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81D5D390-DAF3-420B-9E3C-F1D45A461BA7}"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HCD-2020" sheetId="19" r:id="rId15"/>
    <sheet name="Ref. CHAS" sheetId="22" r:id="rId16"/>
    <sheet name="Ref. Ag" sheetId="24" r:id="rId17"/>
    <sheet name="Ref. DDS_Pivot" sheetId="27" r:id="rId18"/>
  </sheets>
  <externalReferences>
    <externalReference r:id="rId19"/>
  </externalReferences>
  <definedNames>
    <definedName name="_xlnm._FilterDatabase" localSheetId="14"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Housing!$M$310</definedName>
    <definedName name="HousingC15">Housing!$M$326</definedName>
    <definedName name="HousingC16">Housing!$M$338</definedName>
    <definedName name="HousingC17">Housing!$M$357</definedName>
    <definedName name="HousingC18">Housing!$M$386</definedName>
    <definedName name="HousingC19">Housing!$M$419</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Housing!$A$310</definedName>
    <definedName name="HousingT2">Housing!$A$11</definedName>
    <definedName name="HousingT20">Housing!$A$321</definedName>
    <definedName name="HousingT21">Housing!$A$328</definedName>
    <definedName name="HousingT22">Housing!$A$338</definedName>
    <definedName name="HousingT23">Housing!$A$345</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0" r:id="rId20"/>
    <pivotCache cacheId="1" r:id="rId21"/>
    <pivotCache cacheId="2"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E444" i="11"/>
  <c r="E443" i="11"/>
  <c r="B49" i="9"/>
  <c r="D77" i="6" l="1"/>
  <c r="B24" i="6"/>
  <c r="E405" i="11" l="1"/>
  <c r="E424" i="11"/>
  <c r="E425" i="11"/>
  <c r="E426" i="11"/>
  <c r="E427" i="11"/>
  <c r="E428" i="11"/>
  <c r="E429" i="11"/>
  <c r="E423" i="11"/>
  <c r="C5" i="14" l="1"/>
  <c r="I239" i="11" l="1"/>
  <c r="E415" i="11"/>
  <c r="E414" i="11"/>
  <c r="E413" i="11"/>
  <c r="I292" i="11"/>
  <c r="I317" i="9"/>
  <c r="H317" i="9"/>
  <c r="H315" i="9"/>
  <c r="I315"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E445" i="11" l="1"/>
  <c r="C55" i="1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C205" i="9" s="1"/>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G206" i="9" l="1"/>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B386" i="11"/>
  <c r="G380" i="11"/>
  <c r="F380" i="11"/>
  <c r="E380" i="11"/>
  <c r="D380" i="11"/>
  <c r="C380" i="11"/>
  <c r="B380" i="11"/>
  <c r="I375" i="11"/>
  <c r="F368" i="11"/>
  <c r="D368" i="11"/>
  <c r="B368" i="11"/>
  <c r="G368" i="11" s="1"/>
  <c r="I363" i="11"/>
  <c r="D354" i="11"/>
  <c r="C354" i="11"/>
  <c r="B354" i="11"/>
  <c r="F347" i="11"/>
  <c r="D347" i="11"/>
  <c r="B347" i="11"/>
  <c r="G347" i="11" s="1"/>
  <c r="I342" i="11"/>
  <c r="F335" i="11"/>
  <c r="E335" i="11"/>
  <c r="D335" i="11"/>
  <c r="C335" i="11"/>
  <c r="B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E347" i="9"/>
  <c r="D347" i="9"/>
  <c r="C347" i="9"/>
  <c r="B347" i="9"/>
  <c r="G230" i="11"/>
  <c r="F230" i="11"/>
  <c r="E230" i="11"/>
  <c r="D230" i="11"/>
  <c r="C230" i="11"/>
  <c r="B230" i="11"/>
  <c r="G228" i="11"/>
  <c r="F228" i="11"/>
  <c r="E228" i="11"/>
  <c r="D228" i="11"/>
  <c r="C228" i="11"/>
  <c r="B228" i="11"/>
  <c r="G226" i="11"/>
  <c r="F226" i="11"/>
  <c r="E226" i="11"/>
  <c r="D226" i="11"/>
  <c r="B226" i="11"/>
  <c r="C226" i="11"/>
  <c r="E316" i="11" l="1"/>
  <c r="F387" i="11"/>
  <c r="C387" i="11"/>
  <c r="E387" i="11"/>
  <c r="E355" i="11"/>
  <c r="B229" i="11"/>
  <c r="D336" i="11"/>
  <c r="C355"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C33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6" i="9"/>
  <c r="M323" i="9"/>
  <c r="B316" i="9"/>
  <c r="B314" i="9"/>
  <c r="B313" i="9"/>
  <c r="B312" i="9"/>
  <c r="B317" i="9" l="1"/>
  <c r="F245" i="11"/>
  <c r="C245" i="11"/>
  <c r="B245" i="11"/>
  <c r="G245" i="11"/>
  <c r="D245" i="11"/>
  <c r="E245" i="11"/>
  <c r="M333" i="9"/>
  <c r="G317" i="9" l="1"/>
  <c r="G316" i="9"/>
  <c r="G314" i="9"/>
  <c r="F317" i="9"/>
  <c r="F316" i="9"/>
  <c r="F314" i="9"/>
  <c r="E317" i="9"/>
  <c r="E316" i="9"/>
  <c r="E314" i="9"/>
  <c r="D317" i="9"/>
  <c r="D316" i="9"/>
  <c r="D314" i="9"/>
  <c r="C314" i="9"/>
  <c r="G313" i="9"/>
  <c r="F313" i="9"/>
  <c r="E313" i="9"/>
  <c r="D313" i="9"/>
  <c r="C313" i="9"/>
  <c r="C312" i="9"/>
  <c r="C316" i="9"/>
  <c r="G312" i="9"/>
  <c r="F312" i="9"/>
  <c r="E312" i="9"/>
  <c r="D312"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4" i="9" l="1"/>
  <c r="K314" i="9" s="1"/>
  <c r="J316" i="9"/>
  <c r="K316" i="9" s="1"/>
  <c r="J312" i="9"/>
  <c r="J313" i="9"/>
  <c r="K313" i="9" s="1"/>
  <c r="B315" i="9"/>
  <c r="D315" i="9"/>
  <c r="E315" i="9"/>
  <c r="F315" i="9"/>
  <c r="C317" i="9"/>
  <c r="J317" i="9" s="1"/>
  <c r="K317" i="9" s="1"/>
  <c r="G315" i="9"/>
  <c r="C315" i="9"/>
  <c r="K312" i="9" l="1"/>
  <c r="B323" i="9"/>
  <c r="B324" i="9"/>
  <c r="J315" i="9"/>
  <c r="K315" i="9" s="1"/>
  <c r="I111" i="8"/>
  <c r="A105" i="8"/>
  <c r="C101" i="8" l="1"/>
  <c r="D105" i="8"/>
  <c r="D103" i="8"/>
  <c r="D101" i="8"/>
  <c r="C105" i="8"/>
  <c r="C103" i="8"/>
  <c r="I40" i="8"/>
  <c r="D27" i="8"/>
  <c r="D26" i="8"/>
  <c r="D25" i="8"/>
  <c r="C27" i="8"/>
  <c r="C26" i="8"/>
  <c r="C25" i="8"/>
  <c r="B27" i="8"/>
  <c r="B26" i="8"/>
  <c r="B25" i="8"/>
  <c r="D24" i="8"/>
  <c r="C24" i="8"/>
  <c r="B24" i="8"/>
  <c r="I20" i="8"/>
  <c r="B4" i="6" l="1"/>
  <c r="B3" i="6"/>
  <c r="C229" i="9"/>
  <c r="C227" i="9"/>
  <c r="B229" i="9"/>
  <c r="B227" i="9"/>
  <c r="C13" i="9"/>
  <c r="B13" i="9"/>
  <c r="C8" i="11"/>
  <c r="B8" i="11"/>
  <c r="C13" i="6"/>
  <c r="B13" i="6"/>
  <c r="M354"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C9" i="11"/>
  <c r="C14" i="9"/>
  <c r="C348" i="9"/>
  <c r="D348" i="9"/>
  <c r="D14" i="9"/>
  <c r="D9" i="11"/>
  <c r="D14" i="6"/>
  <c r="C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F347" i="9"/>
  <c r="E348" i="9"/>
  <c r="F340" i="9"/>
  <c r="D340" i="9"/>
  <c r="B340"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B135"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C172" i="6" s="1"/>
  <c r="B173" i="6"/>
  <c r="B161" i="6"/>
  <c r="G206" i="8" l="1"/>
  <c r="G340"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9" i="9"/>
  <c r="D339"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B7" i="8"/>
  <c r="A16" i="8"/>
  <c r="C7" i="8"/>
  <c r="A17" i="8"/>
  <c r="B7" i="9"/>
  <c r="G193" i="11"/>
  <c r="C197" i="11"/>
  <c r="G203" i="11"/>
  <c r="G191" i="11"/>
  <c r="C196" i="11"/>
  <c r="C190" i="11"/>
  <c r="E194" i="11"/>
  <c r="E193" i="11"/>
  <c r="F348"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B230" i="9"/>
  <c r="C228" i="9"/>
  <c r="D228" i="9"/>
  <c r="B228" i="9"/>
  <c r="G303" i="9"/>
  <c r="G304" i="9"/>
  <c r="G305" i="9"/>
  <c r="G302" i="9"/>
  <c r="E303" i="9"/>
  <c r="E304" i="9"/>
  <c r="E305" i="9"/>
  <c r="E302" i="9"/>
  <c r="C303" i="9"/>
  <c r="C304" i="9"/>
  <c r="C305" i="9"/>
  <c r="C302" i="9"/>
  <c r="B214" i="6" l="1"/>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E211" i="11" l="1"/>
  <c r="G211" i="11"/>
  <c r="C215" i="11"/>
  <c r="E230" i="9"/>
  <c r="F230" i="9"/>
  <c r="E228" i="9"/>
  <c r="C69" i="8" l="1"/>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B77" i="6"/>
  <c r="F8" i="6"/>
  <c r="F93" i="6" s="1"/>
  <c r="D8" i="6"/>
  <c r="D93" i="6" s="1"/>
  <c r="B8" i="6"/>
  <c r="F14" i="6" s="1"/>
  <c r="F130" i="8"/>
  <c r="D130" i="8"/>
  <c r="B84" i="6" l="1"/>
  <c r="B79" i="6"/>
  <c r="B83" i="6"/>
  <c r="B86" i="6"/>
  <c r="B81" i="6"/>
  <c r="B85" i="6"/>
  <c r="B80" i="6"/>
  <c r="B82" i="6"/>
  <c r="D24" i="6"/>
  <c r="F24" i="6"/>
  <c r="B93" i="6"/>
  <c r="B107" i="6"/>
  <c r="F132" i="6" s="1"/>
  <c r="B226" i="9"/>
  <c r="C226" i="9"/>
  <c r="D226" i="9"/>
  <c r="E340"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<sst xmlns="http://schemas.openxmlformats.org/spreadsheetml/2006/main" count="12354" uniqueCount="2585">
  <si>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</si>
  <si>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</si>
  <si>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</si>
  <si>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</si>
  <si>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</si>
  <si>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</si>
  <si>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</si>
  <si>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</si>
  <si>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</si>
  <si>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</si>
  <si>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</si>
  <si>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</si>
  <si>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</si>
  <si>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</si>
  <si>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</si>
  <si>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</si>
  <si>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</si>
  <si>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</si>
  <si>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</si>
  <si>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</si>
  <si>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</si>
  <si>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</si>
  <si>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</si>
  <si>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</si>
  <si>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</si>
  <si>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</si>
  <si>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</si>
  <si>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</si>
  <si>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</si>
  <si>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</si>
  <si>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</si>
  <si>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</si>
  <si>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</si>
  <si>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</si>
  <si>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</si>
  <si>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</si>
  <si>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</si>
  <si>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</si>
  <si>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</si>
  <si>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</si>
  <si>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</si>
  <si>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</si>
  <si>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</si>
  <si>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</si>
  <si>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</si>
  <si>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</si>
  <si>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</si>
  <si>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(City)</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</si>
  <si>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</si>
  <si>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</si>
  <si>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</si>
  <si>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</si>
  <si>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</si>
  <si>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</si>
  <si>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</si>
  <si>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</si>
  <si>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</si>
  <si>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</si>
  <si>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</si>
  <si>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</si>
  <si>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</si>
  <si>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</si>
  <si>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</si>
  <si>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</si>
  <si>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</si>
  <si>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</si>
  <si>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</si>
  <si>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</si>
  <si>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</si>
  <si>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</si>
  <si>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</si>
  <si>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</si>
  <si>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</si>
  <si>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</si>
  <si>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</si>
  <si>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</si>
  <si>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</si>
  <si>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</si>
  <si>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</si>
  <si>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</si>
  <si>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</si>
  <si>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</si>
  <si>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</si>
  <si>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</si>
  <si>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</si>
  <si>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Median Monthly Housing Costs Over Time (City)</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</si>
  <si>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</si>
  <si>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</si>
  <si>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</si>
  <si>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</si>
  <si>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</si>
  <si>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</si>
  <si>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</si>
  <si>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</si>
  <si>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</si>
  <si>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</si>
  <si>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</si>
  <si>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</si>
  <si>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</si>
  <si>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</si>
  <si>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</si>
  <si>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</si>
  <si>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</si>
  <si>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</si>
  <si>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</si>
  <si>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</si>
  <si>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</si>
  <si>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</si>
  <si>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</si>
  <si>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</si>
  <si>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</si>
  <si>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</si>
  <si>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</si>
  <si>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</si>
  <si>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</si>
  <si>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</si>
  <si>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</si>
  <si>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</si>
  <si>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</si>
  <si>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</si>
  <si>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</si>
  <si>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</si>
  <si>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</si>
  <si>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</si>
  <si>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</si>
  <si>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</si>
  <si>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</si>
  <si>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</si>
  <si>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</si>
  <si>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</si>
  <si>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</si>
  <si>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</si>
  <si>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</si>
  <si>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</si>
  <si>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</si>
  <si>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</si>
  <si>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</si>
  <si>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</si>
  <si>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</si>
  <si>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</si>
  <si>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</si>
  <si>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</si>
  <si>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</si>
  <si>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</si>
  <si>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</si>
  <si>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</si>
  <si>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</si>
  <si>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</si>
  <si>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</si>
  <si>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</si>
  <si>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</si>
  <si>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</si>
  <si>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</si>
  <si>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</si>
  <si>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</si>
  <si>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</si>
  <si>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</si>
  <si>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</si>
  <si>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</si>
  <si>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</si>
  <si>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</si>
  <si>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</si>
  <si>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</si>
  <si>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</si>
  <si>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</si>
  <si>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</si>
  <si>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</si>
  <si>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</si>
  <si>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</si>
  <si>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</si>
  <si>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</si>
  <si>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</si>
  <si>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</si>
  <si>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</si>
  <si>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</si>
  <si>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</si>
  <si>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</si>
  <si>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</si>
  <si>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</si>
  <si>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</si>
  <si>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</si>
  <si>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</si>
  <si>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</si>
  <si>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</si>
  <si>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</si>
  <si>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</si>
  <si>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</si>
  <si>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</si>
  <si>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</si>
  <si>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</si>
  <si>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</si>
  <si>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</si>
  <si>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</si>
  <si>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</si>
  <si>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</si>
  <si>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</si>
  <si>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</si>
  <si>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</si>
  <si>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</si>
  <si>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</si>
  <si>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</si>
  <si>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</si>
  <si>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</si>
  <si>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</si>
  <si>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</si>
  <si>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</si>
  <si>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</si>
  <si>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</si>
  <si>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</si>
  <si>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</si>
  <si>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</si>
  <si>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</si>
  <si>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</si>
  <si>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</si>
  <si>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</si>
  <si>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</si>
  <si>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</si>
  <si>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</si>
  <si>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</si>
  <si>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</si>
  <si>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</si>
  <si>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</si>
  <si>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</si>
  <si>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</si>
  <si>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</si>
  <si>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</si>
  <si>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</si>
  <si>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</si>
  <si>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</si>
  <si>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</si>
  <si>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</si>
  <si>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</si>
  <si>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</si>
  <si>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</si>
  <si>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</si>
  <si>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</si>
  <si>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</si>
  <si>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</si>
  <si>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</si>
  <si>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</si>
  <si>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</si>
  <si>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</si>
  <si>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</si>
  <si>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</si>
  <si>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</si>
  <si>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</si>
  <si>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</si>
  <si>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</si>
  <si>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</si>
  <si>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</si>
  <si>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</si>
  <si>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</si>
  <si>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</si>
  <si>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</si>
  <si>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</si>
  <si>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</si>
  <si>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</si>
  <si>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</si>
  <si>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</si>
  <si>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</si>
  <si>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</si>
  <si>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</si>
  <si>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</si>
  <si>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</si>
  <si>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</si>
  <si>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</si>
  <si>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</si>
  <si>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</si>
  <si>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</si>
  <si>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</si>
  <si>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</si>
  <si>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</si>
  <si>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</si>
  <si>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</si>
  <si>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</si>
  <si>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</si>
  <si>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</si>
  <si>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</si>
  <si>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</si>
  <si>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</si>
  <si>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</si>
  <si>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</si>
  <si>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</si>
  <si>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</si>
  <si>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</si>
  <si>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</si>
  <si>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</si>
  <si>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</si>
  <si>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</si>
  <si>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</si>
  <si>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</si>
  <si>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</si>
  <si>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</si>
  <si>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</si>
  <si>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</si>
  <si>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</si>
  <si>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</si>
  <si>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</si>
  <si>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</si>
  <si>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</si>
  <si>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</si>
  <si>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</si>
  <si>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</si>
  <si>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</si>
  <si>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</si>
  <si>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</si>
  <si>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</si>
  <si>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</si>
  <si>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</si>
  <si>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</si>
  <si>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</si>
  <si>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</si>
  <si>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</si>
  <si>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</si>
  <si>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</si>
  <si>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</si>
  <si>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</si>
  <si>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</si>
  <si>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</si>
  <si>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</si>
  <si>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</si>
  <si>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</si>
  <si>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</si>
  <si>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</si>
  <si>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</si>
  <si>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</si>
  <si>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</si>
  <si>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</si>
  <si>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</si>
  <si>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</si>
  <si>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</si>
  <si>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</si>
  <si>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</si>
  <si>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</si>
  <si>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</si>
  <si>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</si>
  <si>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</si>
  <si>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</si>
  <si>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</si>
  <si>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</si>
  <si>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</si>
  <si>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</si>
  <si>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</si>
  <si>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</si>
  <si>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</si>
  <si>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</si>
  <si>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</si>
  <si>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</si>
  <si>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</si>
  <si>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</si>
  <si>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</si>
  <si>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</si>
  <si>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</si>
  <si>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</si>
  <si>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</si>
  <si>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</si>
  <si>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</si>
  <si>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</si>
  <si>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</si>
  <si>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</si>
  <si>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</si>
  <si>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</si>
  <si>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</si>
  <si>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</si>
  <si>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</si>
  <si>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</si>
  <si>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</si>
  <si>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</si>
  <si>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</si>
  <si>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</si>
  <si>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</si>
  <si>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</si>
  <si>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</si>
  <si>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</si>
  <si>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</si>
  <si>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</si>
  <si>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</si>
  <si>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</si>
  <si>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</si>
  <si>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</si>
  <si>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</si>
  <si>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</si>
  <si>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</si>
  <si>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</si>
  <si>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</si>
  <si>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</si>
  <si>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</si>
  <si>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</si>
  <si>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</si>
  <si>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</si>
  <si>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</si>
  <si>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</si>
  <si>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</si>
  <si>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</si>
  <si>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</si>
  <si>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</si>
  <si>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</si>
  <si>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</si>
  <si>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</si>
  <si>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</si>
  <si>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</si>
  <si>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</si>
  <si>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</si>
  <si>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</si>
  <si>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</si>
  <si>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</si>
  <si>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</si>
  <si>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</si>
  <si>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</si>
  <si>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</si>
  <si>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</si>
  <si>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</si>
  <si>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</si>
  <si>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</si>
  <si>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</si>
  <si>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</si>
  <si>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</si>
  <si>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</si>
  <si>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</si>
  <si>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</si>
  <si>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</si>
  <si>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</si>
  <si>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</si>
  <si>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</si>
  <si>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</si>
  <si>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</si>
  <si>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</si>
  <si>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</si>
  <si>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</si>
  <si>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</si>
  <si>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</si>
  <si>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</si>
  <si>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</si>
  <si>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</si>
  <si>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</si>
  <si>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</si>
  <si>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</si>
  <si>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</si>
  <si>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</si>
  <si>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</si>
  <si>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</si>
  <si>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</si>
  <si>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</si>
  <si>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</si>
  <si>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</si>
  <si>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</si>
  <si>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</si>
  <si>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</si>
  <si>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</si>
  <si>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</si>
  <si>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</si>
  <si>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</si>
  <si>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</si>
  <si>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</si>
  <si>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</si>
  <si>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</si>
  <si>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</si>
  <si>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</si>
  <si>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</si>
  <si>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</si>
  <si>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</si>
  <si>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</si>
  <si>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</si>
  <si>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</si>
  <si>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</si>
  <si>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</si>
  <si>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</si>
  <si>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</si>
  <si>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</si>
  <si>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</si>
  <si>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</si>
  <si>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</si>
  <si>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</si>
  <si>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</si>
  <si>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</si>
  <si>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</si>
  <si>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</si>
  <si>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</si>
  <si>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</si>
  <si>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</si>
  <si>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</si>
  <si>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</si>
  <si>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</si>
  <si>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</si>
  <si>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</si>
  <si>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</si>
  <si>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</si>
  <si>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</si>
  <si>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</si>
  <si>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</si>
  <si>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</si>
  <si>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</si>
  <si>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</si>
  <si>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</si>
  <si>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</si>
  <si>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</si>
  <si>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</si>
  <si>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</si>
  <si>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</si>
  <si>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</si>
  <si>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</si>
  <si>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</si>
  <si>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</si>
  <si>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</si>
  <si>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</si>
  <si>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</si>
  <si>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</si>
  <si>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</si>
  <si>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</si>
  <si>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</si>
  <si>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</si>
  <si>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</si>
  <si>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</si>
  <si>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</si>
  <si>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</si>
  <si>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</si>
  <si>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</si>
  <si>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</si>
  <si>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</si>
  <si>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</si>
  <si>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</si>
  <si>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</si>
  <si>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</si>
  <si>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</si>
  <si>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</si>
  <si>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</si>
  <si>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</si>
  <si>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</si>
  <si>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</si>
  <si>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</si>
  <si>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</si>
  <si>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</si>
  <si>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</si>
  <si>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</si>
  <si>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</si>
  <si>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</si>
  <si>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</si>
  <si>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</si>
  <si>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</si>
  <si>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</si>
  <si>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</si>
  <si>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</si>
  <si>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</si>
  <si>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</si>
  <si>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</si>
  <si>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</si>
  <si>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</si>
  <si>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</si>
  <si>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</si>
  <si>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</si>
  <si>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</si>
  <si>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</si>
  <si>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</si>
  <si>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</si>
  <si>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</si>
  <si>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</si>
  <si>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</si>
  <si>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</si>
  <si>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</si>
  <si>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</si>
  <si>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</si>
  <si>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</si>
  <si>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</si>
  <si>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</si>
  <si>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</si>
  <si>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</si>
  <si>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</si>
  <si>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</si>
  <si>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</si>
  <si>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</si>
  <si>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</si>
  <si>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</si>
  <si>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</si>
  <si>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</si>
  <si>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</si>
  <si>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</si>
  <si>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</si>
  <si>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</si>
  <si>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</si>
  <si>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</si>
  <si>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</si>
  <si>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</si>
  <si>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</si>
  <si>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</si>
  <si>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</si>
  <si>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</si>
  <si>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</si>
  <si>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</si>
  <si>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</si>
  <si>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</si>
  <si>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</si>
  <si>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</si>
  <si>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</si>
  <si>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</si>
  <si>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</si>
  <si>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</si>
  <si>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</si>
  <si>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</si>
  <si>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</si>
  <si>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</si>
  <si>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</si>
  <si>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</si>
  <si>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</si>
  <si>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</si>
  <si>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</si>
  <si>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</si>
  <si>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</si>
  <si>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</si>
  <si>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</si>
  <si>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</si>
  <si>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</si>
  <si>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</si>
  <si>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</si>
  <si>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</si>
  <si>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</si>
  <si>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</si>
  <si>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</si>
  <si>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</si>
  <si>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</si>
  <si>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</si>
  <si>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</si>
  <si>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</si>
  <si>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</si>
  <si>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</si>
  <si>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</si>
  <si>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</si>
  <si>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</si>
  <si>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</si>
  <si>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</si>
  <si>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</si>
  <si>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</si>
  <si>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</si>
  <si>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</si>
  <si>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</si>
  <si>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</si>
  <si>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</si>
  <si>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</si>
  <si>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</si>
  <si>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</si>
  <si>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</si>
  <si>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</si>
  <si>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</si>
  <si>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</si>
  <si>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</si>
  <si>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</si>
  <si>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</si>
  <si>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</si>
  <si>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</si>
  <si>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</si>
  <si>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</si>
  <si>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</si>
  <si>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</si>
  <si>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</si>
  <si>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</si>
  <si>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</si>
  <si>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</si>
  <si>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</si>
  <si>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</si>
  <si>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</si>
  <si>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</si>
  <si>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</si>
  <si>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</si>
  <si>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</si>
  <si>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</si>
  <si>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</si>
  <si>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</si>
  <si>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</si>
  <si>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</si>
  <si>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</si>
  <si>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</si>
  <si>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</si>
  <si>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</si>
  <si>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</si>
  <si>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</si>
  <si>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</si>
  <si>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</si>
  <si>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</si>
  <si>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</si>
  <si>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</si>
  <si>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</si>
  <si>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</si>
  <si>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</si>
  <si>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</si>
  <si>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</si>
  <si>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</si>
  <si>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</si>
  <si>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</si>
  <si>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</si>
  <si>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</si>
  <si>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</si>
  <si>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</si>
  <si>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</si>
  <si>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</si>
  <si>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</si>
  <si>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</si>
  <si>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</si>
  <si>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</si>
  <si>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</si>
  <si>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</si>
  <si>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</si>
  <si>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</si>
  <si>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</si>
  <si>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</si>
  <si>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</si>
  <si>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</si>
  <si>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</si>
  <si>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</si>
  <si>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</si>
  <si>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</si>
  <si>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</si>
  <si>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</si>
  <si>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</si>
  <si>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</si>
  <si>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</si>
  <si>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</si>
  <si>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</si>
  <si>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</si>
  <si>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</si>
  <si>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</si>
  <si>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</si>
  <si>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</si>
  <si>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</si>
  <si>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</si>
  <si>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</si>
  <si>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</si>
  <si>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</si>
  <si>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</si>
  <si>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</si>
  <si>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</si>
  <si>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</si>
  <si>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</si>
  <si>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</si>
  <si>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</si>
  <si>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</si>
  <si>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</si>
  <si>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</si>
  <si>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</si>
  <si>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</si>
  <si>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</si>
  <si>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</si>
  <si>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</si>
  <si>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</si>
  <si>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</si>
  <si>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</si>
  <si>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</si>
  <si>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</si>
  <si>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</si>
  <si>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</si>
  <si>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</si>
  <si>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</si>
  <si>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</si>
  <si>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</si>
  <si>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</si>
  <si>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</si>
  <si>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</si>
  <si>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</si>
  <si>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</si>
  <si>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</si>
  <si>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</si>
  <si>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</si>
  <si>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</si>
  <si>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</si>
  <si>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</si>
  <si>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</si>
  <si>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</si>
  <si>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</si>
  <si>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</si>
  <si>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</si>
  <si>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</si>
  <si>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</si>
  <si>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</si>
  <si>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</si>
  <si>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</si>
  <si>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</si>
  <si>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</si>
  <si>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</si>
  <si>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</si>
  <si>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</si>
  <si>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</si>
  <si>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</si>
  <si>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</si>
  <si>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</si>
  <si>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</si>
  <si>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</si>
  <si>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</si>
  <si>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</si>
  <si>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</si>
  <si>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</si>
  <si>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</si>
  <si>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</si>
  <si>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</si>
  <si>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</si>
  <si>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</si>
  <si>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</si>
  <si>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</si>
  <si>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</si>
  <si>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</si>
  <si>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</si>
  <si>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</si>
  <si>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</si>
  <si>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</si>
  <si>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</si>
  <si>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</si>
  <si>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</si>
  <si>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</si>
  <si>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</si>
  <si>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</si>
  <si>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</si>
  <si>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</si>
  <si>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</si>
  <si>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</si>
  <si>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</si>
  <si>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</si>
  <si>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</si>
  <si>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</si>
  <si>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</si>
  <si>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</si>
  <si>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</si>
  <si>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</si>
  <si>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</si>
  <si>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</si>
  <si>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</si>
  <si>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</si>
  <si>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</si>
  <si>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</si>
  <si>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</si>
  <si>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</si>
  <si>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</si>
  <si>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</si>
  <si>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</si>
  <si>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</si>
  <si>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</si>
  <si>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</si>
  <si>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</si>
  <si>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</si>
  <si>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</si>
  <si>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</si>
  <si>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</si>
  <si>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</si>
  <si>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</si>
  <si>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</si>
  <si>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</si>
  <si>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</si>
  <si>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</si>
  <si>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</si>
  <si>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</si>
  <si>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</si>
  <si>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</si>
  <si>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</si>
  <si>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</si>
  <si>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</si>
  <si>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</si>
  <si>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</si>
  <si>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</si>
  <si>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</si>
  <si>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</si>
  <si>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</si>
  <si>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</si>
  <si>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</si>
  <si>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</si>
  <si>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</si>
  <si>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</si>
  <si>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</si>
  <si>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</si>
  <si>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</si>
  <si>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</si>
  <si>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</si>
  <si>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</si>
  <si>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</si>
  <si>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</si>
  <si>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</si>
  <si>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</si>
  <si>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</si>
  <si>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</si>
  <si>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</si>
  <si>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</si>
  <si>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</si>
  <si>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</si>
  <si>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</si>
  <si>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</si>
  <si>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</si>
  <si>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</si>
  <si>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</si>
  <si>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</si>
  <si>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</si>
  <si>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</si>
  <si>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</si>
  <si>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</si>
  <si>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</si>
  <si>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</si>
  <si>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</si>
  <si>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</si>
  <si>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</si>
  <si>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</si>
  <si>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</si>
  <si>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</si>
  <si>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</si>
  <si>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</si>
  <si>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</si>
  <si>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</si>
  <si>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</si>
  <si>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</si>
  <si>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</si>
  <si>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</si>
  <si>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</si>
  <si>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</si>
  <si>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</si>
  <si>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</si>
  <si>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</si>
  <si>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</si>
  <si>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</si>
  <si>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</si>
  <si>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</si>
  <si>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</si>
  <si>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</si>
  <si>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</si>
  <si>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</si>
  <si>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</si>
  <si>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</si>
  <si>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</si>
  <si>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</si>
  <si>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</si>
  <si>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</si>
  <si>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</si>
  <si>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</si>
  <si>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</si>
  <si>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</si>
  <si>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</si>
  <si>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</si>
  <si>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</si>
  <si>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</si>
  <si>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</si>
  <si>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</si>
  <si>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</si>
  <si>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</si>
  <si>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</si>
  <si>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</si>
  <si>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</si>
  <si>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</si>
  <si>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</si>
  <si>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</si>
  <si>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</si>
  <si>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</si>
  <si>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</si>
  <si>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</si>
  <si>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</si>
  <si>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</si>
  <si>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</si>
  <si>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</si>
  <si>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</si>
  <si>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</si>
  <si>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</si>
  <si>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</si>
  <si>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</si>
  <si>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</si>
  <si>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</si>
  <si>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</si>
  <si>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</si>
  <si>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</si>
  <si>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</si>
  <si>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</si>
  <si>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</si>
  <si>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</si>
  <si>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</si>
  <si>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</si>
  <si>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</si>
  <si>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</si>
  <si>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</si>
  <si>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</si>
  <si>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</si>
  <si>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</si>
  <si>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</si>
  <si>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</si>
  <si>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</si>
  <si>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</si>
  <si>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</si>
  <si>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</si>
  <si>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</si>
  <si>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</si>
  <si>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</si>
  <si>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</si>
  <si>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</si>
  <si>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</si>
  <si>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</si>
  <si>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</si>
  <si>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</si>
  <si>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</si>
  <si>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</si>
  <si>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</si>
  <si>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</si>
  <si>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</si>
  <si>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</si>
  <si>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</si>
  <si>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</si>
  <si>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</si>
  <si>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</si>
  <si>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</si>
  <si>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</si>
  <si>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</si>
  <si>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</si>
  <si>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</si>
  <si>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</si>
  <si>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</si>
  <si>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</si>
  <si>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</si>
  <si>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</si>
  <si>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</si>
  <si>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</si>
  <si>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</si>
  <si>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</si>
  <si>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</si>
  <si>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</si>
  <si>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</si>
  <si>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</si>
  <si>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</si>
  <si>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</si>
  <si>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</si>
  <si>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</si>
  <si>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</si>
  <si>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</si>
  <si>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</si>
  <si>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</si>
  <si>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</si>
  <si>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</si>
  <si>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</si>
  <si>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</si>
  <si>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</si>
  <si>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</si>
  <si>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</si>
  <si>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</si>
  <si>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</si>
  <si>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</si>
  <si>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</si>
  <si>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</si>
  <si>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</si>
  <si>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</si>
  <si>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</si>
  <si>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</si>
  <si>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</si>
  <si>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</si>
  <si>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</si>
  <si>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</si>
  <si>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</si>
  <si>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</si>
  <si>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</si>
  <si>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</si>
  <si>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</si>
  <si>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</si>
  <si>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</si>
  <si>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</si>
  <si>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</si>
  <si>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</si>
  <si>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</si>
  <si>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</si>
  <si>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</si>
  <si>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</si>
  <si>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</si>
  <si>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</si>
  <si>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</si>
  <si>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</si>
  <si>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</si>
  <si>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</si>
  <si>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</si>
  <si>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</si>
  <si>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</si>
  <si>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</si>
  <si>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</si>
  <si>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</si>
  <si>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</si>
  <si>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</si>
  <si>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</si>
  <si>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</si>
  <si>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</si>
  <si>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</si>
  <si>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</si>
  <si>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</si>
  <si>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</si>
  <si>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</si>
  <si>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</si>
  <si>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</si>
  <si>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</si>
  <si>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</si>
  <si>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</si>
  <si>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</si>
  <si>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</si>
  <si>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</si>
  <si>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</si>
  <si>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</si>
  <si>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</si>
  <si>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</si>
  <si>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</si>
  <si>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</si>
  <si>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</si>
  <si>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</si>
  <si>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</si>
  <si>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</si>
  <si>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</si>
  <si>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</si>
  <si>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</si>
  <si>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</si>
  <si>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</si>
  <si>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</si>
  <si>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</si>
  <si>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</si>
  <si>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</si>
  <si>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</si>
  <si>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</si>
  <si>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</si>
  <si>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</si>
  <si>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</si>
  <si>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</si>
  <si>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</si>
  <si>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</si>
  <si>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</si>
  <si>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</si>
  <si>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</si>
  <si>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</si>
  <si>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</si>
  <si>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</si>
  <si>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</si>
  <si>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</si>
  <si>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</si>
  <si>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</si>
  <si>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</si>
  <si>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</si>
  <si>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</si>
  <si>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</si>
  <si>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</si>
  <si>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</si>
  <si>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</si>
  <si>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</si>
  <si>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</si>
  <si>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</si>
  <si>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</si>
  <si>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</si>
  <si>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</si>
  <si>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</si>
  <si>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</si>
  <si>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</si>
  <si>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</si>
  <si>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</si>
  <si>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</si>
  <si>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</si>
  <si>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</si>
  <si>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</si>
  <si>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</si>
  <si>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</si>
  <si>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</si>
  <si>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</si>
  <si>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</si>
  <si>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</si>
  <si>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</si>
  <si>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</si>
  <si>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</si>
  <si>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</si>
  <si>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</si>
  <si>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</si>
  <si>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</si>
  <si>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</si>
  <si>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</si>
  <si>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</si>
  <si>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</si>
  <si>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</si>
  <si>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</si>
  <si>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</si>
  <si>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</si>
  <si>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</si>
  <si>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</si>
  <si>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</si>
  <si>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</si>
  <si>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</si>
  <si>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</si>
  <si>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</si>
  <si>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</si>
  <si>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</si>
  <si>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</si>
  <si>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</si>
  <si>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</si>
  <si>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</si>
  <si>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</si>
  <si>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</si>
  <si>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</si>
  <si>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</si>
  <si>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</si>
  <si>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</si>
  <si>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</si>
  <si>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</si>
  <si>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</si>
  <si>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</si>
  <si>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</si>
  <si>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</si>
  <si>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</si>
  <si>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</si>
  <si>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</si>
  <si>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</si>
  <si>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</si>
  <si>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</si>
  <si>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</si>
  <si>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</si>
  <si>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</si>
  <si>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</si>
  <si>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</si>
  <si>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</si>
  <si>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</si>
  <si>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</si>
  <si>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</si>
  <si>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</si>
  <si>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</si>
  <si>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</si>
  <si>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</si>
  <si>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</si>
  <si>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</si>
  <si>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</si>
  <si>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</si>
  <si>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</si>
  <si>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</si>
  <si>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</si>
  <si>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</si>
  <si>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</si>
  <si>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</si>
  <si>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</si>
  <si>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</si>
  <si>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</si>
  <si>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</si>
  <si>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</si>
  <si>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</si>
  <si>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</si>
  <si>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</si>
  <si>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</si>
  <si>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</si>
  <si>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</si>
  <si>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</si>
  <si>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</si>
  <si>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</si>
  <si>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</si>
  <si>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</si>
  <si>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</si>
  <si>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</si>
  <si>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</si>
  <si>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</si>
  <si>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</si>
  <si>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</si>
  <si>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</si>
  <si>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</si>
  <si>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</si>
  <si>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</si>
  <si>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</si>
  <si>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</si>
  <si>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</si>
  <si>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</si>
  <si>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</si>
  <si>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</si>
  <si>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</si>
  <si>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</si>
  <si>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</si>
  <si>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</si>
  <si>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</si>
  <si>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</si>
  <si>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</si>
  <si>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</si>
  <si>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</si>
  <si>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</si>
  <si>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</si>
  <si>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</si>
  <si>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</si>
  <si>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</si>
  <si>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</si>
  <si>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</si>
  <si>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</si>
  <si>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</si>
  <si>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</si>
  <si>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</si>
  <si>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</si>
  <si>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</si>
  <si>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</si>
  <si>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</si>
  <si>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</si>
  <si>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</si>
  <si>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</si>
  <si>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</si>
  <si>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</si>
  <si>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</si>
  <si>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</si>
  <si>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</si>
  <si>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</si>
  <si>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</si>
  <si>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</si>
  <si>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</si>
  <si>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</si>
  <si>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</si>
  <si>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</si>
  <si>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</si>
  <si>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</si>
  <si>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</si>
  <si>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</si>
  <si>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</si>
  <si>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</si>
  <si>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</si>
  <si>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</si>
  <si>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</si>
  <si>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</si>
  <si>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</si>
  <si>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</si>
  <si>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</si>
  <si>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</si>
  <si>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</si>
  <si>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</si>
  <si>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</si>
  <si>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</si>
  <si>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</si>
  <si>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</si>
  <si>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</si>
  <si>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</si>
  <si>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</si>
  <si>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</si>
  <si>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</si>
  <si>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</si>
  <si>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</si>
  <si>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</si>
  <si>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</si>
  <si>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</si>
  <si>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</si>
  <si>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</si>
  <si>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</si>
  <si>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</si>
  <si>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</si>
  <si>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</si>
  <si>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</si>
  <si>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</si>
  <si>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</si>
  <si>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</si>
  <si>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</si>
  <si>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</si>
  <si>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</si>
  <si>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</si>
  <si>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</si>
  <si>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</si>
  <si>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</si>
  <si>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</si>
  <si>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</si>
  <si>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</si>
  <si>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</si>
  <si>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</si>
  <si>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</si>
  <si>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</si>
  <si>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</si>
  <si>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</si>
  <si>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</si>
  <si>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</si>
  <si>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</si>
  <si>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</si>
  <si>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</si>
  <si>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</si>
  <si>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</si>
  <si>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</si>
  <si>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</si>
  <si>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</si>
  <si>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</si>
  <si>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</si>
  <si>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</si>
  <si>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</si>
  <si>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</si>
  <si>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</si>
  <si>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</si>
  <si>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</si>
  <si>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</si>
  <si>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</si>
  <si>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</si>
  <si>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</si>
  <si>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</si>
  <si>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</si>
  <si>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</si>
  <si>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</si>
  <si>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</si>
  <si>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</si>
  <si>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</si>
  <si>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</si>
  <si>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</si>
  <si>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</si>
  <si>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</si>
  <si>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</si>
  <si>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</si>
  <si>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</si>
  <si>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</si>
  <si>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</si>
  <si>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</si>
  <si>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</si>
  <si>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</si>
  <si>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</si>
  <si>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</si>
  <si>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</si>
  <si>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</si>
  <si>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</si>
  <si>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</si>
  <si>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</si>
  <si>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</si>
  <si>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</si>
  <si>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</si>
  <si>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</si>
  <si>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</si>
  <si>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</si>
  <si>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</si>
  <si>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</si>
  <si>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</si>
  <si>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</si>
  <si>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</si>
  <si>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</si>
  <si>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</si>
  <si>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</si>
  <si>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</si>
  <si>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</si>
  <si>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</si>
  <si>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</si>
  <si>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</si>
  <si>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</si>
  <si>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</si>
  <si>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</si>
  <si>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</si>
  <si>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</si>
  <si>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</si>
  <si>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</si>
  <si>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</si>
  <si>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</si>
  <si>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</si>
  <si>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</si>
  <si>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CA-514</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</si>
  <si>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</si>
  <si>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</si>
  <si>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</si>
  <si>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</si>
  <si>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</si>
  <si>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</si>
  <si>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</si>
  <si>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</si>
  <si>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</si>
  <si>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</si>
  <si>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</si>
  <si>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</si>
  <si>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</si>
  <si>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</si>
  <si>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</si>
  <si>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</si>
  <si>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</si>
  <si>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</si>
  <si>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</si>
  <si>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</si>
  <si>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</si>
  <si>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</si>
  <si>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</si>
  <si>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</si>
  <si>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</si>
  <si>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</si>
  <si>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</si>
  <si>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</si>
  <si>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</si>
  <si>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</si>
  <si>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</si>
  <si>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</si>
  <si>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</si>
  <si>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</si>
  <si>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</si>
  <si>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</si>
  <si>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</si>
  <si>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</si>
  <si>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</si>
  <si>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</si>
  <si>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</si>
  <si>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</si>
  <si>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</si>
  <si>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</si>
  <si>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</si>
  <si>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</si>
  <si>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</si>
  <si>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</si>
  <si>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</si>
  <si>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</si>
  <si>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</si>
  <si>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</si>
  <si>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</si>
  <si>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</si>
  <si>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</si>
  <si>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</si>
  <si>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</si>
  <si>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</si>
  <si>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</si>
  <si>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</si>
  <si>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</si>
  <si>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</si>
  <si>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</si>
  <si>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</si>
  <si>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</si>
  <si>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</si>
  <si>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</si>
  <si>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</si>
  <si>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</si>
  <si>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</si>
  <si>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</si>
  <si>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</si>
  <si>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</si>
  <si>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</si>
  <si>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</si>
  <si>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</si>
  <si>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</si>
  <si>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</si>
  <si>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</si>
  <si>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</si>
  <si>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</si>
  <si>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</si>
  <si>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</si>
  <si>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</si>
  <si>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</si>
  <si>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</si>
  <si>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</si>
  <si>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</si>
  <si>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</si>
  <si>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</si>
  <si>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</si>
  <si>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</si>
  <si>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</si>
  <si>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</si>
  <si>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</si>
  <si>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</si>
  <si>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</si>
  <si>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</si>
  <si>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</si>
  <si>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</si>
  <si>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</si>
  <si>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</si>
  <si>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</si>
  <si>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</si>
  <si>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</si>
  <si>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</si>
  <si>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</si>
  <si>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</si>
  <si>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</si>
  <si>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</si>
  <si>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</si>
  <si>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</si>
  <si>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</si>
  <si>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</si>
  <si>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</si>
  <si>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</si>
  <si>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</si>
  <si>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</si>
  <si>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</si>
  <si>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</si>
  <si>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</si>
  <si>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</si>
  <si>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</si>
  <si>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</si>
  <si>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</si>
  <si>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</si>
  <si>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</si>
  <si>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</si>
  <si>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</si>
  <si>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</si>
  <si>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</si>
  <si>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</si>
  <si>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</si>
  <si>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</si>
  <si>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</si>
  <si>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</si>
  <si>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</si>
  <si>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</si>
  <si>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</si>
  <si>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</si>
  <si>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</si>
  <si>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</si>
  <si>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</si>
  <si>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</si>
  <si>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</si>
  <si>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</si>
  <si>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</si>
  <si>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</si>
  <si>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</si>
  <si>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</si>
  <si>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</si>
  <si>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</si>
  <si>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</si>
  <si>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</si>
  <si>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</si>
  <si>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</si>
  <si>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</si>
  <si>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</si>
  <si>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</si>
  <si>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</si>
  <si>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</si>
  <si>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</si>
  <si>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</si>
  <si>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</si>
  <si>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</si>
  <si>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</si>
  <si>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</si>
  <si>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</si>
  <si>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</si>
  <si>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</si>
  <si>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</si>
  <si>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</si>
  <si>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</si>
  <si>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</si>
  <si>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</si>
  <si>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</si>
  <si>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</si>
  <si>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</si>
  <si>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</si>
  <si>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</si>
  <si>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</si>
  <si>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</si>
  <si>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</si>
  <si>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</si>
  <si>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</si>
  <si>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</si>
  <si>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</si>
  <si>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</si>
  <si>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</si>
  <si>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</si>
  <si>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</si>
  <si>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</si>
  <si>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</si>
  <si>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</si>
  <si>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</si>
  <si>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</si>
  <si>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</si>
  <si>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</si>
  <si>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</si>
  <si>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</si>
  <si>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</si>
  <si>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</si>
  <si>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</si>
  <si>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</si>
  <si>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</si>
  <si>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</si>
  <si>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</si>
  <si>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</si>
  <si>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</si>
  <si>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</si>
  <si>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</si>
  <si>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</si>
  <si>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</si>
  <si>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</si>
  <si>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</si>
  <si>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</si>
  <si>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</si>
  <si>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</si>
  <si>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</si>
  <si>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</si>
  <si>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</si>
  <si>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</si>
  <si>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</si>
  <si>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</si>
  <si>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</si>
  <si>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</si>
  <si>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</si>
  <si>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</si>
  <si>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</si>
  <si>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</si>
  <si>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</si>
  <si>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</si>
  <si>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</si>
  <si>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</si>
  <si>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</si>
  <si>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</si>
  <si>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</si>
  <si>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</si>
  <si>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</si>
  <si>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</si>
  <si>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</si>
  <si>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</si>
  <si>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</si>
  <si>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</si>
  <si>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</si>
  <si>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</si>
  <si>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</si>
  <si>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</si>
  <si>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</si>
  <si>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</si>
  <si>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</si>
  <si>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</si>
  <si>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</si>
  <si>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</si>
  <si>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</si>
  <si>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</si>
  <si>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</si>
  <si>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</si>
  <si>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</si>
  <si>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</si>
  <si>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</si>
  <si>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</si>
  <si>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</si>
  <si>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</si>
  <si>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</si>
  <si>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</si>
  <si>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</si>
  <si>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</si>
  <si>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</si>
  <si>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</si>
  <si>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</si>
  <si>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</si>
  <si>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</si>
  <si>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</si>
  <si>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</si>
  <si>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</si>
  <si>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</si>
  <si>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</si>
  <si>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</si>
  <si>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</si>
  <si>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</si>
  <si>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</si>
  <si>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</si>
  <si>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</si>
  <si>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</si>
  <si>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</si>
  <si>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</si>
  <si>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</si>
  <si>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</si>
  <si>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</si>
  <si>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</si>
  <si>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</si>
  <si>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</si>
  <si>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</si>
  <si>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</si>
  <si>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</si>
  <si>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</si>
  <si>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</si>
  <si>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</si>
  <si>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</si>
  <si>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</si>
  <si>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</si>
  <si>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</si>
  <si>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</si>
  <si>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</si>
  <si>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</si>
  <si>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</si>
  <si>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</si>
  <si>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</si>
  <si>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</si>
  <si>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</si>
  <si>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</si>
  <si>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</si>
  <si>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</si>
  <si>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</si>
  <si>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</si>
  <si>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</si>
  <si>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</si>
  <si>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</si>
  <si>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</si>
  <si>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</si>
  <si>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</si>
  <si>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</si>
  <si>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</si>
  <si>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</si>
  <si>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</si>
  <si>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</si>
  <si>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</si>
  <si>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</si>
  <si>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</si>
  <si>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</si>
  <si>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</si>
  <si>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</si>
  <si>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</si>
  <si>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</si>
  <si>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</si>
  <si>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</si>
  <si>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</si>
  <si>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</si>
  <si>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</si>
  <si>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</si>
  <si>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</si>
  <si>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</si>
  <si>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</si>
  <si>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</si>
  <si>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</si>
  <si>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</si>
  <si>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</si>
  <si>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</si>
  <si>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</si>
  <si>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</si>
  <si>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</si>
  <si>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</si>
  <si>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</si>
  <si>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</si>
  <si>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</si>
  <si>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</si>
  <si>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</si>
  <si>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</si>
  <si>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</si>
  <si>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</si>
  <si>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</si>
  <si>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</si>
  <si>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</si>
  <si>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</si>
  <si>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</si>
  <si>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</si>
  <si>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</si>
  <si>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</si>
  <si>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</si>
  <si>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</si>
  <si>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</si>
  <si>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</si>
  <si>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</si>
  <si>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</si>
  <si>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</si>
  <si>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</si>
  <si>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</si>
  <si>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</si>
  <si>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</si>
  <si>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</si>
  <si>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</si>
  <si>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</si>
  <si>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</si>
  <si>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</si>
  <si>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</si>
  <si>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</si>
  <si>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</si>
  <si>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</si>
  <si>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</si>
  <si>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</si>
  <si>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</si>
  <si>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</si>
  <si>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</si>
  <si>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</si>
  <si>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</si>
  <si>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</si>
  <si>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</si>
  <si>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</si>
  <si>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</si>
  <si>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</si>
  <si>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</si>
  <si>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</si>
  <si>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</si>
  <si>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</si>
  <si>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</si>
  <si>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</si>
  <si>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</si>
  <si>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</si>
  <si>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</si>
  <si>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</si>
  <si>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</si>
  <si>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</si>
  <si>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</si>
  <si>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</si>
  <si>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</si>
  <si>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</si>
  <si>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</si>
  <si>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</si>
  <si>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</si>
  <si>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</si>
  <si>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</si>
  <si>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</si>
  <si>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</si>
  <si>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</si>
  <si>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</si>
  <si>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</si>
  <si>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</si>
  <si>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</si>
  <si>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</si>
  <si>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</si>
  <si>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</si>
  <si>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</si>
  <si>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</si>
  <si>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</si>
  <si>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</si>
  <si>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</si>
  <si>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</si>
  <si>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</si>
  <si>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</si>
  <si>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</si>
  <si>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</si>
  <si>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</si>
  <si>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</si>
  <si>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</si>
  <si>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</si>
  <si>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</si>
  <si>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</si>
  <si>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</si>
  <si>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</si>
  <si>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</si>
  <si>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</si>
  <si>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</si>
  <si>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</si>
  <si>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</si>
  <si>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</si>
  <si>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</si>
  <si>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</si>
  <si>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</si>
  <si>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</si>
  <si>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</si>
  <si>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</si>
  <si>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</si>
  <si>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</si>
  <si>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</si>
  <si>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</si>
  <si>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</si>
  <si>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</si>
  <si>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</si>
  <si>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</si>
  <si>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</si>
  <si>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</si>
  <si>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</si>
  <si>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</si>
  <si>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</si>
  <si>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</si>
  <si>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</si>
  <si>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</si>
  <si>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</si>
  <si>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</si>
  <si>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</si>
  <si>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</si>
  <si>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</si>
  <si>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</si>
  <si>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</si>
  <si>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</si>
  <si>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</si>
  <si>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</si>
  <si>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</si>
  <si>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</si>
  <si>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</si>
  <si>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</si>
  <si>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</si>
  <si>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</si>
  <si>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</si>
  <si>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</si>
  <si>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</si>
  <si>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</si>
  <si>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</si>
  <si>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</si>
  <si>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</si>
  <si>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</si>
  <si>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</si>
  <si>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</si>
  <si>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</si>
  <si>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</si>
  <si>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</si>
  <si>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</si>
  <si>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</si>
  <si>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</si>
  <si>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</si>
  <si>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</si>
  <si>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</si>
  <si>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</si>
  <si>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</si>
  <si>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</si>
  <si>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</si>
  <si>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</si>
  <si>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</si>
  <si>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</si>
  <si>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</si>
  <si>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</si>
  <si>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</si>
  <si>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</si>
  <si>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</si>
  <si>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</si>
  <si>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</si>
  <si>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</si>
  <si>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</si>
  <si>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</si>
  <si>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</si>
  <si>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</si>
  <si>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</si>
  <si>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</si>
  <si>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</si>
  <si>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</si>
  <si>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</si>
  <si>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</si>
  <si>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</si>
  <si>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</si>
  <si>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</si>
  <si>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</si>
  <si>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</si>
  <si>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</si>
  <si>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</si>
  <si>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</si>
  <si>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</si>
  <si>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</si>
  <si>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</si>
  <si>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</si>
  <si>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</si>
  <si>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</si>
  <si>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</si>
  <si>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</si>
  <si>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</si>
  <si>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</si>
  <si>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</si>
  <si>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</si>
  <si>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</si>
  <si>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</si>
  <si>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</si>
  <si>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</si>
  <si>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</si>
  <si>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</si>
  <si>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</si>
  <si>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</si>
  <si>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</si>
  <si>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</si>
  <si>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</si>
  <si>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</si>
  <si>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</si>
  <si>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</si>
  <si>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</si>
  <si>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</si>
  <si>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</si>
  <si>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</si>
  <si>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</si>
  <si>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</si>
  <si>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</si>
  <si>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</si>
  <si>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</si>
  <si>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</si>
  <si>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</si>
  <si>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</si>
  <si>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</si>
  <si>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</si>
  <si>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</si>
  <si>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</si>
  <si>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</si>
  <si>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</si>
  <si>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</si>
  <si>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</si>
  <si>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</si>
  <si>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</si>
  <si>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</si>
  <si>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</si>
  <si>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</si>
  <si>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</si>
  <si>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</si>
  <si>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</si>
  <si>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</si>
  <si>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</si>
  <si>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</si>
  <si>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</si>
  <si>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</si>
  <si>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</si>
  <si>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</si>
  <si>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</si>
  <si>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</si>
  <si>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</si>
  <si>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</si>
  <si>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</si>
  <si>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</si>
  <si>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</si>
  <si>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</si>
  <si>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</si>
  <si>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</si>
  <si>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</si>
  <si>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</si>
  <si>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</si>
  <si>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</si>
  <si>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</si>
  <si>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</si>
  <si>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</si>
  <si>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</si>
  <si>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</si>
  <si>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</si>
  <si>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</si>
  <si>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</si>
  <si>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</si>
  <si>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</si>
  <si>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</si>
  <si>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</si>
  <si>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</si>
  <si>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</si>
  <si>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</si>
  <si>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</si>
  <si>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</si>
  <si>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</si>
  <si>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</si>
  <si>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</si>
  <si>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</si>
  <si>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</si>
  <si>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</si>
  <si>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</si>
  <si>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</si>
  <si>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</si>
  <si>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</si>
  <si>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</si>
  <si>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</si>
  <si>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</si>
  <si>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</si>
  <si>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</si>
  <si>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</si>
  <si>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</si>
  <si>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</si>
  <si>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</si>
  <si>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</si>
  <si>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</si>
  <si>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</si>
  <si>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</si>
  <si>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</si>
  <si>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</si>
  <si>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</si>
  <si>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</si>
  <si>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</si>
  <si>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</si>
  <si>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</si>
  <si>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</si>
  <si>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</si>
  <si>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</si>
  <si>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</si>
  <si>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</si>
  <si>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</si>
  <si>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</si>
  <si>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</si>
  <si>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</si>
  <si>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</si>
  <si>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</si>
  <si>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</si>
  <si>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</si>
  <si>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</si>
  <si>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</si>
  <si>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</si>
  <si>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</si>
  <si>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</si>
  <si>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</si>
  <si>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</si>
  <si>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</si>
  <si>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</si>
  <si>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</si>
  <si>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</si>
  <si>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</si>
  <si>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</si>
  <si>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</si>
  <si>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</si>
  <si>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</si>
  <si>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</si>
  <si>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</si>
  <si>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</si>
  <si>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</si>
  <si>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</si>
  <si>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</si>
  <si>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</si>
  <si>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</si>
  <si>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</si>
  <si>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</si>
  <si>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</si>
  <si>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</si>
  <si>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</si>
  <si>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</si>
  <si>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</si>
  <si>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</si>
  <si>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</si>
  <si>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</si>
  <si>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</si>
  <si>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</si>
  <si>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</si>
  <si>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</si>
  <si>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</si>
  <si>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</si>
  <si>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</si>
  <si>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</si>
  <si>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</si>
  <si>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</si>
  <si>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</si>
  <si>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</si>
  <si>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</si>
  <si>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</si>
  <si>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</si>
  <si>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</si>
  <si>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</si>
  <si>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</si>
  <si>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</si>
  <si>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</si>
  <si>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</si>
  <si>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</si>
  <si>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</si>
  <si>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</si>
  <si>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</si>
  <si>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</si>
  <si>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</si>
  <si>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</si>
  <si>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</si>
  <si>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</si>
  <si>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</si>
  <si>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</si>
  <si>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</si>
  <si>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</si>
  <si>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</si>
  <si>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</si>
  <si>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</si>
  <si>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</si>
  <si>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</si>
  <si>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</si>
  <si>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</si>
  <si>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</si>
  <si>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</si>
  <si>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</si>
  <si>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</si>
  <si>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</si>
  <si>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</si>
  <si>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</si>
  <si>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</si>
  <si>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</si>
  <si>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</si>
  <si>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</si>
  <si>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</si>
  <si>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</si>
  <si>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</si>
  <si>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</si>
  <si>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</si>
  <si>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</si>
  <si>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</si>
  <si>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</si>
  <si>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</si>
  <si>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</si>
  <si>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</si>
  <si>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</si>
  <si>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</si>
  <si>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</si>
  <si>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</si>
  <si>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</si>
  <si>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</si>
  <si>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</si>
  <si>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</si>
  <si>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</si>
  <si>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</si>
  <si>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</si>
  <si>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</si>
  <si>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</si>
  <si>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</si>
  <si>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</si>
  <si>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</si>
  <si>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</si>
  <si>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</si>
  <si>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</si>
  <si>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</si>
  <si>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</si>
  <si>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</si>
  <si>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</si>
  <si>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</si>
  <si>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</si>
  <si>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</si>
  <si>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</si>
  <si>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</si>
  <si>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</si>
  <si>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</si>
  <si>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</si>
  <si>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</si>
  <si>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</si>
  <si>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</si>
  <si>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</si>
  <si>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</si>
  <si>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</si>
  <si>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</si>
  <si>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</si>
  <si>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</si>
  <si>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</si>
  <si>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</si>
  <si>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</si>
  <si>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</si>
  <si>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</si>
  <si>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</si>
  <si>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</si>
  <si>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</si>
  <si>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</si>
  <si>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</si>
  <si>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</si>
  <si>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</si>
  <si>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</si>
  <si>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</si>
  <si>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</si>
  <si>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</si>
  <si>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</si>
  <si>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</si>
  <si>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</si>
  <si>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</si>
  <si>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</si>
  <si>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</si>
  <si>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</si>
  <si>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</si>
  <si>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</si>
  <si>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</si>
  <si>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</si>
  <si>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</si>
  <si>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</si>
  <si>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</si>
  <si>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</si>
  <si>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</si>
  <si>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</si>
  <si>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</si>
  <si>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</si>
  <si>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</si>
  <si>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</si>
  <si>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</si>
  <si>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</si>
  <si>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</si>
  <si>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</si>
  <si>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</si>
  <si>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</si>
  <si>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</si>
  <si>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</si>
  <si>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</si>
  <si>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</si>
  <si>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</si>
  <si>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</si>
  <si>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</si>
  <si>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</si>
  <si>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</si>
  <si>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</si>
  <si>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</si>
  <si>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</si>
  <si>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</si>
  <si>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</si>
  <si>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</si>
  <si>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</si>
  <si>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</si>
  <si>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</si>
  <si>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</si>
  <si>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</si>
  <si>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</si>
  <si>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</si>
  <si>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</si>
  <si>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</si>
  <si>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</si>
  <si>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</si>
  <si>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</si>
  <si>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</si>
  <si>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</si>
  <si>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</si>
  <si>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</si>
  <si>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</si>
  <si>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</si>
  <si>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</si>
  <si>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</si>
  <si>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</si>
  <si>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</si>
  <si>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</si>
  <si>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</si>
  <si>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</si>
  <si>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</si>
  <si>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</si>
  <si>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</si>
  <si>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</si>
  <si>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</si>
  <si>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</si>
  <si>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</si>
  <si>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</si>
  <si>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</si>
  <si>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</si>
  <si>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</si>
  <si>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</si>
  <si>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</si>
  <si>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</si>
  <si>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</si>
  <si>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</si>
  <si>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</si>
  <si>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</si>
  <si>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</si>
  <si>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</si>
  <si>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</si>
  <si>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</si>
  <si>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</si>
  <si>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</si>
  <si>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</si>
  <si>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</si>
  <si>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</si>
  <si>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</si>
  <si>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</si>
  <si>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</si>
  <si>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</si>
  <si>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</si>
  <si>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</si>
  <si>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</si>
  <si>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</si>
  <si>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</si>
  <si>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</si>
  <si>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</si>
  <si>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</si>
  <si>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</si>
  <si>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</si>
  <si>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</si>
  <si>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</si>
  <si>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</si>
  <si>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</si>
  <si>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</si>
  <si>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</si>
  <si>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</si>
  <si>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</si>
  <si>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</si>
  <si>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</si>
  <si>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</si>
  <si>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</si>
  <si>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</si>
  <si>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</si>
  <si>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</si>
  <si>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</si>
  <si>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</si>
  <si>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</si>
  <si>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</si>
  <si>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</si>
  <si>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</si>
  <si>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</si>
  <si>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</si>
  <si>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</si>
  <si>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</si>
  <si>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</si>
  <si>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</si>
  <si>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</si>
  <si>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</si>
  <si>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</si>
  <si>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</si>
  <si>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</si>
  <si>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</si>
  <si>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</si>
  <si>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</si>
  <si>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</si>
  <si>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</si>
  <si>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</si>
  <si>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</si>
  <si>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</si>
  <si>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</si>
  <si>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</si>
  <si>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</si>
  <si>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</si>
  <si>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</si>
  <si>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</si>
  <si>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</si>
  <si>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</si>
  <si>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</si>
  <si>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</si>
  <si>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</si>
  <si>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</si>
  <si>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</si>
  <si>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</si>
  <si>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</si>
  <si>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</si>
  <si>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</si>
  <si>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</si>
  <si>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</si>
  <si>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</si>
  <si>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</si>
  <si>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</si>
  <si>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</si>
  <si>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</si>
  <si>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</si>
  <si>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</si>
  <si>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</si>
  <si>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</si>
  <si>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SE:A14006:Median Household Income</t>
  </si>
  <si>
    <t>SE:A14007:Median Household Income by Race</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</si>
  <si>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</si>
  <si>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</si>
  <si>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</si>
  <si>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</si>
  <si>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</si>
  <si>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</si>
  <si>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</si>
  <si>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</si>
  <si>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</si>
  <si>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</si>
  <si>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</si>
  <si>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</si>
  <si>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</si>
  <si>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</si>
  <si>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</si>
  <si>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</si>
  <si>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</si>
  <si>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</si>
  <si>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</si>
  <si>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</si>
  <si>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</si>
  <si>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</si>
  <si>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</si>
  <si>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</si>
  <si>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</si>
  <si>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</si>
  <si>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</si>
  <si>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</si>
  <si>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</si>
  <si>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</si>
  <si>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</si>
  <si>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</si>
  <si>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</si>
  <si>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</si>
  <si>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</si>
  <si>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</si>
  <si>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</si>
  <si>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</si>
  <si>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</si>
  <si>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</si>
  <si>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</si>
  <si>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</si>
  <si>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</si>
  <si>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</si>
  <si>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</si>
  <si>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</si>
  <si>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</si>
  <si>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</si>
  <si>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</si>
  <si>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</si>
  <si>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</si>
  <si>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</si>
  <si>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</si>
  <si>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</si>
  <si>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</si>
  <si>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</si>
  <si>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</si>
  <si>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</si>
  <si>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</si>
  <si>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</si>
  <si>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</si>
  <si>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</si>
  <si>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</si>
  <si>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</si>
  <si>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</si>
  <si>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</si>
  <si>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</si>
  <si>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</si>
  <si>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</si>
  <si>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</si>
  <si>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</si>
  <si>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</si>
  <si>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</si>
  <si>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</si>
  <si>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</si>
  <si>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</si>
  <si>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</si>
  <si>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</si>
  <si>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</si>
  <si>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</si>
  <si>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</si>
  <si>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</si>
  <si>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</si>
  <si>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</si>
  <si>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</si>
  <si>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</si>
  <si>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</si>
  <si>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</si>
  <si>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</si>
  <si>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</si>
  <si>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</si>
  <si>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</si>
  <si>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</si>
  <si>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</si>
  <si>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</si>
  <si>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</si>
  <si>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</si>
  <si>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</si>
  <si>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</si>
  <si>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</si>
  <si>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</si>
  <si>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</si>
  <si>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</si>
  <si>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</si>
  <si>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</si>
  <si>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</si>
  <si>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</si>
  <si>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</si>
  <si>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</si>
  <si>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</si>
  <si>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</si>
  <si>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</si>
  <si>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</si>
  <si>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</si>
  <si>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</si>
  <si>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</si>
  <si>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</si>
  <si>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</si>
  <si>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Merced County</t>
  </si>
  <si>
    <t>Change in Total Population</t>
  </si>
  <si>
    <t>Change in Total Population - Percentage</t>
  </si>
  <si>
    <t>Change in Total Population over 18</t>
  </si>
  <si>
    <t>Change in Total Population over 18 - Percentage</t>
  </si>
  <si>
    <t>Data for: Atwater city; California</t>
  </si>
  <si>
    <t>Merced City &amp; County CoC</t>
  </si>
  <si>
    <t>STF1:T47:Median Housing Unit Value (In 1979 Dollars)</t>
  </si>
  <si>
    <t>Median Housing Unit Value (In 1979 Dollars)</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</si>
  <si>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</si>
  <si>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</si>
  <si>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</si>
  <si>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</si>
  <si>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</si>
  <si>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</si>
  <si>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</si>
  <si>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</si>
  <si>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</si>
  <si>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</si>
  <si>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</si>
  <si>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</si>
  <si>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</si>
  <si>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</si>
  <si>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</si>
  <si>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</si>
  <si>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Note: This data was unavailable for City of Atwater. The local jurisdiction should update this table with the most recent data on the number of permitted units.</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</si>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</sst>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s>
  <fonts count="53"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sz val="10"/>
      <color rgb="FFFF0000"/>
      <name val="Calibri Light"/>
      <family val="2"/>
      <scheme val="minor"/>
    </font>
    <font>
      <b/>
      <sz val="10"/>
      <color rgb="FFFF0000"/>
      <name val="Calibri Light"/>
      <family val="2"/>
      <scheme val="minor"/>
    </font>
  </fonts>
  <fills count="24">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69">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9" xfId="0" applyFont="1" applyFill="1" applyBorder="1" applyAlignment="1">
      <alignment wrapText="1"/>
    </xf>
    <xf numFmtId="0" fontId="0" fillId="0" borderId="6" xfId="0" applyBorder="1"/>
    <xf numFmtId="0" fontId="0" fillId="0" borderId="29"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8"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36" xfId="4" applyBorder="1" applyAlignment="1">
      <alignment horizontal="left" vertical="center" wrapText="1"/>
    </xf>
    <xf numFmtId="0" fontId="15" fillId="0" borderId="31" xfId="4" applyFill="1" applyBorder="1" applyAlignment="1">
      <alignment vertical="center" wrapText="1"/>
    </xf>
    <xf numFmtId="0" fontId="10" fillId="12" borderId="53"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9"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3" xfId="4" applyBorder="1" applyAlignment="1">
      <alignment horizontal="left" vertical="center" wrapText="1"/>
    </xf>
    <xf numFmtId="0" fontId="0" fillId="0" borderId="24" xfId="0" applyBorder="1" applyAlignment="1">
      <alignment vertical="center" wrapText="1"/>
    </xf>
    <xf numFmtId="0" fontId="15" fillId="0" borderId="44" xfId="4" applyBorder="1" applyAlignment="1">
      <alignment horizontal="left" vertical="center" wrapText="1"/>
    </xf>
    <xf numFmtId="0" fontId="15" fillId="0" borderId="44" xfId="4" applyFill="1" applyBorder="1" applyAlignment="1">
      <alignment horizontal="left" vertical="center" wrapText="1"/>
    </xf>
    <xf numFmtId="0" fontId="15" fillId="0" borderId="45" xfId="4" applyBorder="1" applyAlignment="1">
      <alignment horizontal="left" vertical="center" wrapText="1"/>
    </xf>
    <xf numFmtId="0" fontId="0" fillId="0" borderId="46" xfId="0" applyBorder="1" applyAlignment="1">
      <alignment vertical="center" wrapText="1"/>
    </xf>
    <xf numFmtId="0" fontId="0" fillId="0" borderId="23" xfId="0" applyBorder="1" applyAlignment="1">
      <alignment vertical="center" wrapText="1"/>
    </xf>
    <xf numFmtId="0" fontId="15" fillId="0" borderId="34" xfId="4" applyFill="1" applyBorder="1" applyAlignment="1">
      <alignment vertical="center" wrapText="1"/>
    </xf>
    <xf numFmtId="0" fontId="15" fillId="0" borderId="0" xfId="4" applyFill="1" applyBorder="1" applyAlignment="1">
      <alignment vertical="center" wrapText="1"/>
    </xf>
    <xf numFmtId="0" fontId="0" fillId="0" borderId="37"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2" xfId="4" applyBorder="1" applyAlignment="1">
      <alignment vertical="center" wrapText="1"/>
    </xf>
    <xf numFmtId="0" fontId="0" fillId="0" borderId="47" xfId="0" applyBorder="1" applyAlignment="1">
      <alignment vertical="center" wrapText="1"/>
    </xf>
    <xf numFmtId="0" fontId="15" fillId="0" borderId="49" xfId="4" applyBorder="1" applyAlignment="1">
      <alignment vertical="center" wrapText="1"/>
    </xf>
    <xf numFmtId="0" fontId="15" fillId="0" borderId="49"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7" xfId="0" applyBorder="1" applyAlignment="1">
      <alignment wrapText="1"/>
    </xf>
    <xf numFmtId="0" fontId="0" fillId="0" borderId="46" xfId="0" applyBorder="1" applyAlignment="1">
      <alignment wrapText="1"/>
    </xf>
    <xf numFmtId="0" fontId="0" fillId="0" borderId="23" xfId="0" applyBorder="1" applyAlignment="1">
      <alignment wrapText="1"/>
    </xf>
    <xf numFmtId="0" fontId="0" fillId="0" borderId="58"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xf numFmtId="3" fontId="44" fillId="0" borderId="0" xfId="0" applyNumberFormat="1" applyFont="1"/>
    <xf numFmtId="4" fontId="44" fillId="0" borderId="0" xfId="0" applyNumberFormat="1" applyFont="1"/>
    <xf numFmtId="0" fontId="44" fillId="0" borderId="26" xfId="0" applyFont="1" applyBorder="1"/>
    <xf numFmtId="0" fontId="44" fillId="0" borderId="3" xfId="0" applyFont="1" applyBorder="1"/>
    <xf numFmtId="0" fontId="44" fillId="0" borderId="27" xfId="0" applyFont="1" applyBorder="1"/>
    <xf numFmtId="0" fontId="44" fillId="0" borderId="60" xfId="0" applyFont="1" applyBorder="1"/>
    <xf numFmtId="0" fontId="44" fillId="0" borderId="5" xfId="0" applyFont="1" applyBorder="1"/>
    <xf numFmtId="0" fontId="44" fillId="0" borderId="61" xfId="0" applyFont="1" applyBorder="1"/>
    <xf numFmtId="0" fontId="44" fillId="0" borderId="54" xfId="0" applyFont="1" applyBorder="1"/>
    <xf numFmtId="3" fontId="44" fillId="0" borderId="54" xfId="0" applyNumberFormat="1" applyFont="1" applyBorder="1"/>
    <xf numFmtId="4" fontId="44" fillId="0" borderId="54" xfId="0" applyNumberFormat="1" applyFont="1" applyBorder="1"/>
    <xf numFmtId="0" fontId="44" fillId="0" borderId="62"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7"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7" xfId="0" applyBorder="1" applyAlignment="1">
      <alignment wrapText="1"/>
    </xf>
    <xf numFmtId="0" fontId="15" fillId="0" borderId="0" xfId="4" applyFill="1" applyAlignment="1">
      <alignment wrapText="1"/>
    </xf>
    <xf numFmtId="0" fontId="15" fillId="0" borderId="0" xfId="4" applyAlignment="1">
      <alignment wrapText="1"/>
    </xf>
    <xf numFmtId="0" fontId="0" fillId="0" borderId="59" xfId="0" applyBorder="1" applyAlignment="1">
      <alignment wrapText="1"/>
    </xf>
    <xf numFmtId="0" fontId="15" fillId="0" borderId="41" xfId="4" applyBorder="1" applyAlignment="1">
      <alignment wrapText="1"/>
    </xf>
    <xf numFmtId="0" fontId="18" fillId="4" borderId="64" xfId="0" applyFont="1" applyFill="1" applyBorder="1" applyAlignment="1">
      <alignment horizontal="center"/>
    </xf>
    <xf numFmtId="0" fontId="0" fillId="0" borderId="65" xfId="0" applyBorder="1" applyAlignment="1">
      <alignment vertical="center" wrapText="1"/>
    </xf>
    <xf numFmtId="0" fontId="15" fillId="0" borderId="64" xfId="4" applyBorder="1" applyAlignment="1">
      <alignment vertical="center" wrapText="1"/>
    </xf>
    <xf numFmtId="0" fontId="0" fillId="0" borderId="64" xfId="0" applyBorder="1" applyAlignment="1">
      <alignment vertical="center" wrapText="1"/>
    </xf>
    <xf numFmtId="0" fontId="0" fillId="0" borderId="64" xfId="0" applyBorder="1" applyAlignment="1">
      <alignment horizontal="left" vertical="center" wrapText="1"/>
    </xf>
    <xf numFmtId="0" fontId="15" fillId="0" borderId="64" xfId="4" applyBorder="1" applyAlignment="1">
      <alignment horizontal="left" vertical="center" wrapText="1"/>
    </xf>
    <xf numFmtId="0" fontId="15" fillId="0" borderId="63" xfId="4" applyBorder="1" applyAlignment="1">
      <alignment horizontal="left" vertical="center" wrapText="1"/>
    </xf>
    <xf numFmtId="0" fontId="18" fillId="7" borderId="67" xfId="0" applyFont="1" applyFill="1" applyBorder="1" applyAlignment="1">
      <alignment horizontal="center" wrapText="1"/>
    </xf>
    <xf numFmtId="0" fontId="15" fillId="0" borderId="68" xfId="4"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Fill="1" applyBorder="1" applyAlignment="1">
      <alignment vertical="center" wrapText="1"/>
    </xf>
    <xf numFmtId="0" fontId="0" fillId="0" borderId="67" xfId="0" applyBorder="1" applyAlignment="1">
      <alignment vertical="center" wrapText="1"/>
    </xf>
    <xf numFmtId="0" fontId="15" fillId="0" borderId="66" xfId="4" applyBorder="1" applyAlignment="1">
      <alignment vertical="center" wrapText="1"/>
    </xf>
    <xf numFmtId="0" fontId="18" fillId="8" borderId="70" xfId="0" applyFont="1" applyFill="1" applyBorder="1" applyAlignment="1">
      <alignment horizontal="center" wrapText="1"/>
    </xf>
    <xf numFmtId="0" fontId="0" fillId="0" borderId="71" xfId="0" applyBorder="1" applyAlignment="1">
      <alignment horizontal="left" vertical="center" wrapText="1"/>
    </xf>
    <xf numFmtId="0" fontId="15" fillId="0" borderId="70" xfId="4" applyBorder="1" applyAlignment="1">
      <alignment horizontal="left" vertical="center" wrapText="1"/>
    </xf>
    <xf numFmtId="0" fontId="0" fillId="0" borderId="70" xfId="0" applyBorder="1" applyAlignment="1">
      <alignment horizontal="left" vertical="center" wrapText="1"/>
    </xf>
    <xf numFmtId="0" fontId="15" fillId="0" borderId="70" xfId="4" applyBorder="1" applyAlignment="1">
      <alignment vertical="center" wrapText="1"/>
    </xf>
    <xf numFmtId="0" fontId="15" fillId="0" borderId="69" xfId="4" applyBorder="1" applyAlignment="1">
      <alignment horizontal="left" vertical="center" wrapText="1"/>
    </xf>
    <xf numFmtId="0" fontId="18" fillId="9" borderId="73" xfId="0" applyFont="1" applyFill="1" applyBorder="1" applyAlignment="1">
      <alignment horizontal="center" wrapText="1"/>
    </xf>
    <xf numFmtId="0" fontId="0" fillId="0" borderId="74" xfId="0" applyBorder="1" applyAlignment="1">
      <alignment vertical="center" wrapText="1"/>
    </xf>
    <xf numFmtId="0" fontId="15" fillId="0" borderId="73" xfId="4" applyBorder="1" applyAlignment="1">
      <alignment vertical="center" wrapText="1"/>
    </xf>
    <xf numFmtId="0" fontId="0" fillId="0" borderId="73" xfId="0" applyBorder="1" applyAlignment="1">
      <alignment vertical="center" wrapText="1"/>
    </xf>
    <xf numFmtId="0" fontId="15" fillId="0" borderId="73" xfId="4" applyFill="1" applyBorder="1" applyAlignment="1">
      <alignment vertical="center" wrapText="1"/>
    </xf>
    <xf numFmtId="0" fontId="15" fillId="0" borderId="73" xfId="4" applyBorder="1" applyAlignment="1">
      <alignment horizontal="left" vertical="center" wrapText="1"/>
    </xf>
    <xf numFmtId="0" fontId="15" fillId="0" borderId="72"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9" xfId="0" applyFont="1" applyFill="1" applyBorder="1"/>
    <xf numFmtId="0" fontId="3" fillId="0" borderId="29" xfId="0" applyFont="1" applyBorder="1" applyAlignment="1">
      <alignment horizontal="left" vertical="center"/>
    </xf>
    <xf numFmtId="3" fontId="0" fillId="0" borderId="29" xfId="0" applyNumberFormat="1" applyBorder="1"/>
    <xf numFmtId="10" fontId="0" fillId="0" borderId="29" xfId="2" applyNumberFormat="1" applyFont="1" applyFill="1" applyBorder="1"/>
    <xf numFmtId="0" fontId="10" fillId="0" borderId="29" xfId="0" applyFont="1" applyBorder="1" applyAlignment="1">
      <alignment horizontal="left" vertical="center" wrapText="1"/>
    </xf>
    <xf numFmtId="164" fontId="0" fillId="0" borderId="29" xfId="0" applyNumberFormat="1" applyBorder="1"/>
    <xf numFmtId="0" fontId="10" fillId="0" borderId="29" xfId="0" applyFont="1" applyBorder="1" applyAlignment="1">
      <alignment vertical="center" wrapText="1"/>
    </xf>
    <xf numFmtId="0" fontId="18" fillId="13" borderId="29" xfId="0" applyFont="1" applyFill="1" applyBorder="1" applyAlignment="1">
      <alignment vertical="center"/>
    </xf>
    <xf numFmtId="0" fontId="18" fillId="0" borderId="29" xfId="0" applyFont="1" applyBorder="1" applyAlignment="1">
      <alignment vertical="center"/>
    </xf>
    <xf numFmtId="0" fontId="0" fillId="0" borderId="29" xfId="0" applyBorder="1" applyAlignment="1">
      <alignment horizontal="left"/>
    </xf>
    <xf numFmtId="0" fontId="0" fillId="0" borderId="29" xfId="0" applyBorder="1" applyAlignment="1">
      <alignment horizontal="left" wrapText="1"/>
    </xf>
    <xf numFmtId="0" fontId="0" fillId="0" borderId="29" xfId="0" applyBorder="1" applyAlignment="1">
      <alignment horizontal="center"/>
    </xf>
    <xf numFmtId="0" fontId="3" fillId="0" borderId="29" xfId="0" applyFont="1" applyBorder="1" applyAlignment="1">
      <alignment horizontal="left"/>
    </xf>
    <xf numFmtId="167" fontId="0" fillId="0" borderId="29" xfId="3" applyNumberFormat="1" applyFont="1" applyFill="1" applyBorder="1"/>
    <xf numFmtId="9" fontId="0" fillId="0" borderId="29" xfId="2" applyFont="1" applyFill="1" applyBorder="1"/>
    <xf numFmtId="0" fontId="10" fillId="0" borderId="29" xfId="0" applyFont="1" applyBorder="1" applyAlignment="1">
      <alignment horizontal="center" vertical="center" wrapText="1"/>
    </xf>
    <xf numFmtId="0" fontId="3" fillId="0" borderId="29" xfId="0" applyFont="1" applyBorder="1" applyAlignment="1">
      <alignment horizontal="left" vertical="top"/>
    </xf>
    <xf numFmtId="9" fontId="10" fillId="0" borderId="29" xfId="0" applyNumberFormat="1" applyFont="1" applyBorder="1" applyAlignment="1">
      <alignment horizontal="left" vertical="center" wrapText="1"/>
    </xf>
    <xf numFmtId="0" fontId="19" fillId="0" borderId="29" xfId="0" applyFont="1" applyBorder="1" applyAlignment="1">
      <alignment horizontal="center" vertical="center" wrapText="1"/>
    </xf>
    <xf numFmtId="0" fontId="10" fillId="0" borderId="29" xfId="0" applyFont="1" applyBorder="1"/>
    <xf numFmtId="0" fontId="18" fillId="4" borderId="75"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62" xfId="0" applyNumberFormat="1" applyFont="1" applyFill="1" applyBorder="1"/>
    <xf numFmtId="0" fontId="10" fillId="2" borderId="1" xfId="0" applyFont="1" applyFill="1" applyBorder="1" applyAlignment="1">
      <alignment horizontal="center" vertical="center" wrapText="1"/>
    </xf>
    <xf numFmtId="3" fontId="0" fillId="5" borderId="0" xfId="0" applyNumberFormat="1" applyFill="1"/>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51" fillId="0" borderId="6" xfId="0" applyFont="1" applyBorder="1" applyAlignment="1">
      <alignment horizontal="left" vertical="top" wrapText="1"/>
    </xf>
    <xf numFmtId="0" fontId="27" fillId="11" borderId="55" xfId="0" applyFont="1" applyFill="1" applyBorder="1" applyAlignment="1">
      <alignment horizontal="center" vertical="center" wrapText="1"/>
    </xf>
    <xf numFmtId="0" fontId="27" fillId="11" borderId="0" xfId="0" applyFont="1" applyFill="1" applyAlignment="1">
      <alignment horizontal="center" vertical="center" wrapText="1"/>
    </xf>
    <xf numFmtId="0" fontId="0" fillId="0" borderId="0" xfId="0" applyAlignment="1">
      <alignment horizontal="left" vertical="center" wrapText="1"/>
    </xf>
    <xf numFmtId="0" fontId="0" fillId="0" borderId="40" xfId="0" applyBorder="1" applyAlignment="1">
      <alignment horizontal="left" vertical="center" wrapText="1"/>
    </xf>
    <xf numFmtId="0" fontId="18" fillId="11" borderId="41" xfId="0" applyFont="1" applyFill="1" applyBorder="1" applyAlignment="1">
      <alignment horizontal="center" wrapText="1"/>
    </xf>
    <xf numFmtId="0" fontId="18" fillId="11" borderId="42" xfId="0" applyFont="1" applyFill="1" applyBorder="1" applyAlignment="1">
      <alignment horizontal="center" wrapText="1"/>
    </xf>
    <xf numFmtId="0" fontId="0" fillId="0" borderId="30" xfId="0" applyBorder="1" applyAlignment="1">
      <alignment horizontal="left" wrapText="1"/>
    </xf>
    <xf numFmtId="0" fontId="0" fillId="0" borderId="38" xfId="0" applyBorder="1" applyAlignment="1">
      <alignment horizontal="left" wrapText="1"/>
    </xf>
    <xf numFmtId="0" fontId="0" fillId="0" borderId="39" xfId="0" applyBorder="1" applyAlignment="1">
      <alignment horizontal="left" wrapText="1"/>
    </xf>
    <xf numFmtId="0" fontId="0" fillId="0" borderId="0" xfId="0" applyAlignment="1">
      <alignment vertical="center" wrapText="1"/>
    </xf>
    <xf numFmtId="0" fontId="13" fillId="11" borderId="38"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50"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6" fillId="7" borderId="35" xfId="4" applyFont="1" applyFill="1" applyBorder="1" applyAlignment="1">
      <alignment horizontal="center" vertical="center" wrapText="1"/>
    </xf>
    <xf numFmtId="0" fontId="0" fillId="0" borderId="41" xfId="0" applyBorder="1" applyAlignment="1">
      <alignment horizontal="left"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9" xfId="4" applyFill="1" applyBorder="1" applyAlignment="1">
      <alignment vertical="center" wrapText="1"/>
    </xf>
    <xf numFmtId="0" fontId="0" fillId="0" borderId="49" xfId="0" applyBorder="1" applyAlignment="1">
      <alignment vertical="center" wrapText="1"/>
    </xf>
    <xf numFmtId="0" fontId="15" fillId="0" borderId="0" xfId="4" applyFill="1" applyBorder="1" applyAlignment="1">
      <alignment vertical="center" wrapText="1"/>
    </xf>
    <xf numFmtId="0" fontId="0" fillId="0" borderId="51" xfId="0" applyBorder="1" applyAlignment="1">
      <alignment vertical="center" wrapText="1"/>
    </xf>
    <xf numFmtId="0" fontId="0" fillId="0" borderId="56" xfId="0" applyBorder="1" applyAlignment="1">
      <alignment vertical="center" wrapText="1"/>
    </xf>
    <xf numFmtId="0" fontId="0" fillId="0" borderId="42"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6" xfId="0" applyBorder="1" applyAlignment="1">
      <alignment horizontal="center" vertical="center"/>
    </xf>
    <xf numFmtId="0" fontId="10" fillId="0" borderId="0" xfId="0" applyFont="1" applyAlignment="1">
      <alignment horizontal="left" wrapText="1"/>
    </xf>
    <xf numFmtId="0" fontId="19" fillId="5" borderId="0" xfId="0" applyFont="1" applyFill="1" applyAlignment="1">
      <alignment horizontal="left" vertical="center" wrapText="1"/>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19" fillId="0" borderId="0" xfId="0" applyFont="1"/>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00354E"/>
      <color rgb="FFE1F1DA"/>
      <color rgb="FFCB9731"/>
      <color rgb="FF169ABC"/>
      <color rgb="FF68BD45"/>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17530</c:v>
                </c:pt>
                <c:pt idx="1">
                  <c:v>22282</c:v>
                </c:pt>
                <c:pt idx="2">
                  <c:v>23113</c:v>
                </c:pt>
                <c:pt idx="3">
                  <c:v>28168</c:v>
                </c:pt>
                <c:pt idx="4">
                  <c:v>31970</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0.27107815173987448</c:v>
                </c:pt>
                <c:pt idx="2">
                  <c:v>3.7294677318014544E-2</c:v>
                </c:pt>
                <c:pt idx="3">
                  <c:v>0.21870808635832648</c:v>
                </c:pt>
                <c:pt idx="4">
                  <c:v>0.13497585913092872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8.7369850611136265E-2</c:v>
                </c:pt>
                <c:pt idx="1">
                  <c:v>9.4160253508374828E-2</c:v>
                </c:pt>
                <c:pt idx="2">
                  <c:v>6.5640561339972842E-2</c:v>
                </c:pt>
                <c:pt idx="3">
                  <c:v>6.9262109551833415E-2</c:v>
                </c:pt>
                <c:pt idx="4">
                  <c:v>5.52286102308737E-2</c:v>
                </c:pt>
                <c:pt idx="5">
                  <c:v>4.5269352648257127E-2</c:v>
                </c:pt>
                <c:pt idx="6">
                  <c:v>6.4735174287007702E-2</c:v>
                </c:pt>
                <c:pt idx="7">
                  <c:v>8.2842915346310553E-2</c:v>
                </c:pt>
                <c:pt idx="8">
                  <c:v>4.6627433227704844E-2</c:v>
                </c:pt>
                <c:pt idx="9">
                  <c:v>4.0742417383431415E-2</c:v>
                </c:pt>
                <c:pt idx="10">
                  <c:v>9.6876414667270261E-2</c:v>
                </c:pt>
                <c:pt idx="11">
                  <c:v>0.13309189678587596</c:v>
                </c:pt>
                <c:pt idx="12">
                  <c:v>6.3829787234042548E-2</c:v>
                </c:pt>
                <c:pt idx="13">
                  <c:v>9.9592575826165687E-3</c:v>
                </c:pt>
                <c:pt idx="14">
                  <c:v>2.6256224535989137E-2</c:v>
                </c:pt>
                <c:pt idx="15">
                  <c:v>1.8107741059302851E-2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Atwater</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193</c:v>
                      </c:pt>
                      <c:pt idx="1">
                        <c:v>208</c:v>
                      </c:pt>
                      <c:pt idx="2">
                        <c:v>145</c:v>
                      </c:pt>
                      <c:pt idx="3">
                        <c:v>153</c:v>
                      </c:pt>
                      <c:pt idx="4">
                        <c:v>122</c:v>
                      </c:pt>
                      <c:pt idx="5">
                        <c:v>100</c:v>
                      </c:pt>
                      <c:pt idx="6">
                        <c:v>143</c:v>
                      </c:pt>
                      <c:pt idx="7">
                        <c:v>183</c:v>
                      </c:pt>
                      <c:pt idx="8">
                        <c:v>103</c:v>
                      </c:pt>
                      <c:pt idx="9">
                        <c:v>90</c:v>
                      </c:pt>
                      <c:pt idx="10">
                        <c:v>214</c:v>
                      </c:pt>
                      <c:pt idx="11">
                        <c:v>294</c:v>
                      </c:pt>
                      <c:pt idx="12">
                        <c:v>141</c:v>
                      </c:pt>
                      <c:pt idx="13">
                        <c:v>22</c:v>
                      </c:pt>
                      <c:pt idx="14">
                        <c:v>58</c:v>
                      </c:pt>
                      <c:pt idx="15">
                        <c:v>40</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Atwater</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3.31</c:v>
                </c:pt>
                <c:pt idx="1">
                  <c:v>3.17</c:v>
                </c:pt>
                <c:pt idx="2">
                  <c:v>2.99</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3.36</c:v>
                </c:pt>
                <c:pt idx="1">
                  <c:v>3.32</c:v>
                </c:pt>
                <c:pt idx="2">
                  <c:v>3.29</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5696</c:v>
                </c:pt>
                <c:pt idx="1">
                  <c:v>7189</c:v>
                </c:pt>
                <c:pt idx="2">
                  <c:v>7247</c:v>
                </c:pt>
                <c:pt idx="3">
                  <c:v>8838</c:v>
                </c:pt>
                <c:pt idx="4">
                  <c:v>10090</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dLbl>
              <c:idx val="2"/>
              <c:layout>
                <c:manualLayout>
                  <c:x val="-4.4072454736813781E-2"/>
                  <c:y val="-0.105417477479799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2E-4750-8EAB-1F8DC9F093D0}"/>
                </c:ext>
              </c:extLst>
            </c:dLbl>
            <c:dLbl>
              <c:idx val="3"/>
              <c:layout>
                <c:manualLayout>
                  <c:x val="-3.8705543095161804E-2"/>
                  <c:y val="9.0981867855716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2E-4750-8EAB-1F8DC9F093D0}"/>
                </c:ext>
              </c:extLst>
            </c:dLbl>
            <c:dLbl>
              <c:idx val="4"/>
              <c:layout>
                <c:manualLayout>
                  <c:x val="-4.511374559436078E-2"/>
                  <c:y val="4.5155353944095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2E-4750-8EAB-1F8DC9F093D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0.2621137640449438</c:v>
                </c:pt>
                <c:pt idx="2">
                  <c:v>8.0678814856030047E-3</c:v>
                </c:pt>
                <c:pt idx="3">
                  <c:v>0.21953911963571132</c:v>
                </c:pt>
                <c:pt idx="4">
                  <c:v>0.14166100927811723</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0.50297324083250738</c:v>
                </c:pt>
                <c:pt idx="1">
                  <c:v>0.49799522790445971</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8.1863230921704652E-2</c:v>
                </c:pt>
                <c:pt idx="1">
                  <c:v>8.6684869505325557E-2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0.2897918731417245</c:v>
                </c:pt>
                <c:pt idx="1">
                  <c:v>0.24209775416328438</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0.12537165510406342</c:v>
                </c:pt>
                <c:pt idx="1">
                  <c:v>0.17322214842693037</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Atwater</c:v>
                      </c:pt>
                      <c:pt idx="1">
                        <c:v>Merced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0.21308225966303271</c:v>
                      </c:pt>
                      <c:pt idx="1">
                        <c:v>0.22357513590632919</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0.2898909811694747</c:v>
                      </c:pt>
                      <c:pt idx="1">
                        <c:v>0.2744200919981305</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4.9157581764122896E-2</c:v>
                      </c:pt>
                      <c:pt idx="1">
                        <c:v>4.9811822005756033E-2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3.2705649157581763E-2</c:v>
                      </c:pt>
                      <c:pt idx="1">
                        <c:v>3.6873047499569531E-2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0.11922695738354806</c:v>
                      </c:pt>
                      <c:pt idx="1">
                        <c:v>9.5687895112291838E-2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0.10327056491575817</c:v>
                      </c:pt>
                      <c:pt idx="1">
                        <c:v>7.5234300051656711E-2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5.8275520317145689E-2</c:v>
                      </c:pt>
                      <c:pt idx="1">
                        <c:v>5.8900942119892753E-2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9.0188305252725479E-3</c:v>
                      </c:pt>
                      <c:pt idx="1">
                        <c:v>1.2274616879443092E-2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7.6808721506442024E-2</c:v>
                      </c:pt>
                      <c:pt idx="1">
                        <c:v>9.4076697906673556E-2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4.4598612487611496E-3</c:v>
                      </c:pt>
                      <c:pt idx="1">
                        <c:v>2.1080855041448354E-2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3.6967294350842415E-2</c:v>
                      </c:pt>
                      <c:pt idx="1">
                        <c:v>4.442476569994834E-2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7.1357779980178396E-3</c:v>
                      </c:pt>
                      <c:pt idx="1">
                        <c:v>1.3639829778860109E-2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Atwater</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0.28102189781021897</c:v>
                </c:pt>
                <c:pt idx="1">
                  <c:v>0.37159821870361209</c:v>
                </c:pt>
                <c:pt idx="2">
                  <c:v>0.30058850158442735</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0.26472206934507431</c:v>
                </c:pt>
                <c:pt idx="1">
                  <c:v>0.26146076146076147</c:v>
                </c:pt>
                <c:pt idx="2">
                  <c:v>0.24755700325732899</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Atwater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462</c:v>
                      </c:pt>
                      <c:pt idx="1">
                        <c:v>751</c:v>
                      </c:pt>
                      <c:pt idx="2" formatCode="#,##0">
                        <c:v>664</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3367</c:v>
                      </c:pt>
                      <c:pt idx="1">
                        <c:v>4038</c:v>
                      </c:pt>
                      <c:pt idx="2" formatCode="#,##0">
                        <c:v>4332</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Atwater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0.11546085232903866</c:v>
                </c:pt>
                <c:pt idx="1">
                  <c:v>4.172447968285431E-2</c:v>
                </c:pt>
                <c:pt idx="2">
                  <c:v>2.9137760158572848E-2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0.12658352397117062</c:v>
                </c:pt>
                <c:pt idx="1">
                  <c:v>5.0156200034437805E-2</c:v>
                </c:pt>
                <c:pt idx="2">
                  <c:v>4.5617789585024479E-2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Atwater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1165</c:v>
                      </c:pt>
                      <c:pt idx="1">
                        <c:v>421</c:v>
                      </c:pt>
                      <c:pt idx="2">
                        <c:v>294</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10292</c:v>
                      </c:pt>
                      <c:pt idx="1">
                        <c:v>4078</c:v>
                      </c:pt>
                      <c:pt idx="2">
                        <c:v>3709</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0.16964394215579048</c:v>
                </c:pt>
                <c:pt idx="1">
                  <c:v>0.20044150110375275</c:v>
                </c:pt>
                <c:pt idx="2">
                  <c:v>0.19603567888999007</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0.27196500182282174</c:v>
                </c:pt>
                <c:pt idx="1">
                  <c:v>0.26125827814569536</c:v>
                </c:pt>
                <c:pt idx="2">
                  <c:v>0.30713577799801783</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0.18179608700935715</c:v>
                </c:pt>
                <c:pt idx="1">
                  <c:v>0.17748344370860927</c:v>
                </c:pt>
                <c:pt idx="2">
                  <c:v>0.17512388503468782</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0.19516344634828048</c:v>
                </c:pt>
                <c:pt idx="1">
                  <c:v>0.16236203090507728</c:v>
                </c:pt>
                <c:pt idx="2">
                  <c:v>0.13538156590683845</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0.10147040952728156</c:v>
                </c:pt>
                <c:pt idx="1">
                  <c:v>0.10540838852097131</c:v>
                </c:pt>
                <c:pt idx="2">
                  <c:v>0.11546085232903866</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4.5205978855267955E-2</c:v>
                </c:pt>
                <c:pt idx="1">
                  <c:v>6.6114790286975714E-2</c:v>
                </c:pt>
                <c:pt idx="2">
                  <c:v>4.172447968285431E-2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3.4755134281200625E-2</c:v>
                </c:pt>
                <c:pt idx="1">
                  <c:v>2.6931567328918323E-2</c:v>
                </c:pt>
                <c:pt idx="2">
                  <c:v>2.9137760158572848E-2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0.54465913233685748</c:v>
                      </c:pt>
                      <c:pt idx="1">
                        <c:v>0.48752759381898453</c:v>
                      </c:pt>
                      <c:pt idx="2">
                        <c:v>0.52447968285431124</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7.9961113136468587E-2</c:v>
                      </c:pt>
                      <c:pt idx="1">
                        <c:v>9.3267108167770424E-2</c:v>
                      </c:pt>
                      <c:pt idx="2">
                        <c:v>9.5540138751238846E-2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0.1729250212662535</c:v>
                      </c:pt>
                      <c:pt idx="1">
                        <c:v>0.15198675496688741</c:v>
                      </c:pt>
                      <c:pt idx="2">
                        <c:v>0.18553022794846383</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9.8675416210961236E-2</c:v>
                      </c:pt>
                      <c:pt idx="1">
                        <c:v>7.4613686534216336E-2</c:v>
                      </c:pt>
                      <c:pt idx="2">
                        <c:v>9.038652130822597E-2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0.10584518167456557</c:v>
                      </c:pt>
                      <c:pt idx="1">
                        <c:v>8.1125827814569534E-2</c:v>
                      </c:pt>
                      <c:pt idx="2">
                        <c:v>6.1347869177403369E-2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4.1681856847733623E-2</c:v>
                      </c:pt>
                      <c:pt idx="1">
                        <c:v>4.8785871964679914E-2</c:v>
                      </c:pt>
                      <c:pt idx="2">
                        <c:v>5.2923686818632312E-2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2.6977761574917974E-2</c:v>
                      </c:pt>
                      <c:pt idx="1">
                        <c:v>2.8145695364238412E-2</c:v>
                      </c:pt>
                      <c:pt idx="2">
                        <c:v>1.8632309217046582E-2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1.859278162595698E-2</c:v>
                      </c:pt>
                      <c:pt idx="1">
                        <c:v>9.6026490066225163E-3</c:v>
                      </c:pt>
                      <c:pt idx="2">
                        <c:v>2.0118929633300298E-2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0.45534086766314252</c:v>
                      </c:pt>
                      <c:pt idx="1">
                        <c:v>0.51247240618101542</c:v>
                      </c:pt>
                      <c:pt idx="2">
                        <c:v>0.47552031714568882</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8.9682829019321911E-2</c:v>
                      </c:pt>
                      <c:pt idx="1">
                        <c:v>0.10717439293598234</c:v>
                      </c:pt>
                      <c:pt idx="2">
                        <c:v>0.10049554013875124</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9.9039980556568236E-2</c:v>
                      </c:pt>
                      <c:pt idx="1">
                        <c:v>0.10927152317880795</c:v>
                      </c:pt>
                      <c:pt idx="2">
                        <c:v>0.12160555004955402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8.3120670798395913E-2</c:v>
                      </c:pt>
                      <c:pt idx="1">
                        <c:v>0.10286975717439294</c:v>
                      </c:pt>
                      <c:pt idx="2">
                        <c:v>8.4737363726461845E-2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8.9318264673714912E-2</c:v>
                      </c:pt>
                      <c:pt idx="1">
                        <c:v>8.1236203090507733E-2</c:v>
                      </c:pt>
                      <c:pt idx="2">
                        <c:v>7.4033696729435078E-2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5.9788552679547941E-2</c:v>
                      </c:pt>
                      <c:pt idx="1">
                        <c:v>5.6622516556291393E-2</c:v>
                      </c:pt>
                      <c:pt idx="2">
                        <c:v>6.2537165510406348E-2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1.8228217280349981E-2</c:v>
                      </c:pt>
                      <c:pt idx="1">
                        <c:v>3.7969094922737305E-2</c:v>
                      </c:pt>
                      <c:pt idx="2">
                        <c:v>2.3092170465807731E-2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1.6162352655243649E-2</c:v>
                      </c:pt>
                      <c:pt idx="1">
                        <c:v>1.7328918322295807E-2</c:v>
                      </c:pt>
                      <c:pt idx="2">
                        <c:v>9.0188305252725479E-3</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1279</c:v>
                </c:pt>
                <c:pt idx="1">
                  <c:v>1066</c:v>
                </c:pt>
                <c:pt idx="2">
                  <c:v>1268</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-0.16653635652853793</c:v>
                </c:pt>
                <c:pt idx="2">
                  <c:v>0.18949343339587241</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Atwater</c:v>
                </c:pt>
                <c:pt idx="1">
                  <c:v>Merced County</c:v>
                </c:pt>
                <c:pt idx="2">
                  <c:v>California</c:v>
                </c:pt>
              </c:strCache>
            </c:strRef>
          </c:cat>
          <c:val>
            <c:numRef>
              <c:f>(Households!$B$316,Households!$D$316,Households!$F$316)</c:f>
              <c:numCache>
                <c:formatCode>0.0%</c:formatCode>
                <c:ptCount val="3"/>
                <c:pt idx="0">
                  <c:v>0.19500000000000001</c:v>
                </c:pt>
                <c:pt idx="1">
                  <c:v>0.191</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254</c:v>
                </c:pt>
                <c:pt idx="1">
                  <c:v>446</c:v>
                </c:pt>
                <c:pt idx="2">
                  <c:v>521</c:v>
                </c:pt>
                <c:pt idx="3">
                  <c:v>869</c:v>
                </c:pt>
                <c:pt idx="4">
                  <c:v>1044</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582782867483208E-2"/>
                  <c:y val="1.5873015873015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dLbl>
              <c:idx val="4"/>
              <c:layout>
                <c:manualLayout>
                  <c:x val="-5.0111350402453757E-2"/>
                  <c:y val="1.64803165170405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0E-4B83-AE36-076E5D42B6AD}"/>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0.75590551181102361</c:v>
                </c:pt>
                <c:pt idx="2">
                  <c:v>0.16816143497757849</c:v>
                </c:pt>
                <c:pt idx="3">
                  <c:v>0.66794625719769674</c:v>
                </c:pt>
                <c:pt idx="4">
                  <c:v>0.20138089758342922</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9594</c:v>
                </c:pt>
                <c:pt idx="1">
                  <c:v>14808</c:v>
                </c:pt>
                <c:pt idx="2">
                  <c:v>19042</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10245</c:v>
                </c:pt>
                <c:pt idx="1">
                  <c:v>10085</c:v>
                </c:pt>
                <c:pt idx="2">
                  <c:v>8788</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1093</c:v>
                </c:pt>
                <c:pt idx="1">
                  <c:v>1087</c:v>
                </c:pt>
                <c:pt idx="2">
                  <c:v>1001</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170</c:v>
                </c:pt>
                <c:pt idx="1">
                  <c:v>132</c:v>
                </c:pt>
                <c:pt idx="2">
                  <c:v>133</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1214</c:v>
                </c:pt>
                <c:pt idx="1">
                  <c:v>1347</c:v>
                </c:pt>
                <c:pt idx="2">
                  <c:v>1684</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72</c:v>
                </c:pt>
                <c:pt idx="1">
                  <c:v>66</c:v>
                </c:pt>
                <c:pt idx="2">
                  <c:v>60</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697</c:v>
                </c:pt>
                <c:pt idx="1">
                  <c:v>582</c:v>
                </c:pt>
                <c:pt idx="2">
                  <c:v>1118</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Atwater</c:v>
                </c:pt>
                <c:pt idx="1">
                  <c:v>Merced County</c:v>
                </c:pt>
                <c:pt idx="2">
                  <c:v>California</c:v>
                </c:pt>
              </c:strCache>
            </c:strRef>
          </c:cat>
          <c:val>
            <c:numRef>
              <c:f>(Households!$B$368,Households!$D$368,Households!$F$368)</c:f>
              <c:numCache>
                <c:formatCode>0.0%</c:formatCode>
                <c:ptCount val="3"/>
                <c:pt idx="0">
                  <c:v>0.28699999999999998</c:v>
                </c:pt>
                <c:pt idx="1">
                  <c:v>0.29299999999999998</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533</c:v>
                </c:pt>
                <c:pt idx="1">
                  <c:v>968</c:v>
                </c:pt>
                <c:pt idx="2">
                  <c:v>895</c:v>
                </c:pt>
                <c:pt idx="3">
                  <c:v>1415</c:v>
                </c:pt>
                <c:pt idx="4">
                  <c:v>1728</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0.81613508442776739</c:v>
                </c:pt>
                <c:pt idx="2">
                  <c:v>-7.5413223140495866E-2</c:v>
                </c:pt>
                <c:pt idx="3">
                  <c:v>0.58100558659217882</c:v>
                </c:pt>
                <c:pt idx="4">
                  <c:v>0.22120141342756183</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dLbl>
              <c:idx val="1"/>
              <c:layout>
                <c:manualLayout>
                  <c:x val="-2.564102564102564E-2"/>
                  <c:y val="1.16407659624003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E3-49A8-9479-4821AFBFE4F0}"/>
                </c:ext>
              </c:extLst>
            </c:dLbl>
            <c:dLbl>
              <c:idx val="2"/>
              <c:layout>
                <c:manualLayout>
                  <c:x val="2.5641025641025564E-2"/>
                  <c:y val="2.91019149060007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E3-49A8-9479-4821AFBFE4F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350</c:v>
                </c:pt>
                <c:pt idx="1">
                  <c:v>456</c:v>
                </c:pt>
                <c:pt idx="2">
                  <c:v>673</c:v>
                </c:pt>
                <c:pt idx="3">
                  <c:v>1446</c:v>
                </c:pt>
                <c:pt idx="4">
                  <c:v>1104</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4"/>
              <c:layout>
                <c:manualLayout>
                  <c:x val="-2.9113331987347734E-2"/>
                  <c:y val="-4.9958592787216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0.30285714285714288</c:v>
                </c:pt>
                <c:pt idx="2">
                  <c:v>0.47587719298245612</c:v>
                </c:pt>
                <c:pt idx="3">
                  <c:v>1.1485884101040118</c:v>
                </c:pt>
                <c:pt idx="4">
                  <c:v>-0.23651452282157676</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11</c:v>
                </c:pt>
                <c:pt idx="1">
                  <c:v>107</c:v>
                </c:pt>
                <c:pt idx="2">
                  <c:v>49</c:v>
                </c:pt>
                <c:pt idx="3">
                  <c:v>5</c:v>
                </c:pt>
                <c:pt idx="4">
                  <c:v>1</c:v>
                </c:pt>
                <c:pt idx="5">
                  <c:v>11</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14</c:v>
                </c:pt>
                <c:pt idx="1">
                  <c:v>69</c:v>
                </c:pt>
                <c:pt idx="2">
                  <c:v>3</c:v>
                </c:pt>
                <c:pt idx="3">
                  <c:v>1</c:v>
                </c:pt>
                <c:pt idx="4">
                  <c:v>0</c:v>
                </c:pt>
                <c:pt idx="5">
                  <c:v>52</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32</c:v>
                </c:pt>
                <c:pt idx="1">
                  <c:v>196</c:v>
                </c:pt>
                <c:pt idx="2">
                  <c:v>22</c:v>
                </c:pt>
                <c:pt idx="3">
                  <c:v>16</c:v>
                </c:pt>
                <c:pt idx="4">
                  <c:v>3</c:v>
                </c:pt>
                <c:pt idx="5">
                  <c:v>44</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57</c:v>
                      </c:pt>
                      <c:pt idx="1">
                        <c:v>372</c:v>
                      </c:pt>
                      <c:pt idx="2">
                        <c:v>74</c:v>
                      </c:pt>
                      <c:pt idx="3">
                        <c:v>22</c:v>
                      </c:pt>
                      <c:pt idx="4">
                        <c:v>4</c:v>
                      </c:pt>
                      <c:pt idx="5">
                        <c:v>107</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68</c:v>
                </c:pt>
                <c:pt idx="1">
                  <c:v>64</c:v>
                </c:pt>
                <c:pt idx="2">
                  <c:v>125</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116</c:v>
                </c:pt>
                <c:pt idx="1">
                  <c:v>75</c:v>
                </c:pt>
                <c:pt idx="2">
                  <c:v>188</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184</c:v>
                      </c:pt>
                      <c:pt idx="1">
                        <c:v>139</c:v>
                      </c:pt>
                      <c:pt idx="2">
                        <c:v>313</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118</c:v>
                </c:pt>
                <c:pt idx="1">
                  <c:v>83</c:v>
                </c:pt>
                <c:pt idx="2">
                  <c:v>99</c:v>
                </c:pt>
                <c:pt idx="3" formatCode="_(* #,##0_);_(* \(#,##0\);_(* &quot;-&quot;??_);_(@_)">
                  <c:v>184</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84</c:v>
                </c:pt>
                <c:pt idx="1">
                  <c:v>65</c:v>
                </c:pt>
                <c:pt idx="2">
                  <c:v>56</c:v>
                </c:pt>
                <c:pt idx="3" formatCode="_(* #,##0_);_(* \(#,##0\);_(* &quot;-&quot;??_);_(@_)">
                  <c:v>139</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2352</c:v>
                </c:pt>
                <c:pt idx="1">
                  <c:v>224</c:v>
                </c:pt>
                <c:pt idx="2">
                  <c:v>743</c:v>
                </c:pt>
                <c:pt idx="3" formatCode="_(* #,##0_);_(* \(#,##0\);_(* &quot;-&quot;??_);_(@_)">
                  <c:v>313</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2554</c:v>
                      </c:pt>
                      <c:pt idx="1">
                        <c:v>372</c:v>
                      </c:pt>
                      <c:pt idx="2">
                        <c:v>898</c:v>
                      </c:pt>
                      <c:pt idx="3">
                        <c:v>636</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0.41142270861833108</c:v>
                </c:pt>
                <c:pt idx="1">
                  <c:v>0.39524486892907945</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0.35636114911080713</c:v>
                </c:pt>
                <c:pt idx="1">
                  <c:v>0.31076000812842919</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0.20109439124487005</c:v>
                </c:pt>
                <c:pt idx="1">
                  <c:v>0.24329404592562487</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3.1121751025991792E-2</c:v>
                </c:pt>
                <c:pt idx="1">
                  <c:v>5.0701077016866491E-2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Atwater</c:v>
                      </c:pt>
                      <c:pt idx="1">
                        <c:v>Merced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0.7638297872340426</c:v>
                </c:pt>
                <c:pt idx="1">
                  <c:v>0.51048951048951052</c:v>
                </c:pt>
                <c:pt idx="2">
                  <c:v>0.64293659621802002</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0.13085106382978723</c:v>
                </c:pt>
                <c:pt idx="1">
                  <c:v>0.27389277389277389</c:v>
                </c:pt>
                <c:pt idx="2">
                  <c:v>0.19911012235817574</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c:v>
                </c:pt>
                <c:pt idx="1">
                  <c:v>0.19813519813519814</c:v>
                </c:pt>
                <c:pt idx="2">
                  <c:v>0.14682981090100111</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5.3191489361702126E-3</c:v>
                </c:pt>
                <c:pt idx="1">
                  <c:v>1.7482517482517484E-2</c:v>
                </c:pt>
                <c:pt idx="2">
                  <c:v>1.1123470522803115E-2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0.58778625954198471</c:v>
                </c:pt>
                <c:pt idx="1">
                  <c:v>0.73913043478260865</c:v>
                </c:pt>
                <c:pt idx="2">
                  <c:v>0.68590604026845636</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0.35877862595419846</c:v>
                </c:pt>
                <c:pt idx="1">
                  <c:v>0.35196687370600416</c:v>
                </c:pt>
                <c:pt idx="2">
                  <c:v>0.35436241610738256</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Atwater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967</c:v>
                </c:pt>
                <c:pt idx="1">
                  <c:v>947</c:v>
                </c:pt>
                <c:pt idx="2">
                  <c:v>1116</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970</c:v>
                </c:pt>
                <c:pt idx="1">
                  <c:v>951</c:v>
                </c:pt>
                <c:pt idx="2">
                  <c:v>1084</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Atwater</c:v>
                </c:pt>
                <c:pt idx="1">
                  <c:v>Merced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6.3357067510548523E-2</c:v>
                </c:pt>
                <c:pt idx="1">
                  <c:v>7.7241550677663251E-2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Atwater</c:v>
                </c:pt>
                <c:pt idx="1">
                  <c:v>Merced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0.22053006329113922</c:v>
                </c:pt>
                <c:pt idx="1">
                  <c:v>0.21775481343706263</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Atwater</c:v>
                </c:pt>
                <c:pt idx="1">
                  <c:v>Merced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9.3255537974683556E-2</c:v>
                </c:pt>
                <c:pt idx="1">
                  <c:v>0.11195968735040798</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Atwater</c:v>
                </c:pt>
                <c:pt idx="1">
                  <c:v>Merced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0.1405590717299578</c:v>
                </c:pt>
                <c:pt idx="1">
                  <c:v>0.14666320739893518</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Atwater</c:v>
                </c:pt>
                <c:pt idx="1">
                  <c:v>Merced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0.13874604430379747</c:v>
                </c:pt>
                <c:pt idx="1">
                  <c:v>0.12261520640500473</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Atwater</c:v>
                </c:pt>
                <c:pt idx="1">
                  <c:v>Merced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0.12328586497890295</c:v>
                </c:pt>
                <c:pt idx="1">
                  <c:v>0.11119231457898641</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Atwater</c:v>
                </c:pt>
                <c:pt idx="1">
                  <c:v>Merced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9.9914293248945144E-2</c:v>
                </c:pt>
                <c:pt idx="1">
                  <c:v>0.10015310913867888</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Atwater</c:v>
                </c:pt>
                <c:pt idx="1">
                  <c:v>Merced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6.2302215189873417E-2</c:v>
                </c:pt>
                <c:pt idx="1">
                  <c:v>6.5570176239946487E-2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Atwater</c:v>
                </c:pt>
                <c:pt idx="1">
                  <c:v>Merced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3.8864715189873417E-2</c:v>
                </c:pt>
                <c:pt idx="1">
                  <c:v>3.3632852324591372E-2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Atwater</c:v>
                </c:pt>
                <c:pt idx="1">
                  <c:v>Merced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1.9185126582278479E-2</c:v>
                </c:pt>
                <c:pt idx="1">
                  <c:v>1.3217082448723055E-2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Atwater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62285</c:v>
                </c:pt>
                <c:pt idx="1">
                  <c:v>46613</c:v>
                </c:pt>
                <c:pt idx="2">
                  <c:v>0</c:v>
                </c:pt>
                <c:pt idx="3">
                  <c:v>70212</c:v>
                </c:pt>
                <c:pt idx="4">
                  <c:v>0</c:v>
                </c:pt>
                <c:pt idx="5">
                  <c:v>58810</c:v>
                </c:pt>
                <c:pt idx="6">
                  <c:v>41250</c:v>
                </c:pt>
                <c:pt idx="7">
                  <c:v>55596</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Merced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64961</c:v>
                </c:pt>
                <c:pt idx="1">
                  <c:v>43710</c:v>
                </c:pt>
                <c:pt idx="2">
                  <c:v>39659</c:v>
                </c:pt>
                <c:pt idx="3">
                  <c:v>66135</c:v>
                </c:pt>
                <c:pt idx="4">
                  <c:v>120275</c:v>
                </c:pt>
                <c:pt idx="5">
                  <c:v>51319</c:v>
                </c:pt>
                <c:pt idx="6">
                  <c:v>54370</c:v>
                </c:pt>
                <c:pt idx="7">
                  <c:v>51583</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1253</c:v>
                </c:pt>
                <c:pt idx="1">
                  <c:v>1557</c:v>
                </c:pt>
                <c:pt idx="2">
                  <c:v>1331</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1253</c:v>
                      </c:pt>
                      <c:pt idx="1">
                        <c:v>1557</c:v>
                      </c:pt>
                      <c:pt idx="2">
                        <c:v>1331</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0.19974493862585685</c:v>
                      </c:pt>
                      <c:pt idx="1">
                        <c:v>0.22670355270821199</c:v>
                      </c:pt>
                      <c:pt idx="2">
                        <c:v>0.17400967446725063</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2"/>
              <c:layout>
                <c:manualLayout>
                  <c:x val="-3.5844101218116965E-2"/>
                  <c:y val="2.9597624449486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F8-497B-92D7-422A7AAC4C7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0.13496519244901342</c:v>
                </c:pt>
                <c:pt idx="2">
                  <c:v>-0.23243516747522328</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0.10198494182067078</c:v>
                </c:pt>
                <c:pt idx="1">
                  <c:v>5.1660516605166053E-2</c:v>
                </c:pt>
                <c:pt idx="2">
                  <c:v>0.47619047619047616</c:v>
                </c:pt>
                <c:pt idx="3">
                  <c:v>6.9892473118279563E-2</c:v>
                </c:pt>
                <c:pt idx="4">
                  <c:v>0.65384615384615385</c:v>
                </c:pt>
                <c:pt idx="5">
                  <c:v>0.27045908183632733</c:v>
                </c:pt>
                <c:pt idx="6">
                  <c:v>0.2874015748031496</c:v>
                </c:pt>
                <c:pt idx="7">
                  <c:v>0.23427835051546392</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Atwater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298</c:v>
                      </c:pt>
                      <c:pt idx="1">
                        <c:v>14</c:v>
                      </c:pt>
                      <c:pt idx="2">
                        <c:v>10</c:v>
                      </c:pt>
                      <c:pt idx="3">
                        <c:v>26</c:v>
                      </c:pt>
                      <c:pt idx="4">
                        <c:v>34</c:v>
                      </c:pt>
                      <c:pt idx="5">
                        <c:v>542</c:v>
                      </c:pt>
                      <c:pt idx="6">
                        <c:v>73</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0.82311097059753402</c:v>
                </c:pt>
                <c:pt idx="1">
                  <c:v>0.79255215441606552</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9.5083781220360417E-2</c:v>
                </c:pt>
                <c:pt idx="1">
                  <c:v>9.0115032170013654E-2</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5.1375276636104967E-3</c:v>
                </c:pt>
                <c:pt idx="1">
                  <c:v>9.2415675570286602E-3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1.15396775213405E-2</c:v>
                </c:pt>
                <c:pt idx="1">
                  <c:v>2.7422499512575551E-2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3.6199810306670882E-2</c:v>
                </c:pt>
                <c:pt idx="1">
                  <c:v>4.2318190680444533E-2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2.8928232690483717E-2</c:v>
                </c:pt>
                <c:pt idx="1">
                  <c:v>3.8350555663872098E-2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Atwater</c:v>
                      </c:pt>
                      <c:pt idx="1">
                        <c:v>Merced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0.91819475181789445</c:v>
                      </c:pt>
                      <c:pt idx="1">
                        <c:v>0.88266718658607912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6.3231109705975341E-2</c:v>
                      </c:pt>
                      <c:pt idx="1">
                        <c:v>5.6200038993955939E-2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3.556749920961113E-3</c:v>
                      </c:pt>
                      <c:pt idx="1">
                        <c:v>1.6640670696042113E-2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2.1498577300031615E-2</c:v>
                      </c:pt>
                      <c:pt idx="1">
                        <c:v>1.0040943653733671E-2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2.4502055011065443E-3</c:v>
                      </c:pt>
                      <c:pt idx="1">
                        <c:v>5.57613569896666E-3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4.3471387922858042E-3</c:v>
                      </c:pt>
                      <c:pt idx="1">
                        <c:v>1.6572431273152661E-3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4.6632943408156814E-3</c:v>
                      </c:pt>
                      <c:pt idx="1">
                        <c:v>8.6371612400077992E-3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1.5807777426493836E-4</c:v>
                      </c:pt>
                      <c:pt idx="1">
                        <c:v>4.4843049327354261E-4</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3.1615554852987672E-4</c:v>
                      </c:pt>
                      <c:pt idx="1">
                        <c:v>1.5597582374731917E-4</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1.2673035679469682E-4</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1.130824722168064E-3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2.9244388239013596E-3</c:v>
                      </c:pt>
                      <c:pt idx="1">
                        <c:v>3.7629167479040749E-3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8.6152386974391402E-3</c:v>
                      </c:pt>
                      <c:pt idx="1">
                        <c:v>2.3659582764671477E-2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3.6199810306670882E-2</c:v>
                      </c:pt>
                      <c:pt idx="1">
                        <c:v>4.1060635601481772E-2</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0.44500000000000001</c:v>
                </c:pt>
                <c:pt idx="1">
                  <c:v>0.43580000000000002</c:v>
                </c:pt>
                <c:pt idx="2">
                  <c:v>0.40660000000000002</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-2.0674157303370754E-2</c:v>
                </c:pt>
                <c:pt idx="2">
                  <c:v>-6.7003212482790273E-2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7.4226565353936194E-2"/>
                  <c:y val="7.074395168137715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4F-43D0-AEBD-F703F8CA1823}"/>
                </c:ext>
              </c:extLst>
            </c:dLbl>
            <c:dLbl>
              <c:idx val="2"/>
              <c:layout>
                <c:manualLayout>
                  <c:x val="-4.2068348954967694E-2"/>
                  <c:y val="3.0773898896797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4F-43D0-AEBD-F703F8CA18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0.28800000000000003</c:v>
                </c:pt>
                <c:pt idx="1">
                  <c:v>0.33700000000000002</c:v>
                </c:pt>
                <c:pt idx="2">
                  <c:v>0.28699999999999998</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0"/>
              <c:layout>
                <c:manualLayout>
                  <c:x val="-5.064387332802596E-2"/>
                  <c:y val="4.02537003882613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4F-43D0-AEBD-F703F8CA18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0.27</c:v>
                </c:pt>
                <c:pt idx="1">
                  <c:v>0.20699999999999999</c:v>
                </c:pt>
                <c:pt idx="2">
                  <c:v>0.19500000000000001</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3.084481079771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4F-43D0-AEBD-F703F8CA1823}"/>
                </c:ext>
              </c:extLst>
            </c:dLbl>
            <c:dLbl>
              <c:idx val="1"/>
              <c:layout>
                <c:manualLayout>
                  <c:x val="-2.920506239538025E-2"/>
                  <c:y val="-3.5584711543449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4F-43D0-AEBD-F703F8CA1823}"/>
                </c:ext>
              </c:extLst>
            </c:dLbl>
            <c:dLbl>
              <c:idx val="2"/>
              <c:layout>
                <c:manualLayout>
                  <c:x val="-1.4197894742528399E-2"/>
                  <c:y val="-2.6104910051985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4F-43D0-AEBD-F703F8CA18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0.316</c:v>
                </c:pt>
                <c:pt idx="1">
                  <c:v>0.23600000000000002</c:v>
                </c:pt>
                <c:pt idx="2">
                  <c:v>0.218</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0.113</c:v>
                </c:pt>
                <c:pt idx="1">
                  <c:v>0.11199999999999999</c:v>
                </c:pt>
                <c:pt idx="2">
                  <c:v>0.127</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0.28845840794400129</c:v>
                </c:pt>
                <c:pt idx="1">
                  <c:v>0.36946252255540013</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0.20250691844375712</c:v>
                </c:pt>
                <c:pt idx="1">
                  <c:v>0.17750339598159071</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0.10450919746052417</c:v>
                </c:pt>
                <c:pt idx="1">
                  <c:v>0.15032540599720212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Atwater</c:v>
                      </c:pt>
                      <c:pt idx="1">
                        <c:v>Merced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2.1894839654891748E-2</c:v>
                      </c:pt>
                      <c:pt idx="1">
                        <c:v>4.3194858382499035E-2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0.11557870747191926</c:v>
                      </c:pt>
                      <c:pt idx="1">
                        <c:v>0.14870344464043145</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0.15098486081719029</c:v>
                      </c:pt>
                      <c:pt idx="1">
                        <c:v>0.17756421953246965</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0.40452547615171741</c:v>
                      </c:pt>
                      <c:pt idx="1">
                        <c:v>0.30270867546580704</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0.1754028976070324</c:v>
                      </c:pt>
                      <c:pt idx="1">
                        <c:v>0.14977799403929201</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0.17751912746215204</c:v>
                      </c:pt>
                      <c:pt idx="1">
                        <c:v>0.11538227601727388</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5.1603451082532961E-2</c:v>
                      </c:pt>
                      <c:pt idx="1">
                        <c:v>3.7548405409241127E-2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0.10223018069347224</c:v>
                      </c:pt>
                      <c:pt idx="1">
                        <c:v>8.9805972872696302E-2</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7.5695914048510499E-3</c:v>
                      </c:pt>
                      <c:pt idx="1">
                        <c:v>1.1495651116112159E-2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2.531336480546964E-2</c:v>
                      </c:pt>
                      <c:pt idx="1">
                        <c:v>2.4187498732842691E-2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6.7393781539964184E-2</c:v>
                      </c:pt>
                      <c:pt idx="1">
                        <c:v>5.2014273259939584E-2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3.7929350480221391E-2</c:v>
                      </c:pt>
                      <c:pt idx="1">
                        <c:v>6.373294406260771E-2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6.6579846980302781E-2</c:v>
                      </c:pt>
                      <c:pt idx="1">
                        <c:v>8.6592461934594411E-2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0.35669546436285093</c:v>
                </c:pt>
                <c:pt idx="1">
                  <c:v>0.34199754400327464</c:v>
                </c:pt>
                <c:pt idx="2">
                  <c:v>0.28845840794400129</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0.45356371490280778</c:v>
                </c:pt>
                <c:pt idx="1">
                  <c:v>0.4082071223905035</c:v>
                </c:pt>
                <c:pt idx="2">
                  <c:v>0.40452547615171741</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0.12613390928725701</c:v>
                </c:pt>
                <c:pt idx="1">
                  <c:v>0.15523945968072042</c:v>
                </c:pt>
                <c:pt idx="2">
                  <c:v>0.20250691844375712</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6.3606911447084233E-2</c:v>
                </c:pt>
                <c:pt idx="1">
                  <c:v>9.4555873925501424E-2</c:v>
                </c:pt>
                <c:pt idx="2">
                  <c:v>0.10450919746052417</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5.3779697624190062E-2</c:v>
                      </c:pt>
                      <c:pt idx="1">
                        <c:v>2.8039295947605403E-2</c:v>
                      </c:pt>
                      <c:pt idx="2">
                        <c:v>2.1894839654891748E-2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0.10637149028077754</c:v>
                      </c:pt>
                      <c:pt idx="1">
                        <c:v>0.1486901350798199</c:v>
                      </c:pt>
                      <c:pt idx="2">
                        <c:v>0.11557870747191926</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0.19654427645788336</c:v>
                      </c:pt>
                      <c:pt idx="1">
                        <c:v>0.16526811297584937</c:v>
                      </c:pt>
                      <c:pt idx="2">
                        <c:v>0.15098486081719029</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0.23606911447084233</c:v>
                      </c:pt>
                      <c:pt idx="1">
                        <c:v>0.19975440032746622</c:v>
                      </c:pt>
                      <c:pt idx="2">
                        <c:v>0.1754028976070324</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0.18714902807775377</c:v>
                      </c:pt>
                      <c:pt idx="1">
                        <c:v>0.16230045026606632</c:v>
                      </c:pt>
                      <c:pt idx="2">
                        <c:v>0.17751912746215204</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3.0345572354211665E-2</c:v>
                      </c:pt>
                      <c:pt idx="1">
                        <c:v>4.6152271796970935E-2</c:v>
                      </c:pt>
                      <c:pt idx="2">
                        <c:v>5.1603451082532961E-2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5.9611231101511876E-2</c:v>
                      </c:pt>
                      <c:pt idx="1">
                        <c:v>5.8432255423659436E-2</c:v>
                      </c:pt>
                      <c:pt idx="2">
                        <c:v>0.10223018069347224</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1.2526997840172787E-2</c:v>
                      </c:pt>
                      <c:pt idx="1">
                        <c:v>2.261563651248465E-2</c:v>
                      </c:pt>
                      <c:pt idx="2">
                        <c:v>7.5695914048510499E-3</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2.1166306695464362E-2</c:v>
                      </c:pt>
                      <c:pt idx="1">
                        <c:v>2.3434302087597215E-2</c:v>
                      </c:pt>
                      <c:pt idx="2">
                        <c:v>2.531336480546964E-2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3.282937365010799E-2</c:v>
                      </c:pt>
                      <c:pt idx="1">
                        <c:v>5.0757265656979127E-2</c:v>
                      </c:pt>
                      <c:pt idx="2">
                        <c:v>6.7393781539964184E-2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3.5313174946004319E-2</c:v>
                      </c:pt>
                      <c:pt idx="1">
                        <c:v>6.5083913221449033E-2</c:v>
                      </c:pt>
                      <c:pt idx="2">
                        <c:v>3.7929350480221391E-2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2.8293736501079914E-2</c:v>
                      </c:pt>
                      <c:pt idx="1">
                        <c:v>2.9471960704052395E-2</c:v>
                      </c:pt>
                      <c:pt idx="2">
                        <c:v>6.6579846980302781E-2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Atwater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5711</c:v>
                </c:pt>
                <c:pt idx="1">
                  <c:v>5957</c:v>
                </c:pt>
                <c:pt idx="2">
                  <c:v>6451</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78754</c:v>
                      </c:pt>
                      <c:pt idx="1">
                        <c:v>79326</c:v>
                      </c:pt>
                      <c:pt idx="2">
                        <c:v>85512</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Atwater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4.3074767991595167E-2</c:v>
                </c:pt>
                <c:pt idx="2">
                  <c:v>8.2927648145039445E-2</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Merced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7.263123142951469E-3</c:v>
                      </c:pt>
                      <c:pt idx="2">
                        <c:v>7.7981998335980643E-2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Merced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78754</c:v>
                </c:pt>
                <c:pt idx="1">
                  <c:v>79326</c:v>
                </c:pt>
                <c:pt idx="2">
                  <c:v>85512</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Atwater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5711</c:v>
                      </c:pt>
                      <c:pt idx="1">
                        <c:v>5957</c:v>
                      </c:pt>
                      <c:pt idx="2">
                        <c:v>6451</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Merced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7.263123142951469E-3</c:v>
                </c:pt>
                <c:pt idx="2">
                  <c:v>7.7981998335980643E-2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Atwater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4.3074767991595167E-2</c:v>
                      </c:pt>
                      <c:pt idx="2">
                        <c:v>8.2927648145039445E-2</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0.39139941690962099</c:v>
                </c:pt>
                <c:pt idx="1">
                  <c:v>0.21258503401360543</c:v>
                </c:pt>
                <c:pt idx="2">
                  <c:v>0.35860058309037901</c:v>
                </c:pt>
                <c:pt idx="3">
                  <c:v>0.5179786200194364</c:v>
                </c:pt>
                <c:pt idx="4">
                  <c:v>0.18634596695821184</c:v>
                </c:pt>
                <c:pt idx="5">
                  <c:v>0.28960155490767736</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Atwater</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1611</c:v>
                      </c:pt>
                      <c:pt idx="1">
                        <c:v>875</c:v>
                      </c:pt>
                      <c:pt idx="2">
                        <c:v>1476</c:v>
                      </c:pt>
                      <c:pt idx="3">
                        <c:v>2132</c:v>
                      </c:pt>
                      <c:pt idx="4">
                        <c:v>767</c:v>
                      </c:pt>
                      <c:pt idx="5">
                        <c:v>1192</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5696</c:v>
                </c:pt>
                <c:pt idx="1">
                  <c:v>7422</c:v>
                </c:pt>
                <c:pt idx="2">
                  <c:v>8114</c:v>
                </c:pt>
                <c:pt idx="3">
                  <c:v>9771</c:v>
                </c:pt>
                <c:pt idx="4">
                  <c:v>10448</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0.3030196629213483</c:v>
                </c:pt>
                <c:pt idx="2">
                  <c:v>9.3236324440851517E-2</c:v>
                </c:pt>
                <c:pt idx="3">
                  <c:v>0.20421493714567415</c:v>
                </c:pt>
                <c:pt idx="4">
                  <c:v>6.928666461979327E-2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6006</c:v>
                </c:pt>
                <c:pt idx="1">
                  <c:v>6721</c:v>
                </c:pt>
                <c:pt idx="2">
                  <c:v>7251</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579</c:v>
                </c:pt>
                <c:pt idx="1">
                  <c:v>483</c:v>
                </c:pt>
                <c:pt idx="2">
                  <c:v>355</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879</c:v>
                </c:pt>
                <c:pt idx="1">
                  <c:v>472</c:v>
                </c:pt>
                <c:pt idx="2">
                  <c:v>826</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599</c:v>
                </c:pt>
                <c:pt idx="1">
                  <c:v>778</c:v>
                </c:pt>
                <c:pt idx="2">
                  <c:v>473</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353</c:v>
                </c:pt>
                <c:pt idx="1">
                  <c:v>368</c:v>
                </c:pt>
                <c:pt idx="2">
                  <c:v>312</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157</c:v>
                </c:pt>
                <c:pt idx="1">
                  <c:v>242</c:v>
                </c:pt>
                <c:pt idx="2">
                  <c:v>357</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38</c:v>
                </c:pt>
                <c:pt idx="1">
                  <c:v>51</c:v>
                </c:pt>
                <c:pt idx="2">
                  <c:v>41</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7</c:v>
                </c:pt>
                <c:pt idx="1">
                  <c:v>24</c:v>
                </c:pt>
                <c:pt idx="2">
                  <c:v>149</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685</c:v>
                </c:pt>
                <c:pt idx="1">
                  <c:v>535</c:v>
                </c:pt>
                <c:pt idx="2">
                  <c:v>684</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21</c:v>
                </c:pt>
                <c:pt idx="1">
                  <c:v>0</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Atwater</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179</c:v>
                </c:pt>
                <c:pt idx="1">
                  <c:v>6</c:v>
                </c:pt>
                <c:pt idx="2">
                  <c:v>1581</c:v>
                </c:pt>
                <c:pt idx="3">
                  <c:v>866</c:v>
                </c:pt>
                <c:pt idx="4">
                  <c:v>1389</c:v>
                </c:pt>
                <c:pt idx="5">
                  <c:v>2436</c:v>
                </c:pt>
                <c:pt idx="6">
                  <c:v>1114</c:v>
                </c:pt>
                <c:pt idx="7">
                  <c:v>1405</c:v>
                </c:pt>
                <c:pt idx="8">
                  <c:v>879</c:v>
                </c:pt>
                <c:pt idx="9">
                  <c:v>235</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Atwater</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114</c:v>
                </c:pt>
                <c:pt idx="1">
                  <c:v>0</c:v>
                </c:pt>
                <c:pt idx="2">
                  <c:v>67</c:v>
                </c:pt>
                <c:pt idx="3">
                  <c:v>89</c:v>
                </c:pt>
                <c:pt idx="4">
                  <c:v>24</c:v>
                </c:pt>
                <c:pt idx="5">
                  <c:v>0</c:v>
                </c:pt>
                <c:pt idx="6">
                  <c:v>64</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Atwater</c:v>
                </c:pt>
                <c:pt idx="1">
                  <c:v>Merced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0.57948463825569874</c:v>
                </c:pt>
                <c:pt idx="1">
                  <c:v>0.53908690625538092</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Atwater</c:v>
                </c:pt>
                <c:pt idx="1">
                  <c:v>Merced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0.35302279484638255</c:v>
                </c:pt>
                <c:pt idx="1">
                  <c:v>0.3755442402774703</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Atwater</c:v>
                </c:pt>
                <c:pt idx="1">
                  <c:v>Merced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5.0346878097125868E-2</c:v>
                </c:pt>
                <c:pt idx="1">
                  <c:v>6.3402454923375887E-2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Atwater</c:v>
                </c:pt>
                <c:pt idx="1">
                  <c:v>Merced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1.4370664023785926E-2</c:v>
                </c:pt>
                <c:pt idx="1">
                  <c:v>1.5718397166260792E-2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Atwater</c:v>
                </c:pt>
                <c:pt idx="1">
                  <c:v>Merced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2.7750247770069376E-3</c:v>
                </c:pt>
                <c:pt idx="1">
                  <c:v>6.2480013775121149E-3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Atwater</c:v>
                      </c:pt>
                      <c:pt idx="1">
                        <c:v>Merced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0.45992237597030039</c:v>
                </c:pt>
                <c:pt idx="1">
                  <c:v>0.49186256781193488</c:v>
                </c:pt>
                <c:pt idx="2">
                  <c:v>0.59804056851110809</c:v>
                </c:pt>
                <c:pt idx="3">
                  <c:v>0.55498981670061098</c:v>
                </c:pt>
                <c:pt idx="4">
                  <c:v>0.52447968285431124</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0.54007762402969961</c:v>
                </c:pt>
                <c:pt idx="1">
                  <c:v>0.50813743218806506</c:v>
                </c:pt>
                <c:pt idx="2">
                  <c:v>0.40195943148889196</c:v>
                </c:pt>
                <c:pt idx="3">
                  <c:v>0.44501018329938902</c:v>
                </c:pt>
                <c:pt idx="4">
                  <c:v>0.47552031714568882</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Housing!$A$347</c:f>
              <c:strCache>
                <c:ptCount val="1"/>
                <c:pt idx="0">
                  <c:v>Median Value (Dollars) of Owner Occupied Homes</c:v>
                </c:pt>
              </c:strCache>
            </c:strRef>
          </c:tx>
          <c:spPr>
            <a:solidFill>
              <a:schemeClr val="accent1"/>
            </a:solidFill>
            <a:ln>
              <a:noFill/>
            </a:ln>
            <a:effectLst/>
          </c:spPr>
          <c:invertIfNegative val="0"/>
          <c:dLbls>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Housing!$B$346:$F$346</c:f>
              <c:numCache>
                <c:formatCode>General</c:formatCode>
                <c:ptCount val="5"/>
                <c:pt idx="0">
                  <c:v>1980</c:v>
                </c:pt>
                <c:pt idx="1">
                  <c:v>1990</c:v>
                </c:pt>
                <c:pt idx="2">
                  <c:v>2000</c:v>
                </c:pt>
                <c:pt idx="3">
                  <c:v>2010</c:v>
                </c:pt>
                <c:pt idx="4">
                  <c:v>2020</c:v>
                </c:pt>
              </c:numCache>
            </c:numRef>
          </c:cat>
          <c:val>
            <c:numRef>
              <c:f>Housing!$B$347:$F$347</c:f>
              <c:numCache>
                <c:formatCode>_("$"* #,##0_);_("$"* \(#,##0\);_("$"* "-"??_);_(@_)</c:formatCode>
                <c:ptCount val="5"/>
                <c:pt idx="0">
                  <c:v>56000</c:v>
                </c:pt>
                <c:pt idx="1">
                  <c:v>89400</c:v>
                </c:pt>
                <c:pt idx="2">
                  <c:v>99900</c:v>
                </c:pt>
                <c:pt idx="3">
                  <c:v>214600</c:v>
                </c:pt>
                <c:pt idx="4">
                  <c:v>251100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Housing!$A$348</c:f>
              <c:strCache>
                <c:ptCount val="1"/>
                <c:pt idx="0">
                  <c:v>Percent Change</c:v>
                </c:pt>
              </c:strCache>
            </c:strRef>
          </c:tx>
          <c:spPr>
            <a:ln w="31750" cap="rnd">
              <a:solidFill>
                <a:schemeClr val="tx2"/>
              </a:solidFill>
              <a:round/>
            </a:ln>
            <a:effectLst/>
          </c:spPr>
          <c:marker>
            <c:symbol val="none"/>
          </c:marker>
          <c:dLbls>
            <c:dLbl>
              <c:idx val="3"/>
              <c:layout>
                <c:manualLayout>
                  <c:x val="-5.4717006528030306E-2"/>
                  <c:y val="-4.4512883356444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Housing!$B$346:$F$346</c:f>
              <c:numCache>
                <c:formatCode>General</c:formatCode>
                <c:ptCount val="5"/>
                <c:pt idx="0">
                  <c:v>1980</c:v>
                </c:pt>
                <c:pt idx="1">
                  <c:v>1990</c:v>
                </c:pt>
                <c:pt idx="2">
                  <c:v>2000</c:v>
                </c:pt>
                <c:pt idx="3">
                  <c:v>2010</c:v>
                </c:pt>
                <c:pt idx="4">
                  <c:v>2020</c:v>
                </c:pt>
              </c:numCache>
            </c:numRef>
          </c:cat>
          <c:val>
            <c:numRef>
              <c:f>Housing!$B$348:$F$348</c:f>
              <c:numCache>
                <c:formatCode>0.00%</c:formatCode>
                <c:ptCount val="5"/>
                <c:pt idx="1">
                  <c:v>0.59642857142857142</c:v>
                </c:pt>
                <c:pt idx="2">
                  <c:v>0.1174496644295302</c:v>
                </c:pt>
                <c:pt idx="3">
                  <c:v>1.1481481481481481</c:v>
                </c:pt>
                <c:pt idx="4">
                  <c:v>0.17008387698042871</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0.52864259028642591</c:v>
                </c:pt>
                <c:pt idx="1">
                  <c:v>0.55198487712665412</c:v>
                </c:pt>
                <c:pt idx="2">
                  <c:v>0.83870967741935487</c:v>
                </c:pt>
                <c:pt idx="3">
                  <c:v>0.53104925053533192</c:v>
                </c:pt>
                <c:pt idx="4">
                  <c:v>0.34615384615384615</c:v>
                </c:pt>
                <c:pt idx="5">
                  <c:v>0.48430493273542602</c:v>
                </c:pt>
                <c:pt idx="6">
                  <c:v>0.63190184049079756</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0.47135740971357409</c:v>
                </c:pt>
                <c:pt idx="1">
                  <c:v>0.44801512287334594</c:v>
                </c:pt>
                <c:pt idx="2">
                  <c:v>0.16129032258064516</c:v>
                </c:pt>
                <c:pt idx="3">
                  <c:v>0.46895074946466808</c:v>
                </c:pt>
                <c:pt idx="4">
                  <c:v>0.65384615384615385</c:v>
                </c:pt>
                <c:pt idx="5">
                  <c:v>0.51569506726457404</c:v>
                </c:pt>
                <c:pt idx="6">
                  <c:v>0.36809815950920244</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Housing!$A$317</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Housing!$B$311:$K$311</c15:sqref>
                  </c15:fullRef>
                </c:ext>
              </c:extLst>
              <c:f>Housing!$C$311:$K$311</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Housing!$B$317:$I$317</c15:sqref>
                  </c15:fullRef>
                </c:ext>
              </c:extLst>
              <c:f>Housing!$C$317:$I$317</c:f>
              <c:numCache>
                <c:formatCode>_(* #,##0_);_(* \(#,##0\);_(* "-"??_);_(@_)</c:formatCode>
                <c:ptCount val="7"/>
                <c:pt idx="0">
                  <c:v>0</c:v>
                </c:pt>
                <c:pt idx="1">
                  <c:v>235</c:v>
                </c:pt>
                <c:pt idx="2">
                  <c:v>133</c:v>
                </c:pt>
                <c:pt idx="3">
                  <c:v>16</c:v>
                </c:pt>
                <c:pt idx="4">
                  <c:v>0</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Housing!$A$315</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Housing!$B$311:$K$311</c15:sqref>
                  </c15:fullRef>
                </c:ext>
              </c:extLst>
              <c:f>Housing!$C$311:$K$311</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Housing!$B$311:$K$311</c15:sqref>
                  </c15:fullRef>
                </c:ext>
              </c:extLst>
              <c:f>Housing!$C$311:$K$311</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235</c:v>
                </c:pt>
                <c:pt idx="2">
                  <c:v>133</c:v>
                </c:pt>
                <c:pt idx="3">
                  <c:v>16</c:v>
                </c:pt>
                <c:pt idx="4">
                  <c:v>0</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Housing!$A$312</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Housing!$B$311:$K$311</c15:sqref>
                        </c15:fullRef>
                        <c15:formulaRef>
                          <c15:sqref>Housing!$C$311:$K$311</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Housing!$A$313</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Housing!$B$311:$K$311</c15:sqref>
                        </c15:fullRef>
                        <c15:formulaRef>
                          <c15:sqref>Housing!$C$311:$K$311</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Housing!$A$314</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Housing!$B$311:$K$311</c15:sqref>
                        </c15:fullRef>
                        <c15:formulaRef>
                          <c15:sqref>Housing!$C$311:$K$311</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15:formulaRef>
                          <c15:sqref>Housing!$C$314:$I$314</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Housing!$K$311</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ext>
              </c:extLst>
              <c:f>(Housing!$A$312:$A$314,Housing!$A$316)</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Housing!$K$312:$K$317</c15:sqref>
                  </c15:fullRef>
                </c:ext>
              </c:extLst>
              <c:f>(Housing!$K$312:$K$314,Housing!$K$316)</c:f>
              <c:numCache>
                <c:formatCode>0.00%</c:formatCode>
                <c:ptCount val="4"/>
                <c:pt idx="0">
                  <c:v>0</c:v>
                </c:pt>
                <c:pt idx="1">
                  <c:v>0</c:v>
                </c:pt>
                <c:pt idx="2">
                  <c:v>0</c:v>
                </c:pt>
                <c:pt idx="3">
                  <c:v>0.5133689839572193</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Housing!$B$311</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uri="{02D57815-91ED-43cb-92C2-25804820EDAC}">
                        <c15:fullRef>
                          <c15:sqref>Housing!$B$312:$B$317</c15:sqref>
                        </c15:fullRef>
                        <c15:formulaRef>
                          <c15:sqref>(Housing!$B$312:$B$314,Housing!$B$316)</c15:sqref>
                        </c15:formulaRef>
                      </c:ext>
                    </c:extLst>
                    <c:numCache>
                      <c:formatCode>General</c:formatCode>
                      <c:ptCount val="4"/>
                      <c:pt idx="0">
                        <c:v>429</c:v>
                      </c:pt>
                      <c:pt idx="1">
                        <c:v>307</c:v>
                      </c:pt>
                      <c:pt idx="2">
                        <c:v>281</c:v>
                      </c:pt>
                      <c:pt idx="3">
                        <c:v>748</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Housing!$C$311</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Housing!$C$312:$C$317</c15:sqref>
                        </c15:fullRef>
                        <c15:formulaRef>
                          <c15:sqref>(Housing!$C$312:$C$314,Housing!$C$316)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Housing!$D$311</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Housing!$D$312:$D$317</c15:sqref>
                        </c15:fullRef>
                        <c15:formulaRef>
                          <c15:sqref>(Housing!$D$312:$D$314,Housing!$D$316)</c15:sqref>
                        </c15:formulaRef>
                      </c:ext>
                    </c:extLst>
                    <c:numCache>
                      <c:formatCode>_(* #,##0_);_(* \(#,##0\);_(* "-"??_);_(@_)</c:formatCode>
                      <c:ptCount val="4"/>
                      <c:pt idx="0">
                        <c:v>0</c:v>
                      </c:pt>
                      <c:pt idx="1">
                        <c:v>0</c:v>
                      </c:pt>
                      <c:pt idx="2">
                        <c:v>0</c:v>
                      </c:pt>
                      <c:pt idx="3">
                        <c:v>235</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Housing!$E$311</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Housing!$E$312:$E$317</c15:sqref>
                        </c15:fullRef>
                        <c15:formulaRef>
                          <c15:sqref>(Housing!$E$312:$E$314,Housing!$E$316)</c15:sqref>
                        </c15:formulaRef>
                      </c:ext>
                    </c:extLst>
                    <c:numCache>
                      <c:formatCode>_(* #,##0_);_(* \(#,##0\);_(* "-"??_);_(@_)</c:formatCode>
                      <c:ptCount val="4"/>
                      <c:pt idx="0">
                        <c:v>0</c:v>
                      </c:pt>
                      <c:pt idx="1">
                        <c:v>0</c:v>
                      </c:pt>
                      <c:pt idx="2">
                        <c:v>0</c:v>
                      </c:pt>
                      <c:pt idx="3">
                        <c:v>133</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Housing!$F$311</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Housing!$F$312:$F$317</c15:sqref>
                        </c15:fullRef>
                        <c15:formulaRef>
                          <c15:sqref>(Housing!$F$312:$F$314,Housing!$F$316)</c15:sqref>
                        </c15:formulaRef>
                      </c:ext>
                    </c:extLst>
                    <c:numCache>
                      <c:formatCode>_(* #,##0_);_(* \(#,##0\);_(* "-"??_);_(@_)</c:formatCode>
                      <c:ptCount val="4"/>
                      <c:pt idx="0">
                        <c:v>0</c:v>
                      </c:pt>
                      <c:pt idx="1">
                        <c:v>0</c:v>
                      </c:pt>
                      <c:pt idx="2">
                        <c:v>0</c:v>
                      </c:pt>
                      <c:pt idx="3">
                        <c:v>16</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Housing!$G$311</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Housing!$G$312:$G$317</c15:sqref>
                        </c15:fullRef>
                        <c15:formulaRef>
                          <c15:sqref>(Housing!$G$312:$G$314,Housing!$G$316)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Housing!$H$311</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Housing!$H$312:$H$317</c15:sqref>
                        </c15:fullRef>
                        <c15:formulaRef>
                          <c15:sqref>(Housing!$H$312:$H$314,Housing!$H$316)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Housing!$I$311</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Housing!$I$312:$I$317</c15:sqref>
                        </c15:fullRef>
                        <c15:formulaRef>
                          <c15:sqref>(Housing!$I$312:$I$314,Housing!$I$316)</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Housing!$J$311</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Housing!$A$312:$A$317</c15:sqref>
                        </c15:fullRef>
                        <c15:formulaRef>
                          <c15:sqref>(Housing!$A$312:$A$314,Housing!$A$316)</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Housing!$J$312:$J$317</c15:sqref>
                        </c15:fullRef>
                        <c15:formulaRef>
                          <c15:sqref>(Housing!$J$312:$J$314,Housing!$J$316)</c15:sqref>
                        </c15:formulaRef>
                      </c:ext>
                    </c:extLst>
                    <c:numCache>
                      <c:formatCode>_(* #,##0_);_(* \(#,##0\);_(* "-"??_);_(@_)</c:formatCode>
                      <c:ptCount val="4"/>
                      <c:pt idx="0">
                        <c:v>0</c:v>
                      </c:pt>
                      <c:pt idx="1">
                        <c:v>0</c:v>
                      </c:pt>
                      <c:pt idx="2">
                        <c:v>0</c:v>
                      </c:pt>
                      <c:pt idx="3">
                        <c:v>384</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Atwater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8.9546442994718853E-2</c:v>
                </c:pt>
                <c:pt idx="1">
                  <c:v>6.8344206275240751E-2</c:v>
                </c:pt>
                <c:pt idx="2">
                  <c:v>0.12534948741845295</c:v>
                </c:pt>
                <c:pt idx="3">
                  <c:v>3.308480894687791E-2</c:v>
                </c:pt>
                <c:pt idx="4">
                  <c:v>0.10142901522211867</c:v>
                </c:pt>
                <c:pt idx="5">
                  <c:v>6.733457595526561E-2</c:v>
                </c:pt>
                <c:pt idx="6">
                  <c:v>6.9897483690587138E-3</c:v>
                </c:pt>
                <c:pt idx="7">
                  <c:v>4.2404473438956196E-2</c:v>
                </c:pt>
                <c:pt idx="8">
                  <c:v>5.5684995340167756E-2</c:v>
                </c:pt>
                <c:pt idx="9">
                  <c:v>0.27500776638707675</c:v>
                </c:pt>
                <c:pt idx="10">
                  <c:v>5.2578440509474994E-2</c:v>
                </c:pt>
                <c:pt idx="11">
                  <c:v>4.1938490214352281E-2</c:v>
                </c:pt>
                <c:pt idx="12">
                  <c:v>4.0307548928238582E-2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0.11929870445268496</c:v>
                </c:pt>
                <c:pt idx="1">
                  <c:v>6.9485050299367634E-2</c:v>
                </c:pt>
                <c:pt idx="2">
                  <c:v>0.11022893918306728</c:v>
                </c:pt>
                <c:pt idx="3">
                  <c:v>3.3803790433312469E-2</c:v>
                </c:pt>
                <c:pt idx="4">
                  <c:v>0.11380640581361678</c:v>
                </c:pt>
                <c:pt idx="5">
                  <c:v>6.764494344240092E-2</c:v>
                </c:pt>
                <c:pt idx="6">
                  <c:v>9.7049290578092445E-3</c:v>
                </c:pt>
                <c:pt idx="7">
                  <c:v>2.9955445128387152E-2</c:v>
                </c:pt>
                <c:pt idx="8">
                  <c:v>6.2871874387020243E-2</c:v>
                </c:pt>
                <c:pt idx="9">
                  <c:v>0.21830953025901606</c:v>
                </c:pt>
                <c:pt idx="10">
                  <c:v>7.5052074089987764E-2</c:v>
                </c:pt>
                <c:pt idx="11">
                  <c:v>4.2481248657282436E-2</c:v>
                </c:pt>
                <c:pt idx="12">
                  <c:v>4.7357064796047038E-2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Atwater</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1153</c:v>
                      </c:pt>
                      <c:pt idx="1">
                        <c:v>880</c:v>
                      </c:pt>
                      <c:pt idx="2">
                        <c:v>1614</c:v>
                      </c:pt>
                      <c:pt idx="3">
                        <c:v>426</c:v>
                      </c:pt>
                      <c:pt idx="4">
                        <c:v>1306</c:v>
                      </c:pt>
                      <c:pt idx="5">
                        <c:v>867</c:v>
                      </c:pt>
                      <c:pt idx="6">
                        <c:v>90</c:v>
                      </c:pt>
                      <c:pt idx="7">
                        <c:v>546</c:v>
                      </c:pt>
                      <c:pt idx="8">
                        <c:v>717</c:v>
                      </c:pt>
                      <c:pt idx="9">
                        <c:v>3541</c:v>
                      </c:pt>
                      <c:pt idx="10">
                        <c:v>677</c:v>
                      </c:pt>
                      <c:pt idx="11">
                        <c:v>540</c:v>
                      </c:pt>
                      <c:pt idx="12">
                        <c:v>519</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12772</c:v>
                      </c:pt>
                      <c:pt idx="1">
                        <c:v>7439</c:v>
                      </c:pt>
                      <c:pt idx="2">
                        <c:v>11801</c:v>
                      </c:pt>
                      <c:pt idx="3">
                        <c:v>3619</c:v>
                      </c:pt>
                      <c:pt idx="4">
                        <c:v>12184</c:v>
                      </c:pt>
                      <c:pt idx="5">
                        <c:v>7242</c:v>
                      </c:pt>
                      <c:pt idx="6">
                        <c:v>1039</c:v>
                      </c:pt>
                      <c:pt idx="7">
                        <c:v>3207</c:v>
                      </c:pt>
                      <c:pt idx="8">
                        <c:v>6731</c:v>
                      </c:pt>
                      <c:pt idx="9">
                        <c:v>23372</c:v>
                      </c:pt>
                      <c:pt idx="10">
                        <c:v>8035</c:v>
                      </c:pt>
                      <c:pt idx="11">
                        <c:v>4548</c:v>
                      </c:pt>
                      <c:pt idx="12">
                        <c:v>5070</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Atwater</c:v>
                </c:pt>
                <c:pt idx="1">
                  <c:v>Merced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c:v>
                </c:pt>
                <c:pt idx="1">
                  <c:v>1</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Atwater</c:v>
                </c:pt>
                <c:pt idx="1">
                  <c:v>Merced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0</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Atwater</c:v>
                </c:pt>
                <c:pt idx="1">
                  <c:v>Merced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0</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Atwater</c:v>
                </c:pt>
                <c:pt idx="1">
                  <c:v>Merced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0</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5711</c:v>
                </c:pt>
                <c:pt idx="1">
                  <c:v>5957</c:v>
                </c:pt>
                <c:pt idx="2">
                  <c:v>6451</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9324</c:v>
                </c:pt>
                <c:pt idx="1">
                  <c:v>9674</c:v>
                </c:pt>
                <c:pt idx="2">
                  <c:v>10448</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0.61250536250536247</c:v>
                </c:pt>
                <c:pt idx="1">
                  <c:v>0.61577424023154848</c:v>
                </c:pt>
                <c:pt idx="2">
                  <c:v>0.61743874425727407</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Atwater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3.2705649157581764E-3</c:v>
                </c:pt>
                <c:pt idx="1">
                  <c:v>3.072348860257681E-3</c:v>
                </c:pt>
                <c:pt idx="2">
                  <c:v>5.7284440039643211E-2</c:v>
                </c:pt>
                <c:pt idx="3">
                  <c:v>0.32854311199207137</c:v>
                </c:pt>
                <c:pt idx="4">
                  <c:v>0.10327056491575817</c:v>
                </c:pt>
                <c:pt idx="5">
                  <c:v>2.9038652130822597E-2</c:v>
                </c:pt>
                <c:pt idx="6">
                  <c:v>1.3577799801783945E-2</c:v>
                </c:pt>
                <c:pt idx="7">
                  <c:v>5.4806739345887014E-2</c:v>
                </c:pt>
                <c:pt idx="8">
                  <c:v>0.16402378592666006</c:v>
                </c:pt>
                <c:pt idx="9">
                  <c:v>0.20029732408325074</c:v>
                </c:pt>
                <c:pt idx="10">
                  <c:v>3.6273538156590686E-2</c:v>
                </c:pt>
                <c:pt idx="11">
                  <c:v>6.5411298315163529E-3</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Merced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3.4806779327478908E-3</c:v>
                </c:pt>
                <c:pt idx="1">
                  <c:v>4.071040267630925E-3</c:v>
                </c:pt>
                <c:pt idx="2">
                  <c:v>5.9540501316016035E-2</c:v>
                </c:pt>
                <c:pt idx="3">
                  <c:v>0.28056969965316214</c:v>
                </c:pt>
                <c:pt idx="4">
                  <c:v>0.14786116645758002</c:v>
                </c:pt>
                <c:pt idx="5">
                  <c:v>2.6947580744348512E-2</c:v>
                </c:pt>
                <c:pt idx="6">
                  <c:v>1.7182003788158314E-2</c:v>
                </c:pt>
                <c:pt idx="7">
                  <c:v>4.6294246427077954E-2</c:v>
                </c:pt>
                <c:pt idx="8">
                  <c:v>0.1477996703810297</c:v>
                </c:pt>
                <c:pt idx="9">
                  <c:v>0.18645610410055838</c:v>
                </c:pt>
                <c:pt idx="10">
                  <c:v>7.0609795095072939E-2</c:v>
                </c:pt>
                <c:pt idx="11">
                  <c:v>9.187513836617223E-3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Atwater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33</c:v>
                      </c:pt>
                      <c:pt idx="1">
                        <c:v>31</c:v>
                      </c:pt>
                      <c:pt idx="2">
                        <c:v>578</c:v>
                      </c:pt>
                      <c:pt idx="3">
                        <c:v>3315</c:v>
                      </c:pt>
                      <c:pt idx="4">
                        <c:v>1042</c:v>
                      </c:pt>
                      <c:pt idx="5">
                        <c:v>293</c:v>
                      </c:pt>
                      <c:pt idx="6">
                        <c:v>137</c:v>
                      </c:pt>
                      <c:pt idx="7">
                        <c:v>553</c:v>
                      </c:pt>
                      <c:pt idx="8">
                        <c:v>1655</c:v>
                      </c:pt>
                      <c:pt idx="9">
                        <c:v>2021</c:v>
                      </c:pt>
                      <c:pt idx="10">
                        <c:v>366</c:v>
                      </c:pt>
                      <c:pt idx="11">
                        <c:v>66</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283</c:v>
                      </c:pt>
                      <c:pt idx="1">
                        <c:v>331</c:v>
                      </c:pt>
                      <c:pt idx="2">
                        <c:v>4841</c:v>
                      </c:pt>
                      <c:pt idx="3">
                        <c:v>22812</c:v>
                      </c:pt>
                      <c:pt idx="4">
                        <c:v>12022</c:v>
                      </c:pt>
                      <c:pt idx="5">
                        <c:v>2191</c:v>
                      </c:pt>
                      <c:pt idx="6">
                        <c:v>1397</c:v>
                      </c:pt>
                      <c:pt idx="7">
                        <c:v>3764</c:v>
                      </c:pt>
                      <c:pt idx="8">
                        <c:v>12017</c:v>
                      </c:pt>
                      <c:pt idx="9">
                        <c:v>15160</c:v>
                      </c:pt>
                      <c:pt idx="10">
                        <c:v>5741</c:v>
                      </c:pt>
                      <c:pt idx="11">
                        <c:v>747</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4.3953592146363234E-2</c:v>
                </c:pt>
                <c:pt idx="1">
                  <c:v>5.1316376617581436E-3</c:v>
                </c:pt>
                <c:pt idx="2">
                  <c:v>0</c:v>
                </c:pt>
                <c:pt idx="3">
                  <c:v>8.2465972778222582E-2</c:v>
                </c:pt>
                <c:pt idx="4">
                  <c:v>4.3501467840939417E-2</c:v>
                </c:pt>
                <c:pt idx="5">
                  <c:v>0</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5.1165949739642294E-2</c:v>
                </c:pt>
                <c:pt idx="1">
                  <c:v>1.2904686438759338E-2</c:v>
                </c:pt>
                <c:pt idx="2">
                  <c:v>4.301562146253113E-3</c:v>
                </c:pt>
                <c:pt idx="3">
                  <c:v>7.9689855696747788E-2</c:v>
                </c:pt>
                <c:pt idx="4">
                  <c:v>1.2922679302175317E-2</c:v>
                </c:pt>
                <c:pt idx="5">
                  <c:v>9.4766314882618989E-3</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2.456538170823885E-2</c:v>
                </c:pt>
                <c:pt idx="1">
                  <c:v>6.6137566137566134E-3</c:v>
                </c:pt>
                <c:pt idx="2">
                  <c:v>5.2910052910052907E-3</c:v>
                </c:pt>
                <c:pt idx="3">
                  <c:v>7.8782826177573984E-2</c:v>
                </c:pt>
                <c:pt idx="4">
                  <c:v>2.2926219258024176E-2</c:v>
                </c:pt>
                <c:pt idx="5">
                  <c:v>0</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197</c:v>
                      </c:pt>
                      <c:pt idx="1">
                        <c:v>23</c:v>
                      </c:pt>
                      <c:pt idx="2">
                        <c:v>0</c:v>
                      </c:pt>
                      <c:pt idx="3">
                        <c:v>309</c:v>
                      </c:pt>
                      <c:pt idx="4">
                        <c:v>163</c:v>
                      </c:pt>
                      <c:pt idx="5">
                        <c:v>0</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226</c:v>
                      </c:pt>
                      <c:pt idx="1">
                        <c:v>57</c:v>
                      </c:pt>
                      <c:pt idx="2">
                        <c:v>19</c:v>
                      </c:pt>
                      <c:pt idx="3">
                        <c:v>370</c:v>
                      </c:pt>
                      <c:pt idx="4">
                        <c:v>60</c:v>
                      </c:pt>
                      <c:pt idx="5">
                        <c:v>44</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130</c:v>
                      </c:pt>
                      <c:pt idx="1">
                        <c:v>35</c:v>
                      </c:pt>
                      <c:pt idx="2">
                        <c:v>28</c:v>
                      </c:pt>
                      <c:pt idx="3">
                        <c:v>378</c:v>
                      </c:pt>
                      <c:pt idx="4">
                        <c:v>110</c:v>
                      </c:pt>
                      <c:pt idx="5">
                        <c:v>0</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Atwater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1.4759058372075863E-3</c:v>
                </c:pt>
                <c:pt idx="1">
                  <c:v>1.9063783730597988E-3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Atwater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120</c:v>
                      </c:pt>
                      <c:pt idx="1">
                        <c:v>155</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Atwater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2.2794846382556988E-3</c:v>
                </c:pt>
                <c:pt idx="1">
                  <c:v>2.1803766105054508E-3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Merced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1.463606621897523E-3</c:v>
                </c:pt>
                <c:pt idx="1">
                  <c:v>4.2924261432120631E-3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Atwater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23</c:v>
                      </c:pt>
                      <c:pt idx="1">
                        <c:v>22</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Merced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119</c:v>
                      </c:pt>
                      <c:pt idx="1">
                        <c:v>349</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743</c:v>
                </c:pt>
                <c:pt idx="1" formatCode="#,##0">
                  <c:v>1042</c:v>
                </c:pt>
                <c:pt idx="2" formatCode="#,##0">
                  <c:v>1153</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633</c:v>
                </c:pt>
                <c:pt idx="1" formatCode="#,##0">
                  <c:v>542</c:v>
                </c:pt>
                <c:pt idx="2" formatCode="#,##0">
                  <c:v>880</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1240</c:v>
                </c:pt>
                <c:pt idx="1" formatCode="#,##0">
                  <c:v>1459</c:v>
                </c:pt>
                <c:pt idx="2" formatCode="#,##0">
                  <c:v>1614</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252</c:v>
                </c:pt>
                <c:pt idx="1" formatCode="#,##0">
                  <c:v>205</c:v>
                </c:pt>
                <c:pt idx="2" formatCode="#,##0">
                  <c:v>426</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1178</c:v>
                </c:pt>
                <c:pt idx="1" formatCode="#,##0">
                  <c:v>1408</c:v>
                </c:pt>
                <c:pt idx="2" formatCode="#,##0">
                  <c:v>1306</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481</c:v>
                </c:pt>
                <c:pt idx="1" formatCode="#,##0">
                  <c:v>468</c:v>
                </c:pt>
                <c:pt idx="2" formatCode="#,##0">
                  <c:v>867</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285</c:v>
                </c:pt>
                <c:pt idx="1" formatCode="#,##0">
                  <c:v>151</c:v>
                </c:pt>
                <c:pt idx="2" formatCode="#,##0">
                  <c:v>90</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570</c:v>
                </c:pt>
                <c:pt idx="1" formatCode="#,##0">
                  <c:v>378</c:v>
                </c:pt>
                <c:pt idx="2" formatCode="#,##0">
                  <c:v>546</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621</c:v>
                </c:pt>
                <c:pt idx="1" formatCode="#,##0">
                  <c:v>692</c:v>
                </c:pt>
                <c:pt idx="2" formatCode="#,##0">
                  <c:v>717</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2368</c:v>
                </c:pt>
                <c:pt idx="1" formatCode="#,##0">
                  <c:v>2485</c:v>
                </c:pt>
                <c:pt idx="2" formatCode="#,##0">
                  <c:v>3541</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622</c:v>
                </c:pt>
                <c:pt idx="1" formatCode="#,##0">
                  <c:v>579</c:v>
                </c:pt>
                <c:pt idx="2" formatCode="#,##0">
                  <c:v>677</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477</c:v>
                </c:pt>
                <c:pt idx="1" formatCode="#,##0">
                  <c:v>420</c:v>
                </c:pt>
                <c:pt idx="2" formatCode="#,##0">
                  <c:v>540</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649</c:v>
                </c:pt>
                <c:pt idx="1" formatCode="#,##0">
                  <c:v>490</c:v>
                </c:pt>
                <c:pt idx="2" formatCode="#,##0">
                  <c:v>519</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10119</c:v>
                      </c:pt>
                      <c:pt idx="1" formatCode="#,##0">
                        <c:v>10319</c:v>
                      </c:pt>
                      <c:pt idx="2" formatCode="#,##0">
                        <c:v>12876</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Atwater</c:v>
                </c:pt>
                <c:pt idx="1">
                  <c:v>Merced County</c:v>
                </c:pt>
                <c:pt idx="2">
                  <c:v>California</c:v>
                </c:pt>
              </c:strCache>
            </c:strRef>
          </c:cat>
          <c:val>
            <c:numRef>
              <c:f>(Population!$C$257,Population!$E$257,Population!$G$257)</c:f>
              <c:numCache>
                <c:formatCode>#,##0.0%</c:formatCode>
                <c:ptCount val="3"/>
                <c:pt idx="0">
                  <c:v>0.24464119291705499</c:v>
                </c:pt>
                <c:pt idx="1">
                  <c:v>0.23713092780616296</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Atwater</c:v>
                </c:pt>
                <c:pt idx="1">
                  <c:v>Merced County</c:v>
                </c:pt>
                <c:pt idx="2">
                  <c:v>California</c:v>
                </c:pt>
              </c:strCache>
            </c:strRef>
          </c:cat>
          <c:val>
            <c:numRef>
              <c:f>(Population!$C$258,Population!$E$258,Population!$G$258)</c:f>
              <c:numCache>
                <c:formatCode>#,##0.0%</c:formatCode>
                <c:ptCount val="3"/>
                <c:pt idx="0">
                  <c:v>0.19485865175520348</c:v>
                </c:pt>
                <c:pt idx="1">
                  <c:v>0.19145517892003475</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Atwater</c:v>
                </c:pt>
                <c:pt idx="1">
                  <c:v>Merced County</c:v>
                </c:pt>
                <c:pt idx="2">
                  <c:v>California</c:v>
                </c:pt>
              </c:strCache>
            </c:strRef>
          </c:cat>
          <c:val>
            <c:numRef>
              <c:f>(Population!$C$259,Population!$E$259,Population!$G$259)</c:f>
              <c:numCache>
                <c:formatCode>#,##0.0%</c:formatCode>
                <c:ptCount val="3"/>
                <c:pt idx="0">
                  <c:v>0.19361602982292636</c:v>
                </c:pt>
                <c:pt idx="1">
                  <c:v>0.18317936838565652</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Atwater</c:v>
                </c:pt>
                <c:pt idx="1">
                  <c:v>Merced County</c:v>
                </c:pt>
                <c:pt idx="2">
                  <c:v>California</c:v>
                </c:pt>
              </c:strCache>
            </c:strRef>
          </c:cat>
          <c:val>
            <c:numRef>
              <c:f>(Population!$C$260,Population!$E$260,Population!$G$260)</c:f>
              <c:numCache>
                <c:formatCode>#,##0.0%</c:formatCode>
                <c:ptCount val="3"/>
                <c:pt idx="0">
                  <c:v>0.18126747437092264</c:v>
                </c:pt>
                <c:pt idx="1">
                  <c:v>0.19174473888229854</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Atwater</c:v>
                </c:pt>
                <c:pt idx="1">
                  <c:v>Merced County</c:v>
                </c:pt>
                <c:pt idx="2">
                  <c:v>California</c:v>
                </c:pt>
              </c:strCache>
            </c:strRef>
          </c:cat>
          <c:val>
            <c:numRef>
              <c:f>(Population!$C$261,Population!$E$261,Population!$G$261)</c:f>
              <c:numCache>
                <c:formatCode>#,##0.0%</c:formatCode>
                <c:ptCount val="3"/>
                <c:pt idx="0">
                  <c:v>0.1856166511338925</c:v>
                </c:pt>
                <c:pt idx="1">
                  <c:v>0.19648978600584724</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Atwater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4.8653042266604739E-2</c:v>
                </c:pt>
                <c:pt idx="1">
                  <c:v>5.2252670692057596E-3</c:v>
                </c:pt>
                <c:pt idx="2">
                  <c:v>0.9461216906641895</c:v>
                </c:pt>
                <c:pt idx="3">
                  <c:v>5.9777158774373257E-2</c:v>
                </c:pt>
                <c:pt idx="4">
                  <c:v>4.4401114206128134E-2</c:v>
                </c:pt>
                <c:pt idx="5">
                  <c:v>0.89582172701949858</c:v>
                </c:pt>
                <c:pt idx="6">
                  <c:v>0.2008953553441522</c:v>
                </c:pt>
                <c:pt idx="7">
                  <c:v>0.29770565193060994</c:v>
                </c:pt>
                <c:pt idx="8">
                  <c:v>0.5013989927252378</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Merced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3.4349724606758301E-2</c:v>
                </c:pt>
                <c:pt idx="1">
                  <c:v>1.496055177889148E-2</c:v>
                </c:pt>
                <c:pt idx="2">
                  <c:v>0.95068972361435022</c:v>
                </c:pt>
                <c:pt idx="3">
                  <c:v>6.1404387458679759E-2</c:v>
                </c:pt>
                <c:pt idx="4">
                  <c:v>5.2332715616548134E-2</c:v>
                </c:pt>
                <c:pt idx="5">
                  <c:v>0.88626289692477211</c:v>
                </c:pt>
                <c:pt idx="6">
                  <c:v>0.18564234225338205</c:v>
                </c:pt>
                <c:pt idx="7">
                  <c:v>0.25538988183404099</c:v>
                </c:pt>
                <c:pt idx="8">
                  <c:v>0.55896777591257696</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Atwater</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419</c:v>
                      </c:pt>
                      <c:pt idx="1">
                        <c:v>45</c:v>
                      </c:pt>
                      <c:pt idx="2">
                        <c:v>8148</c:v>
                      </c:pt>
                      <c:pt idx="3">
                        <c:v>1073</c:v>
                      </c:pt>
                      <c:pt idx="4">
                        <c:v>797</c:v>
                      </c:pt>
                      <c:pt idx="5">
                        <c:v>16080</c:v>
                      </c:pt>
                      <c:pt idx="6">
                        <c:v>718</c:v>
                      </c:pt>
                      <c:pt idx="7">
                        <c:v>1064</c:v>
                      </c:pt>
                      <c:pt idx="8">
                        <c:v>1792</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Merced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2769</c:v>
                      </c:pt>
                      <c:pt idx="1">
                        <c:v>1206</c:v>
                      </c:pt>
                      <c:pt idx="2">
                        <c:v>76637</c:v>
                      </c:pt>
                      <c:pt idx="3">
                        <c:v>9808</c:v>
                      </c:pt>
                      <c:pt idx="4">
                        <c:v>8359</c:v>
                      </c:pt>
                      <c:pt idx="5">
                        <c:v>141561</c:v>
                      </c:pt>
                      <c:pt idx="6">
                        <c:v>5640</c:v>
                      </c:pt>
                      <c:pt idx="7">
                        <c:v>7759</c:v>
                      </c:pt>
                      <c:pt idx="8">
                        <c:v>16982</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0.69941149841557271</c:v>
                </c:pt>
                <c:pt idx="1">
                  <c:v>0.75244299674267101</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0.30058850158442735</c:v>
                </c:pt>
                <c:pt idx="1">
                  <c:v>0.24755700325732899</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Atwater</c:v>
                      </c:pt>
                      <c:pt idx="1">
                        <c:v>Merced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0.49385113268608416</c:v>
                      </c:pt>
                      <c:pt idx="1">
                        <c:v>0.55335307966886915</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0.33592233009708738</c:v>
                      </c:pt>
                      <c:pt idx="1">
                        <c:v>0.31867547657021339</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0.17022653721682848</c:v>
                      </c:pt>
                      <c:pt idx="1">
                        <c:v>0.12797144376091746</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0.51204819277108438</c:v>
                      </c:pt>
                      <c:pt idx="1">
                        <c:v>0.62373037857802405</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0.31927710843373491</c:v>
                      </c:pt>
                      <c:pt idx="1">
                        <c:v>0.26269621421975992</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Atwater</c:v>
                      </c:pt>
                      <c:pt idx="1">
                        <c:v>Merced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0.16867469879518071</c:v>
                      </c:pt>
                      <c:pt idx="1">
                        <c:v>0.11357340720221606</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133350</xdr:rowOff>
    </xdr:from>
    <xdr:to>
      <xdr:col>8</xdr:col>
      <xdr:colOff>6001490</xdr:colOff>
      <xdr:row>98</xdr:row>
      <xdr:rowOff>107132</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338</xdr:row>
      <xdr:rowOff>53780</xdr:rowOff>
    </xdr:from>
    <xdr:to>
      <xdr:col>12</xdr:col>
      <xdr:colOff>5984080</xdr:colOff>
      <xdr:row>352</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310</xdr:row>
      <xdr:rowOff>40719</xdr:rowOff>
    </xdr:from>
    <xdr:to>
      <xdr:col>12</xdr:col>
      <xdr:colOff>5918359</xdr:colOff>
      <xdr:row>321</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326</xdr:row>
      <xdr:rowOff>59531</xdr:rowOff>
    </xdr:from>
    <xdr:to>
      <xdr:col>12</xdr:col>
      <xdr:colOff>5940266</xdr:colOff>
      <xdr:row>335</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386</xdr:row>
      <xdr:rowOff>16192</xdr:rowOff>
    </xdr:from>
    <xdr:to>
      <xdr:col>12</xdr:col>
      <xdr:colOff>5989797</xdr:colOff>
      <xdr:row>413</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419</xdr:row>
      <xdr:rowOff>58106</xdr:rowOff>
    </xdr:from>
    <xdr:to>
      <xdr:col>12</xdr:col>
      <xdr:colOff>5962173</xdr:colOff>
      <xdr:row>448</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357</xdr:row>
      <xdr:rowOff>30003</xdr:rowOff>
    </xdr:from>
    <xdr:to>
      <xdr:col>22</xdr:col>
      <xdr:colOff>21430</xdr:colOff>
      <xdr:row>383</xdr:row>
      <xdr:rowOff>324032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490406" y="72743853"/>
          <a:ext cx="5429249" cy="5551829"/>
        </a:xfrm>
        <a:prstGeom prst="rect">
          <a:avLst/>
        </a:prstGeom>
      </xdr:spPr>
    </xdr:pic>
    <xdr:clientData/>
  </xdr:twoCellAnchor>
  <xdr:twoCellAnchor>
    <xdr:from>
      <xdr:col>12</xdr:col>
      <xdr:colOff>38100</xdr:colOff>
      <xdr:row>357</xdr:row>
      <xdr:rowOff>0</xdr:rowOff>
    </xdr:from>
    <xdr:to>
      <xdr:col>12</xdr:col>
      <xdr:colOff>5884069</xdr:colOff>
      <xdr:row>380</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5546875" customWidth="1"/>
  </cols>
  <sheetData>
    <row r="1" spans="1:9" s="47" customFormat="1" ht="18" customHeight="1" x14ac:dyDescent="0.3">
      <c r="A1" s="305" t="s">
        <v>2464</v>
      </c>
      <c r="B1" s="305"/>
      <c r="C1" s="305"/>
      <c r="D1" s="305"/>
      <c r="E1" s="305"/>
      <c r="F1" s="305"/>
      <c r="G1" s="305"/>
      <c r="H1"/>
      <c r="I1"/>
    </row>
    <row r="2" spans="1:9" x14ac:dyDescent="0.3">
      <c r="A2" s="77" t="s">
        <v>0</v>
      </c>
      <c r="B2" s="268" t="s">
        <v>377</v>
      </c>
      <c r="C2" s="306"/>
      <c r="D2" s="306"/>
      <c r="E2" s="306"/>
      <c r="F2" s="306"/>
      <c r="G2" s="306"/>
    </row>
    <row r="3" spans="1:9" x14ac:dyDescent="0.3">
      <c r="A3" s="77" t="s">
        <v>2</v>
      </c>
      <c r="B3" s="268" t="s">
        <v>2556</v>
      </c>
      <c r="C3" s="306"/>
      <c r="D3" s="306"/>
      <c r="E3" s="306"/>
      <c r="F3" s="306"/>
      <c r="G3" s="306"/>
    </row>
    <row r="4" spans="1:9" ht="3.6" customHeight="1" x14ac:dyDescent="0.3"/>
    <row r="5" spans="1:9" ht="28.2" customHeight="1" x14ac:dyDescent="0.3">
      <c r="B5" s="309" t="s">
        <v>3</v>
      </c>
      <c r="C5" s="307"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Atwater. It was prepared as part of the San Joaquin Valley (SJV) Regional Early Action Project (REAP) report Taking Stock: A Comprehensive Housing Report for the San Joaquin Valley in 2022.</v>
      </c>
      <c r="D5" s="308"/>
      <c r="E5" s="308"/>
      <c r="F5" s="308"/>
      <c r="G5" s="308"/>
    </row>
    <row r="6" spans="1:9" ht="28.8" customHeight="1" x14ac:dyDescent="0.3">
      <c r="B6" s="310"/>
      <c r="C6" s="303" t="s">
        <v>2546</v>
      </c>
      <c r="D6" s="308"/>
      <c r="E6" s="308"/>
      <c r="F6" s="308"/>
      <c r="G6" s="308"/>
    </row>
    <row r="7" spans="1:9" ht="69.599999999999994" customHeight="1" x14ac:dyDescent="0.3">
      <c r="B7" s="310"/>
      <c r="C7" s="303" t="s">
        <v>2547</v>
      </c>
      <c r="D7" s="304"/>
      <c r="E7" s="304"/>
      <c r="F7" s="304"/>
      <c r="G7" s="304"/>
    </row>
    <row r="8" spans="1:9" ht="30.6" customHeight="1" x14ac:dyDescent="0.3">
      <c r="B8" s="310"/>
      <c r="C8" s="303" t="s">
        <v>2545</v>
      </c>
      <c r="D8" s="304"/>
      <c r="E8" s="304"/>
      <c r="F8" s="304"/>
      <c r="G8" s="304"/>
    </row>
    <row r="9" spans="1:9" ht="28.8" customHeight="1" x14ac:dyDescent="0.3">
      <c r="B9" s="310"/>
      <c r="C9" s="311" t="s">
        <v>2582</v>
      </c>
      <c r="D9" s="304"/>
      <c r="E9" s="304"/>
      <c r="F9" s="304"/>
      <c r="G9" s="304"/>
    </row>
    <row r="10" spans="1:9" ht="5.4" customHeight="1" x14ac:dyDescent="0.3">
      <c r="B10" s="38"/>
      <c r="C10" s="99"/>
      <c r="D10" s="99"/>
      <c r="E10" s="99"/>
      <c r="F10" s="99"/>
      <c r="G10" s="99"/>
    </row>
    <row r="11" spans="1:9" ht="18" customHeight="1" x14ac:dyDescent="0.3">
      <c r="B11" s="312" t="s">
        <v>4</v>
      </c>
      <c r="C11" s="313"/>
      <c r="D11" s="313"/>
      <c r="E11" s="313"/>
      <c r="F11" s="313"/>
      <c r="G11" s="313"/>
    </row>
    <row r="12" spans="1:9" x14ac:dyDescent="0.3">
      <c r="B12" s="34"/>
    </row>
    <row r="13" spans="1:9" ht="28.8" x14ac:dyDescent="0.3">
      <c r="B13" s="34"/>
      <c r="C13" s="98" t="s">
        <v>5</v>
      </c>
      <c r="D13" s="98" t="s">
        <v>2462</v>
      </c>
      <c r="E13" s="98" t="s">
        <v>2463</v>
      </c>
      <c r="F13" s="98" t="s">
        <v>2453</v>
      </c>
      <c r="G13" s="237" t="s">
        <v>6</v>
      </c>
    </row>
    <row r="14" spans="1:9" x14ac:dyDescent="0.3">
      <c r="B14" s="324" t="s">
        <v>7</v>
      </c>
      <c r="C14" s="170" t="s">
        <v>8</v>
      </c>
      <c r="D14" s="171" t="s">
        <v>9</v>
      </c>
      <c r="E14" s="26" t="s">
        <v>10</v>
      </c>
      <c r="F14" s="187"/>
      <c r="G14" s="238"/>
    </row>
    <row r="15" spans="1:9" ht="28.8" x14ac:dyDescent="0.3">
      <c r="B15" s="325"/>
      <c r="C15" s="172" t="s">
        <v>11</v>
      </c>
      <c r="D15" s="93" t="s">
        <v>9</v>
      </c>
      <c r="E15" s="26" t="s">
        <v>12</v>
      </c>
      <c r="G15" s="239" t="s">
        <v>13</v>
      </c>
    </row>
    <row r="16" spans="1:9" x14ac:dyDescent="0.3">
      <c r="B16" s="325"/>
      <c r="C16" s="172" t="s">
        <v>14</v>
      </c>
      <c r="D16" s="93" t="s">
        <v>9</v>
      </c>
      <c r="E16" s="26" t="s">
        <v>10</v>
      </c>
      <c r="G16" s="240"/>
    </row>
    <row r="17" spans="2:7" x14ac:dyDescent="0.3">
      <c r="B17" s="325"/>
      <c r="C17" s="172" t="s">
        <v>15</v>
      </c>
      <c r="D17" s="93" t="s">
        <v>9</v>
      </c>
      <c r="E17" s="26" t="s">
        <v>10</v>
      </c>
      <c r="G17" s="239" t="s">
        <v>16</v>
      </c>
    </row>
    <row r="18" spans="2:7" x14ac:dyDescent="0.3">
      <c r="B18" s="325"/>
      <c r="C18" s="172" t="s">
        <v>17</v>
      </c>
      <c r="D18" s="93" t="s">
        <v>9</v>
      </c>
      <c r="E18" s="26" t="s">
        <v>10</v>
      </c>
      <c r="G18" s="240"/>
    </row>
    <row r="19" spans="2:7" x14ac:dyDescent="0.3">
      <c r="B19" s="325"/>
      <c r="C19" s="172" t="s">
        <v>18</v>
      </c>
      <c r="D19" s="93" t="s">
        <v>9</v>
      </c>
      <c r="E19" s="26" t="s">
        <v>10</v>
      </c>
      <c r="G19" s="240"/>
    </row>
    <row r="20" spans="2:7" ht="28.8" x14ac:dyDescent="0.3">
      <c r="B20" s="325"/>
      <c r="C20" s="173" t="s">
        <v>19</v>
      </c>
      <c r="D20" s="93" t="s">
        <v>9</v>
      </c>
      <c r="E20" s="26" t="s">
        <v>12</v>
      </c>
      <c r="G20" s="239" t="s">
        <v>20</v>
      </c>
    </row>
    <row r="21" spans="2:7" x14ac:dyDescent="0.3">
      <c r="B21" s="325"/>
      <c r="C21" s="174" t="s">
        <v>21</v>
      </c>
      <c r="D21" s="93" t="s">
        <v>9</v>
      </c>
      <c r="E21" s="26" t="s">
        <v>12</v>
      </c>
      <c r="G21" s="241"/>
    </row>
    <row r="22" spans="2:7" ht="28.8" x14ac:dyDescent="0.3">
      <c r="B22" s="325"/>
      <c r="C22" s="175" t="s">
        <v>22</v>
      </c>
      <c r="D22" s="93" t="s">
        <v>23</v>
      </c>
      <c r="E22" s="26" t="s">
        <v>10</v>
      </c>
      <c r="G22" s="241"/>
    </row>
    <row r="23" spans="2:7" ht="28.8" x14ac:dyDescent="0.3">
      <c r="B23" s="325"/>
      <c r="C23" s="175" t="s">
        <v>24</v>
      </c>
      <c r="D23" s="93" t="s">
        <v>23</v>
      </c>
      <c r="E23" s="26" t="s">
        <v>10</v>
      </c>
      <c r="G23" s="242" t="s">
        <v>25</v>
      </c>
    </row>
    <row r="24" spans="2:7" ht="28.8" x14ac:dyDescent="0.3">
      <c r="B24" s="325"/>
      <c r="C24" s="175" t="s">
        <v>26</v>
      </c>
      <c r="D24" s="93" t="s">
        <v>23</v>
      </c>
      <c r="E24" s="26" t="s">
        <v>10</v>
      </c>
      <c r="G24" s="242" t="s">
        <v>27</v>
      </c>
    </row>
    <row r="25" spans="2:7" ht="28.8" x14ac:dyDescent="0.3">
      <c r="B25" s="325"/>
      <c r="C25" s="175" t="s">
        <v>28</v>
      </c>
      <c r="D25" s="93" t="s">
        <v>29</v>
      </c>
      <c r="E25" s="26" t="s">
        <v>10</v>
      </c>
      <c r="G25" s="242"/>
    </row>
    <row r="26" spans="2:7" ht="28.8" x14ac:dyDescent="0.3">
      <c r="B26" s="325"/>
      <c r="C26" s="175" t="s">
        <v>30</v>
      </c>
      <c r="D26" s="93" t="s">
        <v>29</v>
      </c>
      <c r="E26" s="26" t="s">
        <v>12</v>
      </c>
      <c r="G26" s="242"/>
    </row>
    <row r="27" spans="2:7" ht="28.8" x14ac:dyDescent="0.3">
      <c r="B27" s="325"/>
      <c r="C27" s="175" t="s">
        <v>31</v>
      </c>
      <c r="D27" s="93" t="s">
        <v>9</v>
      </c>
      <c r="E27" s="26" t="s">
        <v>10</v>
      </c>
      <c r="G27" s="241"/>
    </row>
    <row r="28" spans="2:7" ht="28.8" x14ac:dyDescent="0.3">
      <c r="B28" s="325"/>
      <c r="C28" s="332" t="s">
        <v>32</v>
      </c>
      <c r="D28" s="93" t="s">
        <v>9</v>
      </c>
      <c r="E28" s="26" t="s">
        <v>10</v>
      </c>
      <c r="G28" s="242" t="s">
        <v>2565</v>
      </c>
    </row>
    <row r="29" spans="2:7" ht="28.8" x14ac:dyDescent="0.3">
      <c r="B29" s="325"/>
      <c r="C29" s="333"/>
      <c r="D29" s="93" t="s">
        <v>9</v>
      </c>
      <c r="E29" s="26" t="s">
        <v>12</v>
      </c>
      <c r="G29" s="242" t="s">
        <v>2566</v>
      </c>
    </row>
    <row r="30" spans="2:7" ht="28.8" x14ac:dyDescent="0.3">
      <c r="B30" s="325"/>
      <c r="C30" s="175" t="s">
        <v>33</v>
      </c>
      <c r="D30" s="93" t="s">
        <v>9</v>
      </c>
      <c r="E30" s="26" t="s">
        <v>12</v>
      </c>
      <c r="G30" s="242" t="s">
        <v>2567</v>
      </c>
    </row>
    <row r="31" spans="2:7" ht="43.2" x14ac:dyDescent="0.3">
      <c r="B31" s="325"/>
      <c r="C31" s="175" t="s">
        <v>2480</v>
      </c>
      <c r="D31" s="93" t="s">
        <v>34</v>
      </c>
      <c r="E31" s="26" t="s">
        <v>10</v>
      </c>
      <c r="F31" s="26" t="s">
        <v>2548</v>
      </c>
      <c r="G31" s="242"/>
    </row>
    <row r="32" spans="2:7" ht="43.8" thickBot="1" x14ac:dyDescent="0.35">
      <c r="B32" s="325"/>
      <c r="C32" s="176" t="s">
        <v>2481</v>
      </c>
      <c r="D32" s="177" t="s">
        <v>34</v>
      </c>
      <c r="E32" s="232" t="s">
        <v>10</v>
      </c>
      <c r="F32" s="188" t="s">
        <v>2549</v>
      </c>
      <c r="G32" s="243"/>
    </row>
    <row r="33" spans="2:7" x14ac:dyDescent="0.3">
      <c r="B33"/>
      <c r="C33" s="146"/>
      <c r="G33" s="146"/>
    </row>
    <row r="34" spans="2:7" ht="29.4" thickBot="1" x14ac:dyDescent="0.35">
      <c r="B34" s="158"/>
      <c r="C34" s="142" t="s">
        <v>5</v>
      </c>
      <c r="D34" s="142" t="s">
        <v>2462</v>
      </c>
      <c r="E34" s="142" t="s">
        <v>2463</v>
      </c>
      <c r="F34" s="142" t="s">
        <v>2453</v>
      </c>
      <c r="G34" s="244" t="s">
        <v>6</v>
      </c>
    </row>
    <row r="35" spans="2:7" ht="28.8" x14ac:dyDescent="0.3">
      <c r="B35" s="329" t="s">
        <v>35</v>
      </c>
      <c r="C35" s="147" t="s">
        <v>36</v>
      </c>
      <c r="D35" s="166" t="s">
        <v>37</v>
      </c>
      <c r="E35" s="26" t="s">
        <v>12</v>
      </c>
      <c r="F35" s="191"/>
      <c r="G35" s="245" t="s">
        <v>2568</v>
      </c>
    </row>
    <row r="36" spans="2:7" x14ac:dyDescent="0.3">
      <c r="B36" s="330"/>
      <c r="C36" s="148" t="s">
        <v>38</v>
      </c>
      <c r="D36" s="93" t="s">
        <v>37</v>
      </c>
      <c r="E36" s="26" t="s">
        <v>10</v>
      </c>
      <c r="G36" s="246" t="s">
        <v>39</v>
      </c>
    </row>
    <row r="37" spans="2:7" ht="28.8" x14ac:dyDescent="0.3">
      <c r="B37" s="330"/>
      <c r="C37" s="148" t="s">
        <v>40</v>
      </c>
      <c r="D37" s="93" t="s">
        <v>41</v>
      </c>
      <c r="E37" s="26" t="s">
        <v>10</v>
      </c>
      <c r="G37" s="246" t="s">
        <v>42</v>
      </c>
    </row>
    <row r="38" spans="2:7" ht="28.8" x14ac:dyDescent="0.3">
      <c r="B38" s="330"/>
      <c r="C38" s="148" t="s">
        <v>43</v>
      </c>
      <c r="D38" s="93" t="s">
        <v>41</v>
      </c>
      <c r="E38" s="26" t="s">
        <v>10</v>
      </c>
      <c r="G38" s="246"/>
    </row>
    <row r="39" spans="2:7" x14ac:dyDescent="0.3">
      <c r="B39" s="330"/>
      <c r="C39" s="148" t="s">
        <v>44</v>
      </c>
      <c r="D39" s="93" t="s">
        <v>37</v>
      </c>
      <c r="E39" s="26" t="s">
        <v>10</v>
      </c>
      <c r="G39" s="247"/>
    </row>
    <row r="40" spans="2:7" x14ac:dyDescent="0.3">
      <c r="B40" s="330"/>
      <c r="C40" s="148" t="s">
        <v>45</v>
      </c>
      <c r="D40" s="93" t="s">
        <v>46</v>
      </c>
      <c r="E40" s="26" t="s">
        <v>10</v>
      </c>
      <c r="G40" s="247"/>
    </row>
    <row r="41" spans="2:7" ht="28.8" x14ac:dyDescent="0.3">
      <c r="B41" s="330"/>
      <c r="C41" s="148" t="s">
        <v>47</v>
      </c>
      <c r="D41" s="93" t="s">
        <v>46</v>
      </c>
      <c r="E41" s="26" t="s">
        <v>12</v>
      </c>
      <c r="G41" s="246" t="s">
        <v>48</v>
      </c>
    </row>
    <row r="42" spans="2:7" ht="28.8" x14ac:dyDescent="0.3">
      <c r="B42" s="330"/>
      <c r="C42" s="233" t="s">
        <v>49</v>
      </c>
      <c r="D42" s="93" t="s">
        <v>50</v>
      </c>
      <c r="E42" s="26" t="s">
        <v>10</v>
      </c>
      <c r="F42" s="26" t="s">
        <v>2550</v>
      </c>
      <c r="G42" s="246"/>
    </row>
    <row r="43" spans="2:7" ht="28.8" x14ac:dyDescent="0.3">
      <c r="B43" s="330"/>
      <c r="C43" s="148" t="s">
        <v>51</v>
      </c>
      <c r="D43" s="93" t="s">
        <v>52</v>
      </c>
      <c r="E43" s="26" t="s">
        <v>10</v>
      </c>
      <c r="F43" s="26" t="s">
        <v>2550</v>
      </c>
      <c r="G43" s="246"/>
    </row>
    <row r="44" spans="2:7" x14ac:dyDescent="0.3">
      <c r="B44" s="330"/>
      <c r="C44" s="234" t="s">
        <v>53</v>
      </c>
      <c r="D44" s="93" t="s">
        <v>52</v>
      </c>
      <c r="E44" s="26" t="s">
        <v>10</v>
      </c>
      <c r="G44" s="246"/>
    </row>
    <row r="45" spans="2:7" ht="28.8" x14ac:dyDescent="0.3">
      <c r="B45" s="330"/>
      <c r="C45" s="148" t="s">
        <v>54</v>
      </c>
      <c r="D45" s="93" t="s">
        <v>52</v>
      </c>
      <c r="E45" s="26" t="s">
        <v>10</v>
      </c>
      <c r="F45" s="26" t="s">
        <v>2550</v>
      </c>
      <c r="G45" s="246"/>
    </row>
    <row r="46" spans="2:7" ht="28.8" x14ac:dyDescent="0.3">
      <c r="B46" s="330"/>
      <c r="C46" s="148" t="s">
        <v>55</v>
      </c>
      <c r="D46" s="93" t="s">
        <v>52</v>
      </c>
      <c r="E46" s="26" t="s">
        <v>10</v>
      </c>
      <c r="G46" s="246"/>
    </row>
    <row r="47" spans="2:7" x14ac:dyDescent="0.3">
      <c r="B47" s="330"/>
      <c r="C47" s="148" t="s">
        <v>56</v>
      </c>
      <c r="D47" s="93" t="s">
        <v>57</v>
      </c>
      <c r="E47" s="26" t="s">
        <v>10</v>
      </c>
      <c r="G47" s="246" t="s">
        <v>58</v>
      </c>
    </row>
    <row r="48" spans="2:7" x14ac:dyDescent="0.3">
      <c r="B48" s="330"/>
      <c r="C48" s="148" t="s">
        <v>59</v>
      </c>
      <c r="D48" s="93" t="s">
        <v>57</v>
      </c>
      <c r="E48" s="26" t="s">
        <v>10</v>
      </c>
      <c r="G48" s="246" t="s">
        <v>60</v>
      </c>
    </row>
    <row r="49" spans="2:7" ht="28.8" x14ac:dyDescent="0.3">
      <c r="B49" s="330"/>
      <c r="C49" s="148" t="s">
        <v>61</v>
      </c>
      <c r="D49" s="93" t="s">
        <v>57</v>
      </c>
      <c r="E49" s="26" t="s">
        <v>12</v>
      </c>
      <c r="G49" s="246" t="s">
        <v>62</v>
      </c>
    </row>
    <row r="50" spans="2:7" x14ac:dyDescent="0.3">
      <c r="B50" s="330"/>
      <c r="C50" s="167" t="s">
        <v>63</v>
      </c>
      <c r="D50" s="93" t="s">
        <v>64</v>
      </c>
      <c r="E50" s="26" t="s">
        <v>10</v>
      </c>
      <c r="G50" s="248"/>
    </row>
    <row r="51" spans="2:7" x14ac:dyDescent="0.3">
      <c r="B51" s="330"/>
      <c r="C51" s="167" t="s">
        <v>65</v>
      </c>
      <c r="D51" s="93" t="s">
        <v>64</v>
      </c>
      <c r="E51" s="26" t="s">
        <v>10</v>
      </c>
      <c r="G51" s="248"/>
    </row>
    <row r="52" spans="2:7" ht="28.8" x14ac:dyDescent="0.3">
      <c r="B52" s="330"/>
      <c r="C52" s="167" t="s">
        <v>66</v>
      </c>
      <c r="D52" s="93" t="s">
        <v>67</v>
      </c>
      <c r="E52" s="26" t="s">
        <v>2465</v>
      </c>
      <c r="F52" s="26" t="s">
        <v>2551</v>
      </c>
      <c r="G52" s="248" t="s">
        <v>2569</v>
      </c>
    </row>
    <row r="53" spans="2:7" ht="28.8" x14ac:dyDescent="0.3">
      <c r="B53" s="330"/>
      <c r="C53" s="167" t="s">
        <v>68</v>
      </c>
      <c r="D53" s="93"/>
      <c r="E53" s="26" t="s">
        <v>2465</v>
      </c>
      <c r="F53" s="26" t="s">
        <v>2551</v>
      </c>
      <c r="G53" s="248"/>
    </row>
    <row r="54" spans="2:7" ht="43.2" x14ac:dyDescent="0.3">
      <c r="B54" s="330"/>
      <c r="C54" s="167" t="s">
        <v>2452</v>
      </c>
      <c r="D54" s="93" t="s">
        <v>67</v>
      </c>
      <c r="E54" s="26" t="s">
        <v>2465</v>
      </c>
      <c r="F54" s="26" t="s">
        <v>2551</v>
      </c>
      <c r="G54" s="248" t="s">
        <v>69</v>
      </c>
    </row>
    <row r="55" spans="2:7" ht="28.8" x14ac:dyDescent="0.3">
      <c r="B55" s="330"/>
      <c r="C55" s="167" t="s">
        <v>70</v>
      </c>
      <c r="D55" s="93" t="s">
        <v>50</v>
      </c>
      <c r="E55" s="26" t="s">
        <v>10</v>
      </c>
      <c r="F55" s="26" t="s">
        <v>2550</v>
      </c>
      <c r="G55" s="249"/>
    </row>
    <row r="56" spans="2:7" ht="28.8" x14ac:dyDescent="0.3">
      <c r="B56" s="330"/>
      <c r="C56" s="167" t="s">
        <v>71</v>
      </c>
      <c r="D56" s="93" t="s">
        <v>50</v>
      </c>
      <c r="E56" s="26" t="s">
        <v>10</v>
      </c>
      <c r="F56" s="26" t="s">
        <v>2550</v>
      </c>
      <c r="G56" s="248" t="s">
        <v>72</v>
      </c>
    </row>
    <row r="57" spans="2:7" ht="28.8" x14ac:dyDescent="0.3">
      <c r="B57" s="330"/>
      <c r="C57" s="167" t="s">
        <v>73</v>
      </c>
      <c r="D57" s="93" t="s">
        <v>67</v>
      </c>
      <c r="E57" s="26" t="s">
        <v>2465</v>
      </c>
      <c r="F57" s="26" t="s">
        <v>2551</v>
      </c>
      <c r="G57" s="249"/>
    </row>
    <row r="58" spans="2:7" ht="28.8" x14ac:dyDescent="0.3">
      <c r="B58" s="330"/>
      <c r="C58" s="167" t="s">
        <v>74</v>
      </c>
      <c r="D58" s="93" t="s">
        <v>67</v>
      </c>
      <c r="E58" s="26" t="s">
        <v>2465</v>
      </c>
      <c r="F58" s="26" t="s">
        <v>2551</v>
      </c>
      <c r="G58" s="248" t="s">
        <v>2570</v>
      </c>
    </row>
    <row r="59" spans="2:7" ht="28.8" x14ac:dyDescent="0.3">
      <c r="B59" s="330"/>
      <c r="C59" s="167" t="s">
        <v>75</v>
      </c>
      <c r="D59" s="93" t="s">
        <v>67</v>
      </c>
      <c r="E59" s="26" t="s">
        <v>2465</v>
      </c>
      <c r="F59" s="26" t="s">
        <v>2551</v>
      </c>
      <c r="G59" s="248" t="s">
        <v>2571</v>
      </c>
    </row>
    <row r="60" spans="2:7" ht="28.8" x14ac:dyDescent="0.3">
      <c r="B60" s="330"/>
      <c r="C60" s="167" t="s">
        <v>76</v>
      </c>
      <c r="D60" s="93" t="s">
        <v>50</v>
      </c>
      <c r="E60" s="26" t="s">
        <v>10</v>
      </c>
      <c r="F60" s="26" t="s">
        <v>2550</v>
      </c>
      <c r="G60" s="249"/>
    </row>
    <row r="61" spans="2:7" ht="28.8" x14ac:dyDescent="0.3">
      <c r="B61" s="330"/>
      <c r="C61" s="167" t="s">
        <v>77</v>
      </c>
      <c r="D61" s="93" t="s">
        <v>50</v>
      </c>
      <c r="E61" s="26" t="s">
        <v>12</v>
      </c>
      <c r="F61" s="26" t="s">
        <v>2550</v>
      </c>
      <c r="G61" s="248" t="s">
        <v>2572</v>
      </c>
    </row>
    <row r="62" spans="2:7" ht="28.8" x14ac:dyDescent="0.3">
      <c r="B62" s="330"/>
      <c r="C62" s="148" t="s">
        <v>78</v>
      </c>
      <c r="D62" s="93" t="s">
        <v>79</v>
      </c>
      <c r="E62" s="26" t="s">
        <v>12</v>
      </c>
      <c r="F62" s="26" t="s">
        <v>2552</v>
      </c>
      <c r="G62" s="249"/>
    </row>
    <row r="63" spans="2:7" ht="28.8" x14ac:dyDescent="0.3">
      <c r="B63" s="330"/>
      <c r="C63" s="148" t="s">
        <v>80</v>
      </c>
      <c r="D63" s="93" t="s">
        <v>79</v>
      </c>
      <c r="E63" s="26" t="s">
        <v>12</v>
      </c>
      <c r="F63" s="26" t="s">
        <v>2552</v>
      </c>
      <c r="G63" s="248" t="s">
        <v>80</v>
      </c>
    </row>
    <row r="64" spans="2:7" ht="28.8" x14ac:dyDescent="0.3">
      <c r="B64" s="330"/>
      <c r="C64" s="148" t="s">
        <v>81</v>
      </c>
      <c r="D64" s="93" t="s">
        <v>79</v>
      </c>
      <c r="E64" s="26" t="s">
        <v>12</v>
      </c>
      <c r="F64" s="26" t="s">
        <v>2552</v>
      </c>
      <c r="G64" s="248" t="s">
        <v>81</v>
      </c>
    </row>
    <row r="65" spans="2:7" ht="29.4" thickBot="1" x14ac:dyDescent="0.35">
      <c r="B65" s="330"/>
      <c r="C65" s="149" t="s">
        <v>82</v>
      </c>
      <c r="D65" s="169" t="s">
        <v>79</v>
      </c>
      <c r="E65" s="192" t="s">
        <v>12</v>
      </c>
      <c r="F65" s="192" t="s">
        <v>2552</v>
      </c>
      <c r="G65" s="250" t="s">
        <v>82</v>
      </c>
    </row>
    <row r="66" spans="2:7" x14ac:dyDescent="0.3">
      <c r="B66"/>
      <c r="G66" s="26"/>
    </row>
    <row r="67" spans="2:7" ht="29.4" thickBot="1" x14ac:dyDescent="0.35">
      <c r="B67" s="154"/>
      <c r="C67" s="143" t="s">
        <v>5</v>
      </c>
      <c r="D67" s="143" t="s">
        <v>2462</v>
      </c>
      <c r="E67" s="143" t="s">
        <v>2463</v>
      </c>
      <c r="F67" s="143" t="s">
        <v>2453</v>
      </c>
      <c r="G67" s="251" t="s">
        <v>6</v>
      </c>
    </row>
    <row r="68" spans="2:7" x14ac:dyDescent="0.3">
      <c r="B68" s="340" t="s">
        <v>83</v>
      </c>
      <c r="C68" s="160" t="s">
        <v>84</v>
      </c>
      <c r="D68" s="161" t="s">
        <v>46</v>
      </c>
      <c r="E68" s="26" t="s">
        <v>10</v>
      </c>
      <c r="G68" s="252"/>
    </row>
    <row r="69" spans="2:7" ht="28.8" x14ac:dyDescent="0.3">
      <c r="B69" s="341"/>
      <c r="C69" s="162" t="s">
        <v>85</v>
      </c>
      <c r="D69" s="93" t="s">
        <v>86</v>
      </c>
      <c r="E69" s="26" t="s">
        <v>2465</v>
      </c>
      <c r="F69" s="26" t="s">
        <v>2551</v>
      </c>
      <c r="G69" s="253" t="s">
        <v>2573</v>
      </c>
    </row>
    <row r="70" spans="2:7" ht="43.2" x14ac:dyDescent="0.3">
      <c r="B70" s="341"/>
      <c r="C70" s="162" t="s">
        <v>87</v>
      </c>
      <c r="D70" s="93" t="s">
        <v>86</v>
      </c>
      <c r="E70" s="26" t="s">
        <v>2465</v>
      </c>
      <c r="F70" s="26" t="s">
        <v>2551</v>
      </c>
      <c r="G70" s="253" t="s">
        <v>2574</v>
      </c>
    </row>
    <row r="71" spans="2:7" ht="28.8" x14ac:dyDescent="0.3">
      <c r="B71" s="341"/>
      <c r="C71" s="162" t="s">
        <v>88</v>
      </c>
      <c r="D71" s="93" t="s">
        <v>46</v>
      </c>
      <c r="E71" s="26" t="s">
        <v>2465</v>
      </c>
      <c r="G71" s="253" t="s">
        <v>2575</v>
      </c>
    </row>
    <row r="72" spans="2:7" x14ac:dyDescent="0.3">
      <c r="B72" s="341"/>
      <c r="C72" s="163" t="s">
        <v>89</v>
      </c>
      <c r="D72" s="93" t="s">
        <v>46</v>
      </c>
      <c r="E72" s="26" t="s">
        <v>10</v>
      </c>
      <c r="G72" s="254"/>
    </row>
    <row r="73" spans="2:7" ht="28.8" x14ac:dyDescent="0.3">
      <c r="B73" s="341"/>
      <c r="C73" s="163" t="s">
        <v>90</v>
      </c>
      <c r="D73" s="93" t="s">
        <v>46</v>
      </c>
      <c r="E73" s="26" t="s">
        <v>2465</v>
      </c>
      <c r="G73" s="253" t="s">
        <v>91</v>
      </c>
    </row>
    <row r="74" spans="2:7" ht="28.8" x14ac:dyDescent="0.3">
      <c r="B74" s="341"/>
      <c r="C74" s="163" t="s">
        <v>92</v>
      </c>
      <c r="D74" s="93" t="s">
        <v>46</v>
      </c>
      <c r="E74" s="26" t="s">
        <v>10</v>
      </c>
      <c r="G74" s="253" t="s">
        <v>93</v>
      </c>
    </row>
    <row r="75" spans="2:7" ht="28.8" x14ac:dyDescent="0.3">
      <c r="B75" s="341"/>
      <c r="C75" s="163" t="s">
        <v>94</v>
      </c>
      <c r="D75" s="93" t="s">
        <v>9</v>
      </c>
      <c r="E75" s="26" t="s">
        <v>2465</v>
      </c>
      <c r="G75" s="253" t="s">
        <v>95</v>
      </c>
    </row>
    <row r="76" spans="2:7" x14ac:dyDescent="0.3">
      <c r="B76" s="341"/>
      <c r="C76" s="162" t="s">
        <v>96</v>
      </c>
      <c r="D76" s="93" t="s">
        <v>9</v>
      </c>
      <c r="E76" s="26" t="s">
        <v>2465</v>
      </c>
      <c r="G76" s="254"/>
    </row>
    <row r="77" spans="2:7" ht="28.8" x14ac:dyDescent="0.3">
      <c r="B77" s="341"/>
      <c r="C77" s="162" t="s">
        <v>97</v>
      </c>
      <c r="D77" s="93" t="s">
        <v>9</v>
      </c>
      <c r="E77" s="26" t="s">
        <v>2465</v>
      </c>
      <c r="G77" s="255" t="s">
        <v>98</v>
      </c>
    </row>
    <row r="78" spans="2:7" ht="28.8" x14ac:dyDescent="0.3">
      <c r="B78" s="341"/>
      <c r="C78" s="162" t="s">
        <v>99</v>
      </c>
      <c r="D78" s="93" t="s">
        <v>9</v>
      </c>
      <c r="E78" s="26" t="s">
        <v>2465</v>
      </c>
      <c r="G78" s="255" t="s">
        <v>100</v>
      </c>
    </row>
    <row r="79" spans="2:7" x14ac:dyDescent="0.3">
      <c r="B79" s="341"/>
      <c r="C79" s="162" t="s">
        <v>101</v>
      </c>
      <c r="D79" s="93" t="s">
        <v>9</v>
      </c>
      <c r="E79" s="26" t="s">
        <v>2465</v>
      </c>
      <c r="G79" s="255" t="s">
        <v>2576</v>
      </c>
    </row>
    <row r="80" spans="2:7" ht="15" thickBot="1" x14ac:dyDescent="0.35">
      <c r="B80" s="341"/>
      <c r="C80" s="164" t="s">
        <v>102</v>
      </c>
      <c r="D80" s="165" t="s">
        <v>9</v>
      </c>
      <c r="E80" s="235" t="s">
        <v>2465</v>
      </c>
      <c r="F80" s="190"/>
      <c r="G80" s="256" t="s">
        <v>2577</v>
      </c>
    </row>
    <row r="81" spans="2:7" x14ac:dyDescent="0.3">
      <c r="B81" s="34"/>
      <c r="G81" s="26"/>
    </row>
    <row r="82" spans="2:7" ht="29.4" thickBot="1" x14ac:dyDescent="0.35">
      <c r="B82" s="34"/>
      <c r="C82" s="145" t="s">
        <v>5</v>
      </c>
      <c r="D82" s="145" t="s">
        <v>2462</v>
      </c>
      <c r="E82" s="145" t="s">
        <v>2463</v>
      </c>
      <c r="F82" s="145" t="s">
        <v>2453</v>
      </c>
      <c r="G82" s="257" t="s">
        <v>6</v>
      </c>
    </row>
    <row r="83" spans="2:7" ht="14.4" customHeight="1" x14ac:dyDescent="0.3">
      <c r="B83" s="326" t="s">
        <v>103</v>
      </c>
      <c r="C83" s="178" t="s">
        <v>104</v>
      </c>
      <c r="D83" s="179" t="s">
        <v>105</v>
      </c>
      <c r="E83" s="26" t="s">
        <v>10</v>
      </c>
      <c r="F83" s="189"/>
      <c r="G83" s="258"/>
    </row>
    <row r="84" spans="2:7" ht="28.8" x14ac:dyDescent="0.3">
      <c r="B84" s="327"/>
      <c r="C84" s="180" t="s">
        <v>106</v>
      </c>
      <c r="D84" s="93" t="s">
        <v>105</v>
      </c>
      <c r="E84" s="26" t="s">
        <v>10</v>
      </c>
      <c r="G84" s="259" t="s">
        <v>2578</v>
      </c>
    </row>
    <row r="85" spans="2:7" x14ac:dyDescent="0.3">
      <c r="B85" s="327"/>
      <c r="C85" s="180" t="s">
        <v>107</v>
      </c>
      <c r="D85" s="93" t="s">
        <v>108</v>
      </c>
      <c r="E85" s="26" t="s">
        <v>10</v>
      </c>
      <c r="G85" s="260"/>
    </row>
    <row r="86" spans="2:7" ht="28.8" x14ac:dyDescent="0.3">
      <c r="B86" s="327"/>
      <c r="C86" s="180" t="s">
        <v>109</v>
      </c>
      <c r="D86" s="93" t="s">
        <v>108</v>
      </c>
      <c r="E86" s="26" t="s">
        <v>10</v>
      </c>
      <c r="G86" s="259" t="s">
        <v>110</v>
      </c>
    </row>
    <row r="87" spans="2:7" ht="28.8" x14ac:dyDescent="0.3">
      <c r="B87" s="327"/>
      <c r="C87" s="180" t="s">
        <v>111</v>
      </c>
      <c r="D87" s="93" t="s">
        <v>112</v>
      </c>
      <c r="E87" s="26" t="s">
        <v>12</v>
      </c>
      <c r="G87" s="259" t="s">
        <v>113</v>
      </c>
    </row>
    <row r="88" spans="2:7" ht="28.8" x14ac:dyDescent="0.3">
      <c r="B88" s="327"/>
      <c r="C88" s="181" t="s">
        <v>2482</v>
      </c>
      <c r="D88" s="93" t="s">
        <v>114</v>
      </c>
      <c r="E88" s="26" t="s">
        <v>10</v>
      </c>
      <c r="G88" s="261" t="s">
        <v>115</v>
      </c>
    </row>
    <row r="89" spans="2:7" ht="57.6" x14ac:dyDescent="0.3">
      <c r="B89" s="327"/>
      <c r="C89" s="181" t="s">
        <v>116</v>
      </c>
      <c r="D89" s="93" t="s">
        <v>114</v>
      </c>
      <c r="E89" s="26" t="s">
        <v>10</v>
      </c>
      <c r="F89" s="26" t="s">
        <v>2553</v>
      </c>
      <c r="G89" s="261"/>
    </row>
    <row r="90" spans="2:7" ht="57.6" x14ac:dyDescent="0.3">
      <c r="B90" s="327"/>
      <c r="C90" s="181" t="s">
        <v>2475</v>
      </c>
      <c r="D90" s="93" t="s">
        <v>114</v>
      </c>
      <c r="E90" s="26" t="s">
        <v>10</v>
      </c>
      <c r="F90" s="26" t="s">
        <v>2553</v>
      </c>
      <c r="G90" s="261" t="s">
        <v>117</v>
      </c>
    </row>
    <row r="91" spans="2:7" ht="57.6" x14ac:dyDescent="0.3">
      <c r="B91" s="327"/>
      <c r="C91" s="181" t="s">
        <v>2474</v>
      </c>
      <c r="D91" s="93" t="s">
        <v>114</v>
      </c>
      <c r="E91" s="26" t="s">
        <v>10</v>
      </c>
      <c r="F91" s="26" t="s">
        <v>2553</v>
      </c>
      <c r="G91" s="261" t="s">
        <v>117</v>
      </c>
    </row>
    <row r="92" spans="2:7" ht="28.8" x14ac:dyDescent="0.3">
      <c r="B92" s="327"/>
      <c r="C92" s="181" t="s">
        <v>118</v>
      </c>
      <c r="D92" s="93" t="s">
        <v>112</v>
      </c>
      <c r="E92" s="26" t="s">
        <v>2465</v>
      </c>
      <c r="G92" s="259" t="s">
        <v>119</v>
      </c>
    </row>
    <row r="93" spans="2:7" ht="28.8" x14ac:dyDescent="0.3">
      <c r="B93" s="327"/>
      <c r="C93" s="181" t="s">
        <v>120</v>
      </c>
      <c r="D93" s="93" t="s">
        <v>121</v>
      </c>
      <c r="E93" s="26" t="s">
        <v>10</v>
      </c>
      <c r="G93" s="261" t="s">
        <v>122</v>
      </c>
    </row>
    <row r="94" spans="2:7" ht="28.8" x14ac:dyDescent="0.3">
      <c r="B94" s="327"/>
      <c r="C94" s="181" t="s">
        <v>123</v>
      </c>
      <c r="D94" s="93" t="s">
        <v>124</v>
      </c>
      <c r="E94" s="26" t="s">
        <v>10</v>
      </c>
      <c r="G94" s="261" t="s">
        <v>2579</v>
      </c>
    </row>
    <row r="95" spans="2:7" ht="28.8" x14ac:dyDescent="0.3">
      <c r="B95" s="327"/>
      <c r="C95" s="181" t="s">
        <v>125</v>
      </c>
      <c r="D95" s="93" t="s">
        <v>124</v>
      </c>
      <c r="E95" s="26" t="s">
        <v>10</v>
      </c>
      <c r="G95" s="261"/>
    </row>
    <row r="96" spans="2:7" x14ac:dyDescent="0.3">
      <c r="B96" s="327"/>
      <c r="C96" s="181" t="s">
        <v>126</v>
      </c>
      <c r="D96" s="93" t="s">
        <v>127</v>
      </c>
      <c r="E96" s="26" t="s">
        <v>10</v>
      </c>
      <c r="G96" s="260"/>
    </row>
    <row r="97" spans="2:7" x14ac:dyDescent="0.3">
      <c r="B97" s="327"/>
      <c r="C97" s="181" t="s">
        <v>128</v>
      </c>
      <c r="D97" s="93" t="s">
        <v>127</v>
      </c>
      <c r="E97" s="26" t="s">
        <v>10</v>
      </c>
      <c r="G97" s="259" t="s">
        <v>129</v>
      </c>
    </row>
    <row r="98" spans="2:7" ht="28.8" x14ac:dyDescent="0.3">
      <c r="B98" s="327"/>
      <c r="C98" s="181" t="s">
        <v>130</v>
      </c>
      <c r="D98" s="93" t="s">
        <v>112</v>
      </c>
      <c r="E98" s="26" t="s">
        <v>10</v>
      </c>
      <c r="G98" s="259" t="s">
        <v>131</v>
      </c>
    </row>
    <row r="99" spans="2:7" ht="28.8" x14ac:dyDescent="0.3">
      <c r="B99" s="327"/>
      <c r="C99" s="181" t="s">
        <v>132</v>
      </c>
      <c r="D99" s="93" t="s">
        <v>127</v>
      </c>
      <c r="E99" s="26" t="s">
        <v>2465</v>
      </c>
      <c r="G99" s="261" t="s">
        <v>133</v>
      </c>
    </row>
    <row r="100" spans="2:7" x14ac:dyDescent="0.3">
      <c r="B100" s="327"/>
      <c r="C100" s="181" t="s">
        <v>134</v>
      </c>
      <c r="D100" s="93" t="s">
        <v>127</v>
      </c>
      <c r="E100" s="26" t="s">
        <v>2465</v>
      </c>
      <c r="G100" s="260"/>
    </row>
    <row r="101" spans="2:7" ht="28.8" x14ac:dyDescent="0.3">
      <c r="B101" s="327"/>
      <c r="C101" s="181" t="s">
        <v>135</v>
      </c>
      <c r="D101" s="93" t="s">
        <v>112</v>
      </c>
      <c r="E101" s="26" t="s">
        <v>12</v>
      </c>
      <c r="G101" s="261" t="s">
        <v>136</v>
      </c>
    </row>
    <row r="102" spans="2:7" ht="43.2" x14ac:dyDescent="0.3">
      <c r="B102" s="327"/>
      <c r="C102" s="334" t="s">
        <v>137</v>
      </c>
      <c r="D102" s="93" t="s">
        <v>112</v>
      </c>
      <c r="E102" s="26" t="s">
        <v>10</v>
      </c>
      <c r="F102" s="26" t="s">
        <v>2554</v>
      </c>
      <c r="G102" s="261" t="s">
        <v>138</v>
      </c>
    </row>
    <row r="103" spans="2:7" ht="28.8" x14ac:dyDescent="0.3">
      <c r="B103" s="327"/>
      <c r="C103" s="335"/>
      <c r="D103" s="93" t="s">
        <v>112</v>
      </c>
      <c r="E103" s="26" t="s">
        <v>10</v>
      </c>
      <c r="G103" s="261" t="s">
        <v>139</v>
      </c>
    </row>
    <row r="104" spans="2:7" ht="28.8" x14ac:dyDescent="0.3">
      <c r="B104" s="327"/>
      <c r="C104" s="157" t="s">
        <v>140</v>
      </c>
      <c r="D104" s="93" t="s">
        <v>141</v>
      </c>
      <c r="E104" s="26" t="s">
        <v>10</v>
      </c>
      <c r="G104" s="262"/>
    </row>
    <row r="105" spans="2:7" ht="28.8" x14ac:dyDescent="0.3">
      <c r="B105" s="327"/>
      <c r="C105" s="157" t="s">
        <v>142</v>
      </c>
      <c r="D105" s="93" t="s">
        <v>143</v>
      </c>
      <c r="E105" s="26" t="s">
        <v>10</v>
      </c>
      <c r="F105" s="26" t="s">
        <v>2555</v>
      </c>
      <c r="G105" s="262"/>
    </row>
    <row r="106" spans="2:7" ht="28.8" x14ac:dyDescent="0.3">
      <c r="B106" s="327"/>
      <c r="C106" s="181" t="s">
        <v>144</v>
      </c>
      <c r="D106" s="93" t="s">
        <v>112</v>
      </c>
      <c r="E106" s="26" t="s">
        <v>2465</v>
      </c>
      <c r="F106" s="26" t="s">
        <v>2551</v>
      </c>
      <c r="G106" s="260"/>
    </row>
    <row r="107" spans="2:7" ht="28.8" x14ac:dyDescent="0.3">
      <c r="B107" s="328"/>
      <c r="C107" s="336" t="s">
        <v>145</v>
      </c>
      <c r="D107" s="321" t="s">
        <v>112</v>
      </c>
      <c r="E107" s="321" t="s">
        <v>2465</v>
      </c>
      <c r="F107" s="321" t="s">
        <v>2551</v>
      </c>
      <c r="G107" s="261" t="s">
        <v>2580</v>
      </c>
    </row>
    <row r="108" spans="2:7" ht="28.8" x14ac:dyDescent="0.3">
      <c r="B108" s="327"/>
      <c r="C108" s="321"/>
      <c r="D108" s="321"/>
      <c r="E108" s="321"/>
      <c r="F108" s="321"/>
      <c r="G108" s="261" t="s">
        <v>146</v>
      </c>
    </row>
    <row r="109" spans="2:7" ht="28.8" x14ac:dyDescent="0.3">
      <c r="B109" s="327"/>
      <c r="C109" s="321"/>
      <c r="D109" s="321"/>
      <c r="E109" s="321"/>
      <c r="F109" s="321"/>
      <c r="G109" s="261" t="s">
        <v>147</v>
      </c>
    </row>
    <row r="110" spans="2:7" ht="29.4" thickBot="1" x14ac:dyDescent="0.35">
      <c r="B110" s="327"/>
      <c r="C110" s="337"/>
      <c r="D110" s="337"/>
      <c r="E110" s="338"/>
      <c r="F110" s="337"/>
      <c r="G110" s="263" t="s">
        <v>148</v>
      </c>
    </row>
    <row r="111" spans="2:7" x14ac:dyDescent="0.3">
      <c r="B111" s="34"/>
      <c r="G111" s="26"/>
    </row>
    <row r="112" spans="2:7" ht="15" thickBot="1" x14ac:dyDescent="0.35">
      <c r="B112" s="34"/>
      <c r="C112" s="264" t="s">
        <v>149</v>
      </c>
      <c r="D112" s="316" t="s">
        <v>150</v>
      </c>
      <c r="E112" s="316"/>
      <c r="F112" s="316" t="s">
        <v>151</v>
      </c>
      <c r="G112" s="317"/>
    </row>
    <row r="113" spans="2:7" ht="28.95" customHeight="1" x14ac:dyDescent="0.3">
      <c r="B113" s="322" t="s">
        <v>152</v>
      </c>
      <c r="C113" s="318" t="s">
        <v>153</v>
      </c>
      <c r="D113" s="319"/>
      <c r="E113" s="319"/>
      <c r="F113" s="319"/>
      <c r="G113" s="320"/>
    </row>
    <row r="114" spans="2:7" ht="45" customHeight="1" x14ac:dyDescent="0.3">
      <c r="B114" s="323"/>
      <c r="C114" s="150" t="s">
        <v>154</v>
      </c>
      <c r="D114" s="314" t="s">
        <v>2536</v>
      </c>
      <c r="E114" s="314"/>
      <c r="F114" s="314" t="s">
        <v>2516</v>
      </c>
      <c r="G114" s="315"/>
    </row>
    <row r="115" spans="2:7" ht="42.6" customHeight="1" x14ac:dyDescent="0.3">
      <c r="B115" s="323"/>
      <c r="C115" s="150" t="s">
        <v>2435</v>
      </c>
      <c r="D115" s="321" t="s">
        <v>2440</v>
      </c>
      <c r="E115" s="321"/>
      <c r="F115" s="314" t="s">
        <v>2516</v>
      </c>
      <c r="G115" s="315"/>
    </row>
    <row r="116" spans="2:7" ht="43.2" customHeight="1" x14ac:dyDescent="0.3">
      <c r="B116" s="323"/>
      <c r="C116" s="150" t="s">
        <v>2447</v>
      </c>
      <c r="D116" s="314" t="s">
        <v>2517</v>
      </c>
      <c r="E116" s="314"/>
      <c r="F116" s="314" t="s">
        <v>2522</v>
      </c>
      <c r="G116" s="315"/>
    </row>
    <row r="117" spans="2:7" ht="43.2" customHeight="1" x14ac:dyDescent="0.3">
      <c r="B117" s="323"/>
      <c r="C117" s="150" t="s">
        <v>155</v>
      </c>
      <c r="D117" s="314" t="s">
        <v>156</v>
      </c>
      <c r="E117" s="314"/>
      <c r="F117" s="314" t="s">
        <v>2518</v>
      </c>
      <c r="G117" s="315"/>
    </row>
    <row r="118" spans="2:7" x14ac:dyDescent="0.3">
      <c r="B118" s="323"/>
      <c r="C118" s="150" t="s">
        <v>157</v>
      </c>
      <c r="D118" s="314" t="s">
        <v>158</v>
      </c>
      <c r="E118" s="314"/>
      <c r="F118" s="314" t="s">
        <v>2518</v>
      </c>
      <c r="G118" s="315"/>
    </row>
    <row r="119" spans="2:7" x14ac:dyDescent="0.3">
      <c r="B119" s="323"/>
      <c r="C119" s="150" t="s">
        <v>159</v>
      </c>
      <c r="D119" s="314" t="s">
        <v>160</v>
      </c>
      <c r="E119" s="314"/>
      <c r="F119" s="314" t="s">
        <v>2519</v>
      </c>
      <c r="G119" s="315"/>
    </row>
    <row r="120" spans="2:7" x14ac:dyDescent="0.3">
      <c r="B120" s="323"/>
      <c r="C120" s="150" t="s">
        <v>161</v>
      </c>
      <c r="D120" s="314" t="s">
        <v>162</v>
      </c>
      <c r="E120" s="314"/>
      <c r="F120" s="314" t="s">
        <v>2519</v>
      </c>
      <c r="G120" s="315"/>
    </row>
    <row r="121" spans="2:7" x14ac:dyDescent="0.3">
      <c r="B121" s="323"/>
      <c r="C121" s="150" t="s">
        <v>163</v>
      </c>
      <c r="D121" s="314" t="s">
        <v>164</v>
      </c>
      <c r="E121" s="314"/>
      <c r="F121" s="314" t="s">
        <v>2519</v>
      </c>
      <c r="G121" s="315"/>
    </row>
    <row r="122" spans="2:7" ht="27" customHeight="1" x14ac:dyDescent="0.3">
      <c r="B122" s="323"/>
      <c r="C122" s="150" t="s">
        <v>165</v>
      </c>
      <c r="D122" s="314" t="s">
        <v>2520</v>
      </c>
      <c r="E122" s="314"/>
      <c r="F122" s="314" t="s">
        <v>2525</v>
      </c>
      <c r="G122" s="315"/>
    </row>
    <row r="123" spans="2:7" ht="31.2" customHeight="1" x14ac:dyDescent="0.3">
      <c r="B123" s="323"/>
      <c r="C123" s="168" t="s">
        <v>166</v>
      </c>
      <c r="D123" s="314" t="s">
        <v>2521</v>
      </c>
      <c r="E123" s="314"/>
      <c r="F123" s="314" t="s">
        <v>2524</v>
      </c>
      <c r="G123" s="315"/>
    </row>
    <row r="124" spans="2:7" ht="31.2" customHeight="1" x14ac:dyDescent="0.3">
      <c r="B124" s="323"/>
      <c r="C124" s="168" t="s">
        <v>167</v>
      </c>
      <c r="D124" s="314" t="s">
        <v>168</v>
      </c>
      <c r="E124" s="314"/>
      <c r="F124" s="314" t="s">
        <v>2523</v>
      </c>
      <c r="G124" s="315"/>
    </row>
    <row r="125" spans="2:7" ht="30" customHeight="1" thickBot="1" x14ac:dyDescent="0.35">
      <c r="B125" s="323"/>
      <c r="C125" s="236" t="s">
        <v>2513</v>
      </c>
      <c r="D125" s="331" t="s">
        <v>2527</v>
      </c>
      <c r="E125" s="331"/>
      <c r="F125" s="331" t="s">
        <v>2526</v>
      </c>
      <c r="G125" s="339"/>
    </row>
    <row r="126" spans="2:7" x14ac:dyDescent="0.3">
      <c r="B126" s="36"/>
    </row>
  </sheetData>
  <mergeCells count="48">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B11:G11"/>
    <mergeCell ref="F116:G116"/>
    <mergeCell ref="F115:G115"/>
    <mergeCell ref="F114:G114"/>
    <mergeCell ref="F112:G112"/>
    <mergeCell ref="D112:E112"/>
    <mergeCell ref="C113:G113"/>
    <mergeCell ref="D114:E114"/>
    <mergeCell ref="D115:E115"/>
    <mergeCell ref="D116:E116"/>
    <mergeCell ref="C8:G8"/>
    <mergeCell ref="A1:G1"/>
    <mergeCell ref="C2:G2"/>
    <mergeCell ref="C3:G3"/>
    <mergeCell ref="C5:G5"/>
    <mergeCell ref="C6:G6"/>
    <mergeCell ref="C7:G7"/>
    <mergeCell ref="B5:B9"/>
    <mergeCell ref="C9:G9"/>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66" t="s">
        <v>2107</v>
      </c>
      <c r="C1" s="366"/>
      <c r="D1" s="366"/>
      <c r="E1" s="366"/>
      <c r="F1" s="366"/>
      <c r="G1" s="366"/>
    </row>
    <row r="2" spans="1:25" x14ac:dyDescent="0.3">
      <c r="A2" t="s">
        <v>172</v>
      </c>
      <c r="B2" s="368" t="str">
        <f>Population!B3</f>
        <v>City of Atwater</v>
      </c>
      <c r="C2" s="368"/>
      <c r="D2" s="368"/>
      <c r="E2" s="368"/>
      <c r="F2" s="368"/>
      <c r="G2" s="368"/>
      <c r="H2" s="368"/>
      <c r="I2" s="368"/>
      <c r="J2" s="368" t="str">
        <f>Population!B4</f>
        <v>Merced County</v>
      </c>
      <c r="K2" s="368"/>
      <c r="L2" s="368"/>
      <c r="M2" s="368"/>
      <c r="N2" s="368"/>
      <c r="O2" s="368"/>
      <c r="P2" s="368"/>
      <c r="Q2" s="368"/>
      <c r="R2" s="368" t="s">
        <v>173</v>
      </c>
      <c r="S2" s="368"/>
      <c r="T2" s="368"/>
      <c r="U2" s="368"/>
      <c r="V2" s="368"/>
      <c r="W2" s="368"/>
      <c r="X2" s="368"/>
      <c r="Y2" s="368"/>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215" t="s">
        <v>2108</v>
      </c>
      <c r="B4" s="215"/>
      <c r="C4" s="215"/>
      <c r="D4" s="215"/>
      <c r="E4" s="215"/>
      <c r="F4" s="215"/>
      <c r="G4" s="215"/>
      <c r="H4" s="215"/>
      <c r="I4" s="215"/>
      <c r="J4" s="215"/>
      <c r="K4" s="215"/>
      <c r="L4" s="215"/>
      <c r="M4" s="215"/>
      <c r="N4" s="215"/>
      <c r="O4" s="215"/>
      <c r="P4" s="215"/>
      <c r="Q4" s="215"/>
      <c r="R4" s="215"/>
      <c r="S4" s="215"/>
      <c r="T4" s="215"/>
      <c r="U4" s="215"/>
      <c r="V4" s="215"/>
      <c r="W4" s="215"/>
      <c r="X4" s="215"/>
      <c r="Y4" s="215"/>
    </row>
    <row r="5" spans="1:25" x14ac:dyDescent="0.3">
      <c r="A5" t="s">
        <v>2109</v>
      </c>
      <c r="B5" s="14">
        <v>4342.3897531992397</v>
      </c>
      <c r="C5" s="27" t="s">
        <v>172</v>
      </c>
      <c r="D5" t="s">
        <v>172</v>
      </c>
      <c r="E5" t="s">
        <v>172</v>
      </c>
      <c r="F5" t="s">
        <v>172</v>
      </c>
      <c r="G5" t="s">
        <v>172</v>
      </c>
      <c r="H5" t="s">
        <v>172</v>
      </c>
      <c r="I5" t="s">
        <v>172</v>
      </c>
      <c r="J5" s="14">
        <v>131.98785893664399</v>
      </c>
      <c r="K5" s="27" t="s">
        <v>172</v>
      </c>
      <c r="L5" t="s">
        <v>172</v>
      </c>
      <c r="M5" t="s">
        <v>172</v>
      </c>
      <c r="N5" t="s">
        <v>172</v>
      </c>
      <c r="O5" t="s">
        <v>172</v>
      </c>
      <c r="P5" t="s">
        <v>172</v>
      </c>
      <c r="Q5" t="s">
        <v>172</v>
      </c>
      <c r="R5" s="14">
        <v>239.02448011641602</v>
      </c>
      <c r="S5" s="27"/>
      <c r="T5" t="s">
        <v>172</v>
      </c>
      <c r="U5" t="s">
        <v>172</v>
      </c>
      <c r="V5" t="s">
        <v>172</v>
      </c>
      <c r="W5" t="s">
        <v>172</v>
      </c>
      <c r="X5" t="s">
        <v>172</v>
      </c>
      <c r="Y5" t="s">
        <v>172</v>
      </c>
    </row>
    <row r="6" spans="1:25" x14ac:dyDescent="0.3">
      <c r="A6" t="s">
        <v>2110</v>
      </c>
      <c r="B6" s="14">
        <v>4868.2419274452395</v>
      </c>
      <c r="C6" s="27" t="s">
        <v>172</v>
      </c>
      <c r="D6" t="s">
        <v>172</v>
      </c>
      <c r="E6" t="s">
        <v>172</v>
      </c>
      <c r="F6" t="s">
        <v>172</v>
      </c>
      <c r="G6" t="s">
        <v>172</v>
      </c>
      <c r="H6" t="s">
        <v>172</v>
      </c>
      <c r="I6" t="s">
        <v>172</v>
      </c>
      <c r="J6" s="14">
        <v>145.09877091516199</v>
      </c>
      <c r="K6" s="27" t="s">
        <v>172</v>
      </c>
      <c r="L6" t="s">
        <v>172</v>
      </c>
      <c r="M6" t="s">
        <v>172</v>
      </c>
      <c r="N6" t="s">
        <v>172</v>
      </c>
      <c r="O6" t="s">
        <v>172</v>
      </c>
      <c r="P6" t="s">
        <v>172</v>
      </c>
      <c r="Q6" t="s">
        <v>172</v>
      </c>
      <c r="R6" s="14">
        <v>253.68053038315898</v>
      </c>
      <c r="S6" s="27"/>
      <c r="T6" t="s">
        <v>172</v>
      </c>
      <c r="U6" t="s">
        <v>172</v>
      </c>
      <c r="V6" t="s">
        <v>172</v>
      </c>
      <c r="W6" t="s">
        <v>172</v>
      </c>
      <c r="X6" t="s">
        <v>172</v>
      </c>
      <c r="Y6" t="s">
        <v>172</v>
      </c>
    </row>
    <row r="7" spans="1:25" x14ac:dyDescent="0.3">
      <c r="A7" t="s">
        <v>2111</v>
      </c>
      <c r="B7" s="14">
        <v>525.852174245995</v>
      </c>
      <c r="C7" s="27" t="s">
        <v>172</v>
      </c>
      <c r="D7" t="s">
        <v>172</v>
      </c>
      <c r="E7" t="s">
        <v>172</v>
      </c>
      <c r="F7" t="s">
        <v>172</v>
      </c>
      <c r="G7" t="s">
        <v>172</v>
      </c>
      <c r="H7" t="s">
        <v>172</v>
      </c>
      <c r="I7" t="s">
        <v>172</v>
      </c>
      <c r="J7" s="14">
        <v>13.1109119785184</v>
      </c>
      <c r="K7" s="27" t="s">
        <v>172</v>
      </c>
      <c r="L7" t="s">
        <v>172</v>
      </c>
      <c r="M7" t="s">
        <v>172</v>
      </c>
      <c r="N7" t="s">
        <v>172</v>
      </c>
      <c r="O7" t="s">
        <v>172</v>
      </c>
      <c r="P7" t="s">
        <v>172</v>
      </c>
      <c r="Q7" t="s">
        <v>172</v>
      </c>
      <c r="R7" s="14">
        <v>14.656050266743501</v>
      </c>
      <c r="S7" s="27"/>
      <c r="T7" t="s">
        <v>172</v>
      </c>
      <c r="U7" t="s">
        <v>172</v>
      </c>
      <c r="V7" t="s">
        <v>172</v>
      </c>
      <c r="W7" t="s">
        <v>172</v>
      </c>
      <c r="X7" t="s">
        <v>172</v>
      </c>
      <c r="Y7" t="s">
        <v>172</v>
      </c>
    </row>
    <row r="8" spans="1:25" x14ac:dyDescent="0.3">
      <c r="A8" t="s">
        <v>2112</v>
      </c>
      <c r="B8" s="185">
        <v>0.12109741504860899</v>
      </c>
      <c r="C8" s="27" t="s">
        <v>172</v>
      </c>
      <c r="D8" t="s">
        <v>172</v>
      </c>
      <c r="E8" t="s">
        <v>172</v>
      </c>
      <c r="F8" t="s">
        <v>172</v>
      </c>
      <c r="G8" t="s">
        <v>172</v>
      </c>
      <c r="H8" t="s">
        <v>172</v>
      </c>
      <c r="I8" t="s">
        <v>172</v>
      </c>
      <c r="J8" s="185">
        <v>9.9334227285343385E-2</v>
      </c>
      <c r="K8" s="27" t="s">
        <v>172</v>
      </c>
      <c r="L8" t="s">
        <v>172</v>
      </c>
      <c r="M8" t="s">
        <v>172</v>
      </c>
      <c r="N8" t="s">
        <v>172</v>
      </c>
      <c r="O8" t="s">
        <v>172</v>
      </c>
      <c r="P8" t="s">
        <v>172</v>
      </c>
      <c r="Q8" t="s">
        <v>172</v>
      </c>
      <c r="R8" s="185">
        <v>6.1316105612301303E-2</v>
      </c>
      <c r="S8" s="27"/>
      <c r="T8" t="s">
        <v>172</v>
      </c>
      <c r="U8" t="s">
        <v>172</v>
      </c>
      <c r="V8" t="s">
        <v>172</v>
      </c>
      <c r="W8" t="s">
        <v>172</v>
      </c>
      <c r="X8" t="s">
        <v>172</v>
      </c>
      <c r="Y8" t="s">
        <v>172</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215" t="s">
        <v>2113</v>
      </c>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row>
    <row r="11" spans="1:25" x14ac:dyDescent="0.3">
      <c r="A11" t="s">
        <v>2114</v>
      </c>
      <c r="B11" s="2">
        <v>31970</v>
      </c>
      <c r="C11" s="27" t="s">
        <v>172</v>
      </c>
      <c r="D11" t="s">
        <v>172</v>
      </c>
      <c r="E11" t="s">
        <v>172</v>
      </c>
      <c r="F11" t="s">
        <v>172</v>
      </c>
      <c r="G11" t="s">
        <v>172</v>
      </c>
      <c r="H11" t="s">
        <v>172</v>
      </c>
      <c r="I11" t="s">
        <v>172</v>
      </c>
      <c r="J11" s="2">
        <v>281202</v>
      </c>
      <c r="K11" s="27" t="s">
        <v>172</v>
      </c>
      <c r="L11" t="s">
        <v>172</v>
      </c>
      <c r="M11" t="s">
        <v>172</v>
      </c>
      <c r="N11" t="s">
        <v>172</v>
      </c>
      <c r="O11" t="s">
        <v>172</v>
      </c>
      <c r="P11" t="s">
        <v>172</v>
      </c>
      <c r="Q11" t="s">
        <v>172</v>
      </c>
      <c r="R11" s="2">
        <v>39538223</v>
      </c>
      <c r="S11" s="27"/>
      <c r="T11" t="s">
        <v>172</v>
      </c>
      <c r="U11" t="s">
        <v>172</v>
      </c>
      <c r="V11" t="s">
        <v>172</v>
      </c>
      <c r="W11" t="s">
        <v>172</v>
      </c>
      <c r="X11" t="s">
        <v>172</v>
      </c>
      <c r="Y11" t="s">
        <v>172</v>
      </c>
    </row>
    <row r="12" spans="1:25" x14ac:dyDescent="0.3">
      <c r="A12" t="s">
        <v>2115</v>
      </c>
      <c r="B12" s="2">
        <v>3453.2988009219298</v>
      </c>
      <c r="C12" s="27" t="s">
        <v>172</v>
      </c>
      <c r="D12" t="s">
        <v>172</v>
      </c>
      <c r="E12" t="s">
        <v>172</v>
      </c>
      <c r="F12" t="s">
        <v>172</v>
      </c>
      <c r="G12" t="s">
        <v>172</v>
      </c>
      <c r="H12" t="s">
        <v>172</v>
      </c>
      <c r="I12" t="s">
        <v>172</v>
      </c>
      <c r="J12" s="2">
        <v>25408.999999999902</v>
      </c>
      <c r="K12" s="27" t="s">
        <v>172</v>
      </c>
      <c r="L12" t="s">
        <v>172</v>
      </c>
      <c r="M12" t="s">
        <v>172</v>
      </c>
      <c r="N12" t="s">
        <v>172</v>
      </c>
      <c r="O12" t="s">
        <v>172</v>
      </c>
      <c r="P12" t="s">
        <v>172</v>
      </c>
      <c r="Q12" t="s">
        <v>172</v>
      </c>
      <c r="R12" s="2">
        <v>2284267.4716521502</v>
      </c>
      <c r="S12" s="27"/>
      <c r="T12" t="s">
        <v>172</v>
      </c>
      <c r="U12" t="s">
        <v>172</v>
      </c>
      <c r="V12" t="s">
        <v>172</v>
      </c>
      <c r="W12" t="s">
        <v>172</v>
      </c>
      <c r="X12" t="s">
        <v>172</v>
      </c>
      <c r="Y12" t="s">
        <v>172</v>
      </c>
    </row>
    <row r="13" spans="1:25" x14ac:dyDescent="0.3">
      <c r="A13" t="s">
        <v>2116</v>
      </c>
      <c r="B13" s="185">
        <v>0.12109741504860899</v>
      </c>
      <c r="C13" s="27" t="s">
        <v>172</v>
      </c>
      <c r="D13" t="s">
        <v>172</v>
      </c>
      <c r="E13" t="s">
        <v>172</v>
      </c>
      <c r="F13" t="s">
        <v>172</v>
      </c>
      <c r="G13" t="s">
        <v>172</v>
      </c>
      <c r="H13" t="s">
        <v>172</v>
      </c>
      <c r="I13" t="s">
        <v>172</v>
      </c>
      <c r="J13" s="185">
        <v>9.9334227285343496E-2</v>
      </c>
      <c r="K13" s="27" t="s">
        <v>172</v>
      </c>
      <c r="L13" t="s">
        <v>172</v>
      </c>
      <c r="M13" t="s">
        <v>172</v>
      </c>
      <c r="N13" t="s">
        <v>172</v>
      </c>
      <c r="O13" t="s">
        <v>172</v>
      </c>
      <c r="P13" t="s">
        <v>172</v>
      </c>
      <c r="Q13" t="s">
        <v>172</v>
      </c>
      <c r="R13" s="185">
        <v>6.1316105612301205E-2</v>
      </c>
      <c r="S13" s="27"/>
      <c r="T13" t="s">
        <v>172</v>
      </c>
      <c r="U13" t="s">
        <v>172</v>
      </c>
      <c r="V13" t="s">
        <v>172</v>
      </c>
      <c r="W13" t="s">
        <v>172</v>
      </c>
      <c r="X13" t="s">
        <v>172</v>
      </c>
      <c r="Y13" t="s">
        <v>172</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215" t="s">
        <v>2117</v>
      </c>
      <c r="B15" s="215"/>
      <c r="C15" s="215"/>
      <c r="D15" s="215"/>
      <c r="E15" s="215"/>
      <c r="F15" s="215"/>
      <c r="G15" s="215"/>
      <c r="H15" s="215"/>
      <c r="I15" s="215"/>
      <c r="J15" s="215"/>
      <c r="K15" s="215"/>
      <c r="L15" s="215"/>
      <c r="M15" s="215"/>
      <c r="N15" s="215"/>
      <c r="O15" s="215"/>
      <c r="P15" s="215"/>
      <c r="Q15" s="215"/>
      <c r="R15" s="215"/>
      <c r="S15" s="215"/>
      <c r="T15" s="215"/>
      <c r="U15" s="215"/>
      <c r="V15" s="215"/>
      <c r="W15" s="215"/>
      <c r="X15" s="215"/>
      <c r="Y15" s="215"/>
    </row>
    <row r="16" spans="1:25" ht="14.4" customHeight="1" x14ac:dyDescent="0.3">
      <c r="B16" s="216" t="s">
        <v>2114</v>
      </c>
      <c r="C16" s="216"/>
      <c r="D16" s="216" t="s">
        <v>2118</v>
      </c>
      <c r="E16" s="216"/>
      <c r="F16" s="216" t="s">
        <v>2557</v>
      </c>
      <c r="G16" s="216"/>
      <c r="H16" s="216" t="s">
        <v>2558</v>
      </c>
      <c r="I16" s="216"/>
      <c r="J16" s="216" t="s">
        <v>2114</v>
      </c>
      <c r="K16" s="216"/>
      <c r="L16" s="216" t="s">
        <v>2118</v>
      </c>
      <c r="M16" s="216"/>
      <c r="N16" s="216" t="s">
        <v>2557</v>
      </c>
      <c r="O16" s="216"/>
      <c r="P16" s="216" t="s">
        <v>2558</v>
      </c>
      <c r="Q16" s="216"/>
      <c r="R16" s="216" t="s">
        <v>2114</v>
      </c>
      <c r="S16" s="216"/>
      <c r="T16" s="216" t="s">
        <v>2118</v>
      </c>
      <c r="U16" s="216"/>
      <c r="V16" s="216" t="s">
        <v>2119</v>
      </c>
      <c r="W16" s="216"/>
      <c r="X16" s="216" t="s">
        <v>2120</v>
      </c>
      <c r="Y16" s="216"/>
    </row>
    <row r="17" spans="1:25" x14ac:dyDescent="0.3">
      <c r="A17" t="s">
        <v>170</v>
      </c>
      <c r="B17" s="2">
        <v>31970</v>
      </c>
      <c r="C17" s="27" t="s">
        <v>172</v>
      </c>
      <c r="D17" s="2">
        <v>28516.70119907807</v>
      </c>
      <c r="E17" s="27" t="s">
        <v>172</v>
      </c>
      <c r="F17" s="2">
        <v>3453.2988009219298</v>
      </c>
      <c r="G17" s="27" t="s">
        <v>172</v>
      </c>
      <c r="H17" s="185">
        <v>0.12109741504860899</v>
      </c>
      <c r="I17" s="27" t="s">
        <v>172</v>
      </c>
      <c r="J17" s="2">
        <v>281202</v>
      </c>
      <c r="K17" s="27" t="s">
        <v>172</v>
      </c>
      <c r="L17" s="2">
        <v>255793.00000000009</v>
      </c>
      <c r="M17" s="27" t="s">
        <v>172</v>
      </c>
      <c r="N17" s="2">
        <v>25408.999999999902</v>
      </c>
      <c r="O17" s="27" t="s">
        <v>172</v>
      </c>
      <c r="P17" s="185">
        <v>9.9334227285343496E-2</v>
      </c>
      <c r="Q17" s="27" t="s">
        <v>172</v>
      </c>
      <c r="R17" s="2">
        <v>39538223</v>
      </c>
      <c r="S17" s="27"/>
      <c r="T17" s="2">
        <v>37253955.52834785</v>
      </c>
      <c r="U17" s="27"/>
      <c r="V17" s="2">
        <v>2284267.4716521502</v>
      </c>
      <c r="W17" s="27"/>
      <c r="X17" s="185">
        <v>6.1316105612301205E-2</v>
      </c>
      <c r="Y17" s="27"/>
    </row>
    <row r="18" spans="1:25" x14ac:dyDescent="0.3">
      <c r="A18" t="s">
        <v>2121</v>
      </c>
      <c r="B18" s="2">
        <v>12928</v>
      </c>
      <c r="C18" s="27" t="s">
        <v>172</v>
      </c>
      <c r="D18" s="2">
        <v>13542.2097366627</v>
      </c>
      <c r="E18" s="27" t="s">
        <v>172</v>
      </c>
      <c r="F18" s="2">
        <v>-614.20973666273494</v>
      </c>
      <c r="G18" s="27" t="s">
        <v>172</v>
      </c>
      <c r="H18" s="185">
        <v>-4.5355207798908094E-2</v>
      </c>
      <c r="I18" s="27" t="s">
        <v>172</v>
      </c>
      <c r="J18" s="2">
        <v>107345</v>
      </c>
      <c r="K18" s="27" t="s">
        <v>172</v>
      </c>
      <c r="L18" s="2">
        <v>115308</v>
      </c>
      <c r="M18" s="27" t="s">
        <v>172</v>
      </c>
      <c r="N18" s="2">
        <v>-7962.9999999999709</v>
      </c>
      <c r="O18" s="27" t="s">
        <v>172</v>
      </c>
      <c r="P18" s="185">
        <v>-6.9058521524959005E-2</v>
      </c>
      <c r="Q18" s="27" t="s">
        <v>172</v>
      </c>
      <c r="R18" s="2">
        <v>23958571</v>
      </c>
      <c r="S18" s="27"/>
      <c r="T18" s="2">
        <v>23240235.875387099</v>
      </c>
      <c r="U18" s="27"/>
      <c r="V18" s="2">
        <v>718335.12461294595</v>
      </c>
      <c r="W18" s="27"/>
      <c r="X18" s="185">
        <v>3.0909115056517594E-2</v>
      </c>
      <c r="Y18" s="27"/>
    </row>
    <row r="19" spans="1:25" x14ac:dyDescent="0.3">
      <c r="A19" t="s">
        <v>2122</v>
      </c>
      <c r="B19" s="2">
        <v>8788</v>
      </c>
      <c r="C19" s="27" t="s">
        <v>172</v>
      </c>
      <c r="D19" s="2">
        <v>10236.2933955558</v>
      </c>
      <c r="E19" s="27" t="s">
        <v>172</v>
      </c>
      <c r="F19" s="2">
        <v>-1448.2933955557901</v>
      </c>
      <c r="G19" s="27" t="s">
        <v>172</v>
      </c>
      <c r="H19" s="185">
        <v>-0.14148611607641001</v>
      </c>
      <c r="I19" s="27" t="s">
        <v>172</v>
      </c>
      <c r="J19" s="2">
        <v>68729</v>
      </c>
      <c r="K19" s="27" t="s">
        <v>172</v>
      </c>
      <c r="L19" s="2">
        <v>81599</v>
      </c>
      <c r="M19" s="27" t="s">
        <v>172</v>
      </c>
      <c r="N19" s="2">
        <v>-12870</v>
      </c>
      <c r="O19" s="27" t="s">
        <v>172</v>
      </c>
      <c r="P19" s="185">
        <v>-0.15772252110932697</v>
      </c>
      <c r="Q19" s="27" t="s">
        <v>172</v>
      </c>
      <c r="R19" s="2">
        <v>13714587</v>
      </c>
      <c r="S19" s="27"/>
      <c r="T19" s="2">
        <v>14956251.819628602</v>
      </c>
      <c r="U19" s="27"/>
      <c r="V19" s="2">
        <v>-1241664.8196286201</v>
      </c>
      <c r="W19" s="27"/>
      <c r="X19" s="185">
        <v>-8.3019785612265196E-2</v>
      </c>
      <c r="Y19" s="27"/>
    </row>
    <row r="20" spans="1:25" x14ac:dyDescent="0.3">
      <c r="A20" t="s">
        <v>2123</v>
      </c>
      <c r="B20" s="2">
        <v>1001</v>
      </c>
      <c r="C20" s="27" t="s">
        <v>172</v>
      </c>
      <c r="D20" s="2">
        <v>1093.9893237246902</v>
      </c>
      <c r="E20" s="27" t="s">
        <v>172</v>
      </c>
      <c r="F20" s="2">
        <v>-92.98932372468559</v>
      </c>
      <c r="G20" s="27" t="s">
        <v>172</v>
      </c>
      <c r="H20" s="185">
        <v>-8.5000211344007093E-2</v>
      </c>
      <c r="I20" s="27" t="s">
        <v>172</v>
      </c>
      <c r="J20" s="2">
        <v>8191</v>
      </c>
      <c r="K20" s="27" t="s">
        <v>172</v>
      </c>
      <c r="L20" s="2">
        <v>8785</v>
      </c>
      <c r="M20" s="27" t="s">
        <v>172</v>
      </c>
      <c r="N20" s="2">
        <v>-594.00000000000398</v>
      </c>
      <c r="O20" s="27" t="s">
        <v>172</v>
      </c>
      <c r="P20" s="185">
        <v>-6.7615253272624201E-2</v>
      </c>
      <c r="Q20" s="27" t="s">
        <v>172</v>
      </c>
      <c r="R20" s="2">
        <v>2119286</v>
      </c>
      <c r="S20" s="27"/>
      <c r="T20" s="2">
        <v>2163804.0000000298</v>
      </c>
      <c r="U20" s="27"/>
      <c r="V20" s="2">
        <v>-44518.000000027903</v>
      </c>
      <c r="W20" s="27"/>
      <c r="X20" s="185">
        <v>-2.0573952169432804E-2</v>
      </c>
      <c r="Y20" s="27"/>
    </row>
    <row r="21" spans="1:25" x14ac:dyDescent="0.3">
      <c r="A21" t="s">
        <v>2124</v>
      </c>
      <c r="B21" s="2">
        <v>133</v>
      </c>
      <c r="C21" s="27" t="s">
        <v>172</v>
      </c>
      <c r="D21" s="2">
        <v>133.364576318659</v>
      </c>
      <c r="E21" s="27" t="s">
        <v>172</v>
      </c>
      <c r="F21" s="2">
        <v>-0.36457631865937395</v>
      </c>
      <c r="G21" s="27" t="s">
        <v>172</v>
      </c>
      <c r="H21" s="185">
        <v>-2.7336818270862302E-3</v>
      </c>
      <c r="I21" s="27" t="s">
        <v>172</v>
      </c>
      <c r="J21" s="2">
        <v>1164</v>
      </c>
      <c r="K21" s="27" t="s">
        <v>172</v>
      </c>
      <c r="L21" s="2">
        <v>1126</v>
      </c>
      <c r="M21" s="27" t="s">
        <v>172</v>
      </c>
      <c r="N21" s="2">
        <v>37.999999999999503</v>
      </c>
      <c r="O21" s="27" t="s">
        <v>172</v>
      </c>
      <c r="P21" s="185">
        <v>3.3747779751331697E-2</v>
      </c>
      <c r="Q21" s="27" t="s">
        <v>172</v>
      </c>
      <c r="R21" s="2">
        <v>156085</v>
      </c>
      <c r="S21" s="27"/>
      <c r="T21" s="2">
        <v>162250.003938585</v>
      </c>
      <c r="U21" s="27"/>
      <c r="V21" s="2">
        <v>-6165.0039385846994</v>
      </c>
      <c r="W21" s="27"/>
      <c r="X21" s="185">
        <v>-3.79969416883238E-2</v>
      </c>
      <c r="Y21" s="27"/>
    </row>
    <row r="22" spans="1:25" x14ac:dyDescent="0.3">
      <c r="A22" t="s">
        <v>2125</v>
      </c>
      <c r="B22" s="2">
        <v>1684</v>
      </c>
      <c r="C22" s="27" t="s">
        <v>172</v>
      </c>
      <c r="D22" s="2">
        <v>1364</v>
      </c>
      <c r="E22" s="27" t="s">
        <v>172</v>
      </c>
      <c r="F22" s="2">
        <v>320</v>
      </c>
      <c r="G22" s="27" t="s">
        <v>172</v>
      </c>
      <c r="H22" s="185">
        <v>0.23460410557184702</v>
      </c>
      <c r="I22" s="27" t="s">
        <v>172</v>
      </c>
      <c r="J22" s="2">
        <v>19824</v>
      </c>
      <c r="K22" s="27" t="s">
        <v>172</v>
      </c>
      <c r="L22" s="2">
        <v>18183</v>
      </c>
      <c r="M22" s="27" t="s">
        <v>172</v>
      </c>
      <c r="N22" s="2">
        <v>1641</v>
      </c>
      <c r="O22" s="27" t="s">
        <v>172</v>
      </c>
      <c r="P22" s="185">
        <v>9.0249133806302395E-2</v>
      </c>
      <c r="Q22" s="27" t="s">
        <v>172</v>
      </c>
      <c r="R22" s="2">
        <v>5978795</v>
      </c>
      <c r="S22" s="27"/>
      <c r="T22" s="2">
        <v>4775069.9999999898</v>
      </c>
      <c r="U22" s="27"/>
      <c r="V22" s="2">
        <v>1203725.00000001</v>
      </c>
      <c r="W22" s="27"/>
      <c r="X22" s="185">
        <v>0.25208530974415394</v>
      </c>
      <c r="Y22" s="27"/>
    </row>
    <row r="23" spans="1:25" x14ac:dyDescent="0.3">
      <c r="A23" t="s">
        <v>2126</v>
      </c>
      <c r="B23" s="2">
        <v>60</v>
      </c>
      <c r="C23" s="27" t="s">
        <v>172</v>
      </c>
      <c r="D23" s="2">
        <v>68.364576318659402</v>
      </c>
      <c r="E23" s="27" t="s">
        <v>172</v>
      </c>
      <c r="F23" s="2">
        <v>-8.36457631865939</v>
      </c>
      <c r="G23" s="27" t="s">
        <v>172</v>
      </c>
      <c r="H23" s="185">
        <v>-0.12235249260773001</v>
      </c>
      <c r="I23" s="27" t="s">
        <v>172</v>
      </c>
      <c r="J23" s="2">
        <v>617</v>
      </c>
      <c r="K23" s="27" t="s">
        <v>172</v>
      </c>
      <c r="L23" s="2">
        <v>476</v>
      </c>
      <c r="M23" s="27" t="s">
        <v>172</v>
      </c>
      <c r="N23" s="2">
        <v>141</v>
      </c>
      <c r="O23" s="27" t="s">
        <v>172</v>
      </c>
      <c r="P23" s="185">
        <v>0.29621848739495804</v>
      </c>
      <c r="Q23" s="27" t="s">
        <v>172</v>
      </c>
      <c r="R23" s="2">
        <v>138167</v>
      </c>
      <c r="S23" s="27"/>
      <c r="T23" s="2">
        <v>128577</v>
      </c>
      <c r="U23" s="27"/>
      <c r="V23" s="2">
        <v>9589.9999999998709</v>
      </c>
      <c r="W23" s="27"/>
      <c r="X23" s="185">
        <v>7.4585656843757897E-2</v>
      </c>
      <c r="Y23" s="27"/>
    </row>
    <row r="24" spans="1:25" x14ac:dyDescent="0.3">
      <c r="A24" t="s">
        <v>2127</v>
      </c>
      <c r="B24" s="2">
        <v>144</v>
      </c>
      <c r="C24" s="27" t="s">
        <v>172</v>
      </c>
      <c r="D24" s="2">
        <v>61</v>
      </c>
      <c r="E24" s="27" t="s">
        <v>172</v>
      </c>
      <c r="F24" s="2">
        <v>83</v>
      </c>
      <c r="G24" s="27" t="s">
        <v>172</v>
      </c>
      <c r="H24" s="185">
        <v>1.36065573770492</v>
      </c>
      <c r="I24" s="27" t="s">
        <v>172</v>
      </c>
      <c r="J24" s="2">
        <v>1242</v>
      </c>
      <c r="K24" s="27" t="s">
        <v>172</v>
      </c>
      <c r="L24" s="2">
        <v>439</v>
      </c>
      <c r="M24" s="27" t="s">
        <v>172</v>
      </c>
      <c r="N24" s="2">
        <v>803</v>
      </c>
      <c r="O24" s="27" t="s">
        <v>172</v>
      </c>
      <c r="P24" s="185">
        <v>1.8291571753986302</v>
      </c>
      <c r="Q24" s="27" t="s">
        <v>172</v>
      </c>
      <c r="R24" s="2">
        <v>223929</v>
      </c>
      <c r="S24" s="27"/>
      <c r="T24" s="2">
        <v>85587.000000000102</v>
      </c>
      <c r="U24" s="27"/>
      <c r="V24" s="2">
        <v>138342</v>
      </c>
      <c r="W24" s="27"/>
      <c r="X24" s="185">
        <v>1.6163903396543802</v>
      </c>
      <c r="Y24" s="27"/>
    </row>
    <row r="25" spans="1:25" x14ac:dyDescent="0.3">
      <c r="A25" t="s">
        <v>2128</v>
      </c>
      <c r="B25" s="2">
        <v>1118</v>
      </c>
      <c r="C25" s="27" t="s">
        <v>172</v>
      </c>
      <c r="D25" s="2">
        <v>585.19786474493696</v>
      </c>
      <c r="E25" s="27" t="s">
        <v>172</v>
      </c>
      <c r="F25" s="2">
        <v>532.80213525506304</v>
      </c>
      <c r="G25" s="27" t="s">
        <v>172</v>
      </c>
      <c r="H25" s="185">
        <v>0.91046493391989503</v>
      </c>
      <c r="I25" s="27" t="s">
        <v>172</v>
      </c>
      <c r="J25" s="2">
        <v>7578</v>
      </c>
      <c r="K25" s="27" t="s">
        <v>172</v>
      </c>
      <c r="L25" s="2">
        <v>4700</v>
      </c>
      <c r="M25" s="27" t="s">
        <v>172</v>
      </c>
      <c r="N25" s="2">
        <v>2878</v>
      </c>
      <c r="O25" s="27" t="s">
        <v>172</v>
      </c>
      <c r="P25" s="185">
        <v>0.61234042553191392</v>
      </c>
      <c r="Q25" s="27" t="s">
        <v>172</v>
      </c>
      <c r="R25" s="2">
        <v>1627722</v>
      </c>
      <c r="S25" s="27"/>
      <c r="T25" s="2">
        <v>968696.05181983497</v>
      </c>
      <c r="U25" s="27"/>
      <c r="V25" s="2">
        <v>659025.94818016503</v>
      </c>
      <c r="W25" s="27"/>
      <c r="X25" s="185">
        <v>0.68032273584896996</v>
      </c>
      <c r="Y25" s="27"/>
    </row>
    <row r="26" spans="1:25" x14ac:dyDescent="0.3">
      <c r="A26" t="s">
        <v>2129</v>
      </c>
      <c r="B26" s="2">
        <v>19042</v>
      </c>
      <c r="C26" s="27" t="s">
        <v>172</v>
      </c>
      <c r="D26" s="2">
        <v>14974.491462415301</v>
      </c>
      <c r="E26" s="27" t="s">
        <v>172</v>
      </c>
      <c r="F26" s="2">
        <v>4067.5085375846602</v>
      </c>
      <c r="G26" s="27" t="s">
        <v>172</v>
      </c>
      <c r="H26" s="185">
        <v>0.27162916001479898</v>
      </c>
      <c r="I26" s="27" t="s">
        <v>172</v>
      </c>
      <c r="J26" s="2">
        <v>173857</v>
      </c>
      <c r="K26" s="27" t="s">
        <v>172</v>
      </c>
      <c r="L26" s="2">
        <v>140485</v>
      </c>
      <c r="M26" s="27" t="s">
        <v>172</v>
      </c>
      <c r="N26" s="2">
        <v>33371.999999999905</v>
      </c>
      <c r="O26" s="27" t="s">
        <v>172</v>
      </c>
      <c r="P26" s="185">
        <v>0.23754849272164197</v>
      </c>
      <c r="Q26" s="27" t="s">
        <v>172</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215" t="s">
        <v>2130</v>
      </c>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row>
    <row r="29" spans="1:25" ht="14.4" customHeight="1" x14ac:dyDescent="0.3">
      <c r="B29" s="216" t="s">
        <v>2131</v>
      </c>
      <c r="C29" s="216"/>
      <c r="D29" s="216" t="s">
        <v>2132</v>
      </c>
      <c r="E29" s="216"/>
      <c r="F29" s="216" t="s">
        <v>2133</v>
      </c>
      <c r="G29" s="216"/>
      <c r="H29" s="216" t="s">
        <v>2134</v>
      </c>
      <c r="I29" s="216"/>
      <c r="J29" s="216" t="s">
        <v>2131</v>
      </c>
      <c r="K29" s="216"/>
      <c r="L29" s="216" t="s">
        <v>2132</v>
      </c>
      <c r="M29" s="216"/>
      <c r="N29" s="216" t="s">
        <v>2133</v>
      </c>
      <c r="O29" s="216"/>
      <c r="P29" s="216" t="s">
        <v>2134</v>
      </c>
      <c r="Q29" s="216"/>
      <c r="R29" s="216" t="s">
        <v>2131</v>
      </c>
      <c r="S29" s="216"/>
      <c r="T29" s="216" t="s">
        <v>2132</v>
      </c>
      <c r="U29" s="216"/>
      <c r="V29" s="216" t="s">
        <v>2133</v>
      </c>
      <c r="W29" s="216"/>
      <c r="X29" s="216" t="s">
        <v>2134</v>
      </c>
      <c r="Y29" s="216"/>
    </row>
    <row r="30" spans="1:25" x14ac:dyDescent="0.3">
      <c r="A30" t="s">
        <v>170</v>
      </c>
      <c r="B30" s="2">
        <v>9409</v>
      </c>
      <c r="C30" s="27" t="s">
        <v>172</v>
      </c>
      <c r="D30" s="2">
        <v>9118.3939108526902</v>
      </c>
      <c r="E30" s="27" t="s">
        <v>172</v>
      </c>
      <c r="F30" s="2">
        <v>290.60608914730597</v>
      </c>
      <c r="G30" s="27" t="s">
        <v>172</v>
      </c>
      <c r="H30" s="185">
        <v>3.1870315319612097E-2</v>
      </c>
      <c r="I30" s="27" t="s">
        <v>172</v>
      </c>
      <c r="J30" s="2">
        <v>80979</v>
      </c>
      <c r="K30" s="27" t="s">
        <v>172</v>
      </c>
      <c r="L30" s="2">
        <v>80698.000000000102</v>
      </c>
      <c r="M30" s="27" t="s">
        <v>172</v>
      </c>
      <c r="N30" s="2">
        <v>280.99999999985403</v>
      </c>
      <c r="O30" s="27" t="s">
        <v>172</v>
      </c>
      <c r="P30" s="185">
        <v>3.48211851594654E-3</v>
      </c>
      <c r="Q30" s="27" t="s">
        <v>172</v>
      </c>
      <c r="R30" s="2">
        <v>8711118</v>
      </c>
      <c r="S30" s="27"/>
      <c r="T30" s="2">
        <v>9295040.6123496909</v>
      </c>
      <c r="U30" s="27"/>
      <c r="V30" s="2">
        <v>-583922.61234968505</v>
      </c>
      <c r="W30" s="27"/>
      <c r="X30" s="185">
        <v>-6.2820878003896699E-2</v>
      </c>
      <c r="Y30" s="27"/>
    </row>
    <row r="31" spans="1:25" x14ac:dyDescent="0.3">
      <c r="A31" t="s">
        <v>2121</v>
      </c>
      <c r="B31" s="2">
        <v>2619</v>
      </c>
      <c r="C31" s="27" t="s">
        <v>172</v>
      </c>
      <c r="D31" s="2">
        <v>3068.6084298868604</v>
      </c>
      <c r="E31" s="27" t="s">
        <v>172</v>
      </c>
      <c r="F31" s="2">
        <v>-449.60842988685698</v>
      </c>
      <c r="G31" s="27" t="s">
        <v>172</v>
      </c>
      <c r="H31" s="185">
        <v>-0.146518671299953</v>
      </c>
      <c r="I31" s="27" t="s">
        <v>172</v>
      </c>
      <c r="J31" s="2">
        <v>21703</v>
      </c>
      <c r="K31" s="27" t="s">
        <v>172</v>
      </c>
      <c r="L31" s="2">
        <v>26617</v>
      </c>
      <c r="M31" s="27" t="s">
        <v>172</v>
      </c>
      <c r="N31" s="2">
        <v>-4914.00000000004</v>
      </c>
      <c r="O31" s="27" t="s">
        <v>172</v>
      </c>
      <c r="P31" s="185">
        <v>-0.18461885261299302</v>
      </c>
      <c r="Q31" s="27" t="s">
        <v>172</v>
      </c>
      <c r="R31" s="2">
        <v>4214760</v>
      </c>
      <c r="S31" s="27"/>
      <c r="T31" s="2">
        <v>4538820.2617395604</v>
      </c>
      <c r="U31" s="27"/>
      <c r="V31" s="2">
        <v>-324060.26173955604</v>
      </c>
      <c r="W31" s="27"/>
      <c r="X31" s="185">
        <v>-7.1397465211666206E-2</v>
      </c>
      <c r="Y31" s="27"/>
    </row>
    <row r="32" spans="1:25" x14ac:dyDescent="0.3">
      <c r="A32" t="s">
        <v>2122</v>
      </c>
      <c r="B32" s="2">
        <v>1608</v>
      </c>
      <c r="C32" s="27" t="s">
        <v>172</v>
      </c>
      <c r="D32" s="2">
        <v>2140.3325474927201</v>
      </c>
      <c r="E32" s="27" t="s">
        <v>172</v>
      </c>
      <c r="F32" s="2">
        <v>-532.33254749271498</v>
      </c>
      <c r="G32" s="27" t="s">
        <v>172</v>
      </c>
      <c r="H32" s="185">
        <v>-0.24871487756251398</v>
      </c>
      <c r="I32" s="27" t="s">
        <v>172</v>
      </c>
      <c r="J32" s="2">
        <v>12112</v>
      </c>
      <c r="K32" s="27" t="s">
        <v>172</v>
      </c>
      <c r="L32" s="2">
        <v>16379.0000000001</v>
      </c>
      <c r="M32" s="27" t="s">
        <v>172</v>
      </c>
      <c r="N32" s="2">
        <v>-4267.00000000005</v>
      </c>
      <c r="O32" s="27" t="s">
        <v>172</v>
      </c>
      <c r="P32" s="185">
        <v>-0.26051651504976098</v>
      </c>
      <c r="Q32" s="27" t="s">
        <v>172</v>
      </c>
      <c r="R32" s="2">
        <v>2041690</v>
      </c>
      <c r="S32" s="27"/>
      <c r="T32" s="2">
        <v>2546395.2333728699</v>
      </c>
      <c r="U32" s="27"/>
      <c r="V32" s="2">
        <v>-504705.23337287101</v>
      </c>
      <c r="W32" s="27"/>
      <c r="X32" s="185">
        <v>-0.19820380856759401</v>
      </c>
      <c r="Y32" s="27"/>
    </row>
    <row r="33" spans="1:25" x14ac:dyDescent="0.3">
      <c r="A33" t="s">
        <v>2123</v>
      </c>
      <c r="B33" s="2">
        <v>174</v>
      </c>
      <c r="C33" s="27" t="s">
        <v>172</v>
      </c>
      <c r="D33" s="2">
        <v>226.59359423481098</v>
      </c>
      <c r="E33" s="27" t="s">
        <v>172</v>
      </c>
      <c r="F33" s="2">
        <v>-52.593594234811299</v>
      </c>
      <c r="G33" s="27" t="s">
        <v>172</v>
      </c>
      <c r="H33" s="185">
        <v>-0.23210538855882398</v>
      </c>
      <c r="I33" s="27" t="s">
        <v>172</v>
      </c>
      <c r="J33" s="2">
        <v>1721</v>
      </c>
      <c r="K33" s="27" t="s">
        <v>172</v>
      </c>
      <c r="L33" s="2">
        <v>2303</v>
      </c>
      <c r="M33" s="27" t="s">
        <v>172</v>
      </c>
      <c r="N33" s="2">
        <v>-582.00000000000102</v>
      </c>
      <c r="O33" s="27" t="s">
        <v>172</v>
      </c>
      <c r="P33" s="185">
        <v>-0.25271385149804604</v>
      </c>
      <c r="Q33" s="27" t="s">
        <v>172</v>
      </c>
      <c r="R33" s="2">
        <v>424906</v>
      </c>
      <c r="S33" s="27"/>
      <c r="T33" s="2">
        <v>523525.00000002101</v>
      </c>
      <c r="U33" s="27"/>
      <c r="V33" s="2">
        <v>-98619.000000020707</v>
      </c>
      <c r="W33" s="27"/>
      <c r="X33" s="185">
        <v>-0.18837495821597197</v>
      </c>
      <c r="Y33" s="27"/>
    </row>
    <row r="34" spans="1:25" x14ac:dyDescent="0.3">
      <c r="A34" t="s">
        <v>2124</v>
      </c>
      <c r="B34" s="2">
        <v>23</v>
      </c>
      <c r="C34" s="27" t="s">
        <v>172</v>
      </c>
      <c r="D34" s="2">
        <v>35</v>
      </c>
      <c r="E34" s="27" t="s">
        <v>172</v>
      </c>
      <c r="F34" s="2">
        <v>-12</v>
      </c>
      <c r="G34" s="27" t="s">
        <v>172</v>
      </c>
      <c r="H34" s="185">
        <v>-0.34285714285714297</v>
      </c>
      <c r="I34" s="27" t="s">
        <v>172</v>
      </c>
      <c r="J34" s="2">
        <v>214</v>
      </c>
      <c r="K34" s="27" t="s">
        <v>172</v>
      </c>
      <c r="L34" s="2">
        <v>225</v>
      </c>
      <c r="M34" s="27" t="s">
        <v>172</v>
      </c>
      <c r="N34" s="2">
        <v>-11</v>
      </c>
      <c r="O34" s="27" t="s">
        <v>172</v>
      </c>
      <c r="P34" s="185">
        <v>-4.8888888888888891E-2</v>
      </c>
      <c r="Q34" s="27" t="s">
        <v>172</v>
      </c>
      <c r="R34" s="2">
        <v>33428</v>
      </c>
      <c r="S34" s="27"/>
      <c r="T34" s="2">
        <v>37229.999999999702</v>
      </c>
      <c r="U34" s="27"/>
      <c r="V34" s="2">
        <v>-3801.9999999996703</v>
      </c>
      <c r="W34" s="27"/>
      <c r="X34" s="185">
        <v>-0.10212194466827</v>
      </c>
      <c r="Y34" s="27"/>
    </row>
    <row r="35" spans="1:25" x14ac:dyDescent="0.3">
      <c r="A35" t="s">
        <v>2125</v>
      </c>
      <c r="B35" s="2">
        <v>370</v>
      </c>
      <c r="C35" s="27" t="s">
        <v>172</v>
      </c>
      <c r="D35" s="2">
        <v>376</v>
      </c>
      <c r="E35" s="27" t="s">
        <v>172</v>
      </c>
      <c r="F35" s="2">
        <v>-6.00000000000023</v>
      </c>
      <c r="G35" s="27" t="s">
        <v>172</v>
      </c>
      <c r="H35" s="185">
        <v>-1.5957446808511199E-2</v>
      </c>
      <c r="I35" s="27" t="s">
        <v>172</v>
      </c>
      <c r="J35" s="2">
        <v>4585</v>
      </c>
      <c r="K35" s="27" t="s">
        <v>172</v>
      </c>
      <c r="L35" s="2">
        <v>5533</v>
      </c>
      <c r="M35" s="27" t="s">
        <v>172</v>
      </c>
      <c r="N35" s="2">
        <v>-947.99999999999807</v>
      </c>
      <c r="O35" s="27" t="s">
        <v>172</v>
      </c>
      <c r="P35" s="185">
        <v>-0.171335622627869</v>
      </c>
      <c r="Q35" s="27" t="s">
        <v>172</v>
      </c>
      <c r="R35" s="2">
        <v>1072502</v>
      </c>
      <c r="S35" s="27"/>
      <c r="T35" s="2">
        <v>965987.99999998906</v>
      </c>
      <c r="U35" s="27"/>
      <c r="V35" s="2">
        <v>106514.000000011</v>
      </c>
      <c r="W35" s="27"/>
      <c r="X35" s="185">
        <v>0.11026430970158201</v>
      </c>
      <c r="Y35" s="27"/>
    </row>
    <row r="36" spans="1:25" x14ac:dyDescent="0.3">
      <c r="A36" t="s">
        <v>2126</v>
      </c>
      <c r="B36" s="2">
        <v>12</v>
      </c>
      <c r="C36" s="27" t="s">
        <v>172</v>
      </c>
      <c r="D36" s="2">
        <v>8.6822881593296906</v>
      </c>
      <c r="E36" s="27" t="s">
        <v>172</v>
      </c>
      <c r="F36" s="2">
        <v>3.3177118406703103</v>
      </c>
      <c r="G36" s="27" t="s">
        <v>172</v>
      </c>
      <c r="H36" s="185">
        <v>0.38212413361392605</v>
      </c>
      <c r="I36" s="27" t="s">
        <v>172</v>
      </c>
      <c r="J36" s="2">
        <v>168</v>
      </c>
      <c r="K36" s="27" t="s">
        <v>172</v>
      </c>
      <c r="L36" s="2">
        <v>105</v>
      </c>
      <c r="M36" s="27" t="s">
        <v>172</v>
      </c>
      <c r="N36" s="2">
        <v>63.000000000000107</v>
      </c>
      <c r="O36" s="27" t="s">
        <v>172</v>
      </c>
      <c r="P36" s="185">
        <v>0.60000000000000109</v>
      </c>
      <c r="Q36" s="27" t="s">
        <v>172</v>
      </c>
      <c r="R36" s="2">
        <v>28989</v>
      </c>
      <c r="S36" s="27"/>
      <c r="T36" s="2">
        <v>32177.9999999998</v>
      </c>
      <c r="U36" s="27"/>
      <c r="V36" s="2">
        <v>-3188.9999999998304</v>
      </c>
      <c r="W36" s="27"/>
      <c r="X36" s="185">
        <v>-9.9104978556773013E-2</v>
      </c>
      <c r="Y36" s="27"/>
    </row>
    <row r="37" spans="1:25" x14ac:dyDescent="0.3">
      <c r="A37" t="s">
        <v>2127</v>
      </c>
      <c r="B37" s="2">
        <v>40</v>
      </c>
      <c r="C37" s="27" t="s">
        <v>172</v>
      </c>
      <c r="D37" s="2">
        <v>23</v>
      </c>
      <c r="E37" s="27" t="s">
        <v>172</v>
      </c>
      <c r="F37" s="2">
        <v>17</v>
      </c>
      <c r="G37" s="27" t="s">
        <v>172</v>
      </c>
      <c r="H37" s="185">
        <v>0.73913043478260898</v>
      </c>
      <c r="I37" s="27" t="s">
        <v>172</v>
      </c>
      <c r="J37" s="2">
        <v>357</v>
      </c>
      <c r="K37" s="27" t="s">
        <v>172</v>
      </c>
      <c r="L37" s="2">
        <v>146</v>
      </c>
      <c r="M37" s="27" t="s">
        <v>172</v>
      </c>
      <c r="N37" s="2">
        <v>211</v>
      </c>
      <c r="O37" s="27" t="s">
        <v>172</v>
      </c>
      <c r="P37" s="185">
        <v>1.4452054794520601</v>
      </c>
      <c r="Q37" s="27" t="s">
        <v>172</v>
      </c>
      <c r="R37" s="2">
        <v>61590</v>
      </c>
      <c r="S37" s="27"/>
      <c r="T37" s="2">
        <v>26562.999999999702</v>
      </c>
      <c r="U37" s="27"/>
      <c r="V37" s="2">
        <v>35027.000000000298</v>
      </c>
      <c r="W37" s="27"/>
      <c r="X37" s="185">
        <v>1.3186387079772899</v>
      </c>
      <c r="Y37" s="27"/>
    </row>
    <row r="38" spans="1:25" x14ac:dyDescent="0.3">
      <c r="A38" t="s">
        <v>2128</v>
      </c>
      <c r="B38" s="2">
        <v>392</v>
      </c>
      <c r="C38" s="27" t="s">
        <v>172</v>
      </c>
      <c r="D38" s="2">
        <v>259</v>
      </c>
      <c r="E38" s="27" t="s">
        <v>172</v>
      </c>
      <c r="F38" s="2">
        <v>133</v>
      </c>
      <c r="G38" s="27" t="s">
        <v>172</v>
      </c>
      <c r="H38" s="185">
        <v>0.51351351351351293</v>
      </c>
      <c r="I38" s="27" t="s">
        <v>172</v>
      </c>
      <c r="J38" s="2">
        <v>2546</v>
      </c>
      <c r="K38" s="27" t="s">
        <v>172</v>
      </c>
      <c r="L38" s="2">
        <v>1926</v>
      </c>
      <c r="M38" s="27" t="s">
        <v>172</v>
      </c>
      <c r="N38" s="2">
        <v>620</v>
      </c>
      <c r="O38" s="27" t="s">
        <v>172</v>
      </c>
      <c r="P38" s="185">
        <v>0.321910695742472</v>
      </c>
      <c r="Q38" s="27" t="s">
        <v>172</v>
      </c>
      <c r="R38" s="2">
        <v>551655</v>
      </c>
      <c r="S38" s="27"/>
      <c r="T38" s="2">
        <v>406941.02836667298</v>
      </c>
      <c r="U38" s="27"/>
      <c r="V38" s="2">
        <v>144713.97163332699</v>
      </c>
      <c r="W38" s="27"/>
      <c r="X38" s="185">
        <v>0.35561411002021898</v>
      </c>
      <c r="Y38" s="27"/>
    </row>
    <row r="39" spans="1:25" x14ac:dyDescent="0.3">
      <c r="A39" t="s">
        <v>2129</v>
      </c>
      <c r="B39" s="2">
        <v>6790</v>
      </c>
      <c r="C39" s="27" t="s">
        <v>172</v>
      </c>
      <c r="D39" s="2">
        <v>6049.7854809658302</v>
      </c>
      <c r="E39" s="27" t="s">
        <v>172</v>
      </c>
      <c r="F39" s="2">
        <v>740.21451903416698</v>
      </c>
      <c r="G39" s="27" t="s">
        <v>172</v>
      </c>
      <c r="H39" s="185">
        <v>0.12235384566330001</v>
      </c>
      <c r="I39" s="27" t="s">
        <v>172</v>
      </c>
      <c r="J39" s="2">
        <v>59276</v>
      </c>
      <c r="K39" s="27" t="s">
        <v>172</v>
      </c>
      <c r="L39" s="2">
        <v>54081</v>
      </c>
      <c r="M39" s="27" t="s">
        <v>172</v>
      </c>
      <c r="N39" s="2">
        <v>5194.99999999997</v>
      </c>
      <c r="O39" s="27" t="s">
        <v>172</v>
      </c>
      <c r="P39" s="185">
        <v>9.6059614282279715E-2</v>
      </c>
      <c r="Q39" s="27" t="s">
        <v>172</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215" t="s">
        <v>2135</v>
      </c>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row>
    <row r="42" spans="1:25" ht="14.4" customHeight="1" x14ac:dyDescent="0.3">
      <c r="B42" s="216" t="s">
        <v>2136</v>
      </c>
      <c r="C42" s="216"/>
      <c r="D42" s="216" t="s">
        <v>2137</v>
      </c>
      <c r="E42" s="216"/>
      <c r="F42" s="216" t="s">
        <v>2559</v>
      </c>
      <c r="G42" s="216"/>
      <c r="H42" s="216" t="s">
        <v>2560</v>
      </c>
      <c r="I42" s="216"/>
      <c r="J42" s="216" t="s">
        <v>2136</v>
      </c>
      <c r="K42" s="216"/>
      <c r="L42" s="216" t="s">
        <v>2137</v>
      </c>
      <c r="M42" s="216"/>
      <c r="N42" s="216" t="s">
        <v>2559</v>
      </c>
      <c r="O42" s="216"/>
      <c r="P42" s="216" t="s">
        <v>2560</v>
      </c>
      <c r="Q42" s="216"/>
      <c r="R42" s="216" t="s">
        <v>2136</v>
      </c>
      <c r="S42" s="216"/>
      <c r="T42" s="216" t="s">
        <v>2137</v>
      </c>
      <c r="U42" s="216"/>
      <c r="V42" s="216" t="s">
        <v>2138</v>
      </c>
      <c r="W42" s="216"/>
      <c r="X42" s="216" t="s">
        <v>2139</v>
      </c>
      <c r="Y42" s="216"/>
    </row>
    <row r="43" spans="1:25" x14ac:dyDescent="0.3">
      <c r="A43" t="s">
        <v>170</v>
      </c>
      <c r="B43" s="2">
        <v>22561</v>
      </c>
      <c r="C43" s="27" t="s">
        <v>172</v>
      </c>
      <c r="D43" s="2">
        <v>19398.307288225402</v>
      </c>
      <c r="E43" s="27" t="s">
        <v>172</v>
      </c>
      <c r="F43" s="2">
        <v>3162.6927117745981</v>
      </c>
      <c r="G43" s="27" t="s">
        <v>172</v>
      </c>
      <c r="H43" s="185">
        <v>0.16303962324044241</v>
      </c>
      <c r="I43" s="27" t="s">
        <v>172</v>
      </c>
      <c r="J43" s="2">
        <v>200223</v>
      </c>
      <c r="K43" s="27" t="s">
        <v>172</v>
      </c>
      <c r="L43" s="2">
        <v>175095</v>
      </c>
      <c r="M43" s="27" t="s">
        <v>172</v>
      </c>
      <c r="N43" s="2">
        <v>25128</v>
      </c>
      <c r="O43" s="27" t="s">
        <v>172</v>
      </c>
      <c r="P43" s="185">
        <v>0.14351066563865331</v>
      </c>
      <c r="Q43" s="27" t="s">
        <v>172</v>
      </c>
      <c r="R43" s="2">
        <v>30827105</v>
      </c>
      <c r="S43" s="27"/>
      <c r="T43" s="2">
        <v>27958914.915998198</v>
      </c>
      <c r="U43" s="27"/>
      <c r="V43" s="2">
        <v>2868190.0840018019</v>
      </c>
      <c r="W43" s="27"/>
      <c r="X43" s="185">
        <v>9.3041175420196021E-2</v>
      </c>
      <c r="Y43" s="27"/>
    </row>
    <row r="44" spans="1:25" x14ac:dyDescent="0.3">
      <c r="A44" t="s">
        <v>2121</v>
      </c>
      <c r="B44" s="2">
        <v>10309</v>
      </c>
      <c r="C44" s="27" t="s">
        <v>172</v>
      </c>
      <c r="D44" s="2">
        <v>10473.6013067759</v>
      </c>
      <c r="E44" s="27" t="s">
        <v>172</v>
      </c>
      <c r="F44" s="2">
        <v>-164.6013067758995</v>
      </c>
      <c r="G44" s="27" t="s">
        <v>172</v>
      </c>
      <c r="H44" s="185">
        <v>-1.5715827054578701E-2</v>
      </c>
      <c r="I44" s="27" t="s">
        <v>172</v>
      </c>
      <c r="J44" s="2">
        <v>85642</v>
      </c>
      <c r="K44" s="27" t="s">
        <v>172</v>
      </c>
      <c r="L44" s="2">
        <v>88690.999999999898</v>
      </c>
      <c r="M44" s="27" t="s">
        <v>172</v>
      </c>
      <c r="N44" s="2">
        <v>-3048.9999999998981</v>
      </c>
      <c r="O44" s="27" t="s">
        <v>172</v>
      </c>
      <c r="P44" s="185">
        <v>-3.4377783540606166E-2</v>
      </c>
      <c r="Q44" s="27" t="s">
        <v>172</v>
      </c>
      <c r="R44" s="2">
        <v>19743811</v>
      </c>
      <c r="S44" s="27"/>
      <c r="T44" s="2">
        <v>18701415.613647502</v>
      </c>
      <c r="U44" s="27"/>
      <c r="V44" s="2">
        <v>1042395.3863524981</v>
      </c>
      <c r="W44" s="27"/>
      <c r="X44" s="185">
        <v>5.2796057779954338E-2</v>
      </c>
      <c r="Y44" s="27"/>
    </row>
    <row r="45" spans="1:25" x14ac:dyDescent="0.3">
      <c r="A45" t="s">
        <v>2122</v>
      </c>
      <c r="B45" s="2">
        <v>7180</v>
      </c>
      <c r="C45" s="27" t="s">
        <v>172</v>
      </c>
      <c r="D45" s="2">
        <v>8095.9608480630795</v>
      </c>
      <c r="E45" s="27" t="s">
        <v>172</v>
      </c>
      <c r="F45" s="2">
        <v>-915.96084806307954</v>
      </c>
      <c r="G45" s="27" t="s">
        <v>172</v>
      </c>
      <c r="H45" s="185">
        <v>-0.11313800366045729</v>
      </c>
      <c r="I45" s="27" t="s">
        <v>172</v>
      </c>
      <c r="J45" s="2">
        <v>56617</v>
      </c>
      <c r="K45" s="27" t="s">
        <v>172</v>
      </c>
      <c r="L45" s="2">
        <v>65219.999999999905</v>
      </c>
      <c r="M45" s="27" t="s">
        <v>172</v>
      </c>
      <c r="N45" s="2">
        <v>-8602.9999999999054</v>
      </c>
      <c r="O45" s="27" t="s">
        <v>172</v>
      </c>
      <c r="P45" s="185">
        <v>-0.13190739037105056</v>
      </c>
      <c r="Q45" s="27" t="s">
        <v>172</v>
      </c>
      <c r="R45" s="2">
        <v>11672897</v>
      </c>
      <c r="S45" s="27"/>
      <c r="T45" s="2">
        <v>12409856.586255699</v>
      </c>
      <c r="U45" s="27"/>
      <c r="V45" s="2">
        <v>-736959.5862556994</v>
      </c>
      <c r="W45" s="27"/>
      <c r="X45" s="185">
        <v>-6.3134249043377957E-2</v>
      </c>
      <c r="Y45" s="27"/>
    </row>
    <row r="46" spans="1:25" x14ac:dyDescent="0.3">
      <c r="A46" t="s">
        <v>2123</v>
      </c>
      <c r="B46" s="2">
        <v>827</v>
      </c>
      <c r="C46" s="27" t="s">
        <v>172</v>
      </c>
      <c r="D46" s="2">
        <v>867.39572948987393</v>
      </c>
      <c r="E46" s="27" t="s">
        <v>172</v>
      </c>
      <c r="F46" s="2">
        <v>-40.395729489873929</v>
      </c>
      <c r="G46" s="27" t="s">
        <v>172</v>
      </c>
      <c r="H46" s="185">
        <v>-4.6571280116436763E-2</v>
      </c>
      <c r="I46" s="27" t="s">
        <v>172</v>
      </c>
      <c r="J46" s="2">
        <v>6470</v>
      </c>
      <c r="K46" s="27" t="s">
        <v>172</v>
      </c>
      <c r="L46" s="2">
        <v>6482</v>
      </c>
      <c r="M46" s="27" t="s">
        <v>172</v>
      </c>
      <c r="N46" s="2">
        <v>-12</v>
      </c>
      <c r="O46" s="27" t="s">
        <v>172</v>
      </c>
      <c r="P46" s="185">
        <v>-1.8512804689910522E-3</v>
      </c>
      <c r="Q46" s="27" t="s">
        <v>172</v>
      </c>
      <c r="R46" s="2">
        <v>1694380</v>
      </c>
      <c r="S46" s="27"/>
      <c r="T46" s="2">
        <v>1640279.00000001</v>
      </c>
      <c r="U46" s="27"/>
      <c r="V46" s="2">
        <v>54100.999999989988</v>
      </c>
      <c r="W46" s="27"/>
      <c r="X46" s="185">
        <v>3.1929673390850927E-2</v>
      </c>
      <c r="Y46" s="27"/>
    </row>
    <row r="47" spans="1:25" x14ac:dyDescent="0.3">
      <c r="A47" t="s">
        <v>2124</v>
      </c>
      <c r="B47" s="2">
        <v>110</v>
      </c>
      <c r="C47" s="27" t="s">
        <v>172</v>
      </c>
      <c r="D47" s="2">
        <v>98.364576318659402</v>
      </c>
      <c r="E47" s="27" t="s">
        <v>172</v>
      </c>
      <c r="F47" s="2">
        <v>11.635423681340598</v>
      </c>
      <c r="G47" s="27" t="s">
        <v>172</v>
      </c>
      <c r="H47" s="185">
        <v>0.11828875919362243</v>
      </c>
      <c r="I47" s="27" t="s">
        <v>172</v>
      </c>
      <c r="J47" s="2">
        <v>950</v>
      </c>
      <c r="K47" s="27" t="s">
        <v>172</v>
      </c>
      <c r="L47" s="2">
        <v>901</v>
      </c>
      <c r="M47" s="27" t="s">
        <v>172</v>
      </c>
      <c r="N47" s="2">
        <v>49</v>
      </c>
      <c r="O47" s="27" t="s">
        <v>172</v>
      </c>
      <c r="P47" s="185">
        <v>5.4384017758046618E-2</v>
      </c>
      <c r="Q47" s="27" t="s">
        <v>172</v>
      </c>
      <c r="R47" s="2">
        <v>122657</v>
      </c>
      <c r="S47" s="27"/>
      <c r="T47" s="2">
        <v>125020.003938585</v>
      </c>
      <c r="U47" s="27"/>
      <c r="V47" s="2">
        <v>-2363.0039385849959</v>
      </c>
      <c r="W47" s="27"/>
      <c r="X47" s="185">
        <v>-1.9265137241127665E-2</v>
      </c>
      <c r="Y47" s="27"/>
    </row>
    <row r="48" spans="1:25" x14ac:dyDescent="0.3">
      <c r="A48" t="s">
        <v>2125</v>
      </c>
      <c r="B48" s="2">
        <v>1314</v>
      </c>
      <c r="C48" s="27" t="s">
        <v>172</v>
      </c>
      <c r="D48" s="2">
        <v>988</v>
      </c>
      <c r="E48" s="27" t="s">
        <v>172</v>
      </c>
      <c r="F48" s="2">
        <v>326</v>
      </c>
      <c r="G48" s="27" t="s">
        <v>172</v>
      </c>
      <c r="H48" s="185">
        <v>0.32995951417004049</v>
      </c>
      <c r="I48" s="27" t="s">
        <v>172</v>
      </c>
      <c r="J48" s="2">
        <v>15239</v>
      </c>
      <c r="K48" s="27" t="s">
        <v>172</v>
      </c>
      <c r="L48" s="2">
        <v>12650</v>
      </c>
      <c r="M48" s="27" t="s">
        <v>172</v>
      </c>
      <c r="N48" s="2">
        <v>2589</v>
      </c>
      <c r="O48" s="27" t="s">
        <v>172</v>
      </c>
      <c r="P48" s="185">
        <v>0.20466403162055335</v>
      </c>
      <c r="Q48" s="27" t="s">
        <v>172</v>
      </c>
      <c r="R48" s="2">
        <v>4906293</v>
      </c>
      <c r="S48" s="27"/>
      <c r="T48" s="2">
        <v>3809082</v>
      </c>
      <c r="U48" s="27"/>
      <c r="V48" s="2">
        <v>1097211</v>
      </c>
      <c r="W48" s="27"/>
      <c r="X48" s="185">
        <v>0.22363340306011076</v>
      </c>
      <c r="Y48" s="27"/>
    </row>
    <row r="49" spans="1:25" x14ac:dyDescent="0.3">
      <c r="A49" t="s">
        <v>2126</v>
      </c>
      <c r="B49" s="2">
        <v>48</v>
      </c>
      <c r="C49" s="27" t="s">
        <v>172</v>
      </c>
      <c r="D49" s="2">
        <v>59.682288159329701</v>
      </c>
      <c r="E49" s="27" t="s">
        <v>172</v>
      </c>
      <c r="F49" s="2">
        <v>-11.682288159329701</v>
      </c>
      <c r="G49" s="27" t="s">
        <v>172</v>
      </c>
      <c r="H49" s="185">
        <v>-0.195741291422043</v>
      </c>
      <c r="I49" s="27" t="s">
        <v>172</v>
      </c>
      <c r="J49" s="2">
        <v>449</v>
      </c>
      <c r="K49" s="27" t="s">
        <v>172</v>
      </c>
      <c r="L49" s="2">
        <v>371</v>
      </c>
      <c r="M49" s="27" t="s">
        <v>172</v>
      </c>
      <c r="N49" s="2">
        <v>78</v>
      </c>
      <c r="O49" s="27" t="s">
        <v>172</v>
      </c>
      <c r="P49" s="185">
        <v>0.21024258760107817</v>
      </c>
      <c r="Q49" s="27" t="s">
        <v>172</v>
      </c>
      <c r="R49" s="2">
        <v>109178</v>
      </c>
      <c r="S49" s="27"/>
      <c r="T49" s="2">
        <v>96399.000000000291</v>
      </c>
      <c r="U49" s="27"/>
      <c r="V49" s="2">
        <v>12778.999999999709</v>
      </c>
      <c r="W49" s="27"/>
      <c r="X49" s="185">
        <v>0.1170473904999149</v>
      </c>
      <c r="Y49" s="27"/>
    </row>
    <row r="50" spans="1:25" x14ac:dyDescent="0.3">
      <c r="A50" t="s">
        <v>2127</v>
      </c>
      <c r="B50" s="2">
        <v>104</v>
      </c>
      <c r="C50" s="27" t="s">
        <v>172</v>
      </c>
      <c r="D50" s="2">
        <v>38</v>
      </c>
      <c r="E50" s="27" t="s">
        <v>172</v>
      </c>
      <c r="F50" s="2">
        <v>66</v>
      </c>
      <c r="G50" s="27" t="s">
        <v>172</v>
      </c>
      <c r="H50" s="185">
        <v>1.7368421052631582</v>
      </c>
      <c r="I50" s="27" t="s">
        <v>172</v>
      </c>
      <c r="J50" s="2">
        <v>885</v>
      </c>
      <c r="K50" s="27" t="s">
        <v>172</v>
      </c>
      <c r="L50" s="2">
        <v>293</v>
      </c>
      <c r="M50" s="27" t="s">
        <v>172</v>
      </c>
      <c r="N50" s="2">
        <v>592</v>
      </c>
      <c r="O50" s="27" t="s">
        <v>172</v>
      </c>
      <c r="P50" s="185">
        <v>2.0204778156996586</v>
      </c>
      <c r="Q50" s="27" t="s">
        <v>172</v>
      </c>
      <c r="R50" s="2">
        <v>162339</v>
      </c>
      <c r="S50" s="27"/>
      <c r="T50" s="2">
        <v>59024.0000000004</v>
      </c>
      <c r="U50" s="27"/>
      <c r="V50" s="2">
        <v>103314.99999999959</v>
      </c>
      <c r="W50" s="27"/>
      <c r="X50" s="185">
        <v>0.63641515593911258</v>
      </c>
      <c r="Y50" s="27"/>
    </row>
    <row r="51" spans="1:25" x14ac:dyDescent="0.3">
      <c r="A51" t="s">
        <v>2128</v>
      </c>
      <c r="B51" s="2">
        <v>726</v>
      </c>
      <c r="C51" s="27" t="s">
        <v>172</v>
      </c>
      <c r="D51" s="2">
        <v>326.19786474493696</v>
      </c>
      <c r="E51" s="27" t="s">
        <v>172</v>
      </c>
      <c r="F51" s="2">
        <v>399.80213525506304</v>
      </c>
      <c r="G51" s="27" t="s">
        <v>172</v>
      </c>
      <c r="H51" s="185">
        <v>1.2256430175215256</v>
      </c>
      <c r="I51" s="27" t="s">
        <v>172</v>
      </c>
      <c r="J51" s="2">
        <v>5032</v>
      </c>
      <c r="K51" s="27" t="s">
        <v>172</v>
      </c>
      <c r="L51" s="2">
        <v>2774</v>
      </c>
      <c r="M51" s="27" t="s">
        <v>172</v>
      </c>
      <c r="N51" s="2">
        <v>2258</v>
      </c>
      <c r="O51" s="27" t="s">
        <v>172</v>
      </c>
      <c r="P51" s="185">
        <v>0.81398702235039655</v>
      </c>
      <c r="Q51" s="27" t="s">
        <v>172</v>
      </c>
      <c r="R51" s="2">
        <v>1076067</v>
      </c>
      <c r="S51" s="27"/>
      <c r="T51" s="2">
        <v>561755.02345316205</v>
      </c>
      <c r="U51" s="27"/>
      <c r="V51" s="2">
        <v>514311.97654683795</v>
      </c>
      <c r="W51" s="27"/>
      <c r="X51" s="185">
        <v>0.4779553471548128</v>
      </c>
      <c r="Y51" s="27"/>
    </row>
    <row r="52" spans="1:25" x14ac:dyDescent="0.3">
      <c r="A52" t="s">
        <v>2129</v>
      </c>
      <c r="B52" s="2">
        <v>12252</v>
      </c>
      <c r="C52" s="27" t="s">
        <v>172</v>
      </c>
      <c r="D52" s="2">
        <v>8924.7059814495096</v>
      </c>
      <c r="E52" s="27" t="s">
        <v>172</v>
      </c>
      <c r="F52" s="2">
        <v>3327.2940185504904</v>
      </c>
      <c r="G52" s="27" t="s">
        <v>172</v>
      </c>
      <c r="H52" s="185">
        <v>0.37281833434809541</v>
      </c>
      <c r="I52" s="27" t="s">
        <v>172</v>
      </c>
      <c r="J52" s="2">
        <v>114581</v>
      </c>
      <c r="K52" s="27" t="s">
        <v>172</v>
      </c>
      <c r="L52" s="2">
        <v>86404</v>
      </c>
      <c r="M52" s="27" t="s">
        <v>172</v>
      </c>
      <c r="N52" s="2">
        <v>28177</v>
      </c>
      <c r="O52" s="27" t="s">
        <v>172</v>
      </c>
      <c r="P52" s="185">
        <v>0.32610758761168462</v>
      </c>
      <c r="Q52" s="27" t="s">
        <v>172</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63" t="s">
        <v>2140</v>
      </c>
      <c r="C1" s="363"/>
      <c r="D1" s="363"/>
      <c r="E1" s="363"/>
      <c r="F1" s="363"/>
      <c r="G1" s="363"/>
    </row>
    <row r="2" spans="1:7" ht="14.4" customHeight="1" x14ac:dyDescent="0.3">
      <c r="A2" t="s">
        <v>172</v>
      </c>
      <c r="B2" s="364" t="str">
        <f>Population!B3</f>
        <v>City of Atwater</v>
      </c>
      <c r="C2" s="364"/>
      <c r="D2" s="364" t="str">
        <f>Population!B4</f>
        <v>Merced County</v>
      </c>
      <c r="E2" s="364"/>
      <c r="F2" s="364" t="s">
        <v>173</v>
      </c>
      <c r="G2" s="364"/>
    </row>
    <row r="3" spans="1:7" x14ac:dyDescent="0.3">
      <c r="A3" s="18"/>
      <c r="B3" s="18"/>
      <c r="C3" s="18"/>
      <c r="D3" s="18"/>
      <c r="E3" s="18"/>
      <c r="F3" s="18"/>
      <c r="G3" s="18"/>
    </row>
    <row r="4" spans="1:7" x14ac:dyDescent="0.3">
      <c r="A4" s="122" t="s">
        <v>2141</v>
      </c>
      <c r="B4" s="122"/>
      <c r="C4" s="122"/>
      <c r="D4" s="122"/>
      <c r="E4" s="122"/>
      <c r="F4" s="122"/>
      <c r="G4" s="122"/>
    </row>
    <row r="5" spans="1:7" x14ac:dyDescent="0.3">
      <c r="A5" t="s">
        <v>174</v>
      </c>
      <c r="B5" s="2">
        <v>28168</v>
      </c>
      <c r="C5" s="27" t="s">
        <v>172</v>
      </c>
      <c r="D5" s="2">
        <v>255793</v>
      </c>
      <c r="E5" s="27" t="s">
        <v>172</v>
      </c>
      <c r="F5" s="2">
        <v>37253956</v>
      </c>
      <c r="G5" s="27"/>
    </row>
    <row r="6" spans="1:7" x14ac:dyDescent="0.3">
      <c r="A6" s="123"/>
      <c r="B6" s="123"/>
      <c r="C6" s="123"/>
      <c r="D6" s="123"/>
      <c r="E6" s="123"/>
      <c r="F6" s="123"/>
      <c r="G6" s="123"/>
    </row>
    <row r="7" spans="1:7" x14ac:dyDescent="0.3">
      <c r="A7" s="122" t="s">
        <v>2142</v>
      </c>
      <c r="B7" s="122"/>
      <c r="C7" s="122"/>
      <c r="D7" s="122"/>
      <c r="E7" s="122"/>
      <c r="F7" s="122"/>
      <c r="G7" s="122"/>
    </row>
    <row r="8" spans="1:7" x14ac:dyDescent="0.3">
      <c r="A8" t="s">
        <v>2143</v>
      </c>
      <c r="B8" s="2">
        <v>28168</v>
      </c>
      <c r="C8" s="27" t="s">
        <v>172</v>
      </c>
      <c r="D8" s="2">
        <v>255793</v>
      </c>
      <c r="E8" s="27" t="s">
        <v>172</v>
      </c>
      <c r="F8" s="2">
        <v>37253956</v>
      </c>
      <c r="G8" s="27"/>
    </row>
    <row r="9" spans="1:7" x14ac:dyDescent="0.3">
      <c r="A9" t="s">
        <v>2144</v>
      </c>
      <c r="B9" s="2">
        <v>18410</v>
      </c>
      <c r="C9" s="27">
        <v>0.65357852882703782</v>
      </c>
      <c r="D9" s="2">
        <v>148381</v>
      </c>
      <c r="E9" s="27">
        <v>0.58008233219830097</v>
      </c>
      <c r="F9" s="2">
        <v>21453934</v>
      </c>
      <c r="G9" s="27">
        <v>0.57599999999999996</v>
      </c>
    </row>
    <row r="10" spans="1:7" x14ac:dyDescent="0.3">
      <c r="A10" t="s">
        <v>2145</v>
      </c>
      <c r="B10" s="2">
        <v>1225</v>
      </c>
      <c r="C10" s="27">
        <v>4.3489065606361829E-2</v>
      </c>
      <c r="D10" s="2">
        <v>9926</v>
      </c>
      <c r="E10" s="27">
        <v>3.8804814830742045E-2</v>
      </c>
      <c r="F10" s="2">
        <v>2299072</v>
      </c>
      <c r="G10" s="27">
        <v>6.2E-2</v>
      </c>
    </row>
    <row r="11" spans="1:7" x14ac:dyDescent="0.3">
      <c r="A11" t="s">
        <v>2146</v>
      </c>
      <c r="B11" s="2">
        <v>364</v>
      </c>
      <c r="C11" s="27">
        <v>1.2922465208747515E-2</v>
      </c>
      <c r="D11" s="2">
        <v>3473</v>
      </c>
      <c r="E11" s="27">
        <v>1.3577384838521774E-2</v>
      </c>
      <c r="F11" s="2">
        <v>362801</v>
      </c>
      <c r="G11" s="27">
        <v>0.01</v>
      </c>
    </row>
    <row r="12" spans="1:7" x14ac:dyDescent="0.3">
      <c r="A12" t="s">
        <v>2147</v>
      </c>
      <c r="B12" s="2">
        <v>1416</v>
      </c>
      <c r="C12" s="27">
        <v>5.0269809713149677E-2</v>
      </c>
      <c r="D12" s="2">
        <v>18836</v>
      </c>
      <c r="E12" s="27">
        <v>7.363766795807547E-2</v>
      </c>
      <c r="F12" s="2">
        <v>4861007</v>
      </c>
      <c r="G12" s="27">
        <v>0.13</v>
      </c>
    </row>
    <row r="13" spans="1:7" x14ac:dyDescent="0.3">
      <c r="A13" t="s">
        <v>2148</v>
      </c>
      <c r="B13" s="2">
        <v>76</v>
      </c>
      <c r="C13" s="27">
        <v>2.6980971314967341E-3</v>
      </c>
      <c r="D13" s="2">
        <v>583</v>
      </c>
      <c r="E13" s="27">
        <v>2.2791866861094712E-3</v>
      </c>
      <c r="F13" s="2">
        <v>144386</v>
      </c>
      <c r="G13" s="27">
        <v>4.0000000000000001E-3</v>
      </c>
    </row>
    <row r="14" spans="1:7" x14ac:dyDescent="0.3">
      <c r="A14" t="s">
        <v>2149</v>
      </c>
      <c r="B14" s="2">
        <v>5300</v>
      </c>
      <c r="C14" s="27">
        <v>0.18815677364385117</v>
      </c>
      <c r="D14" s="2">
        <v>62665</v>
      </c>
      <c r="E14" s="27">
        <v>0.24498324817332764</v>
      </c>
      <c r="F14" s="2">
        <v>6317372</v>
      </c>
      <c r="G14" s="27">
        <v>0.17</v>
      </c>
    </row>
    <row r="15" spans="1:7" x14ac:dyDescent="0.3">
      <c r="A15" t="s">
        <v>1734</v>
      </c>
      <c r="B15" s="2">
        <v>1377</v>
      </c>
      <c r="C15" s="27">
        <v>4.8885259869355296E-2</v>
      </c>
      <c r="D15" s="2">
        <v>11929</v>
      </c>
      <c r="E15" s="27">
        <v>4.6635365314922614E-2</v>
      </c>
      <c r="F15" s="2">
        <v>1815384</v>
      </c>
      <c r="G15" s="27">
        <v>4.9000000000000002E-2</v>
      </c>
    </row>
    <row r="16" spans="1:7" x14ac:dyDescent="0.3">
      <c r="A16" s="123"/>
      <c r="B16" s="123"/>
      <c r="C16" s="123"/>
      <c r="D16" s="123"/>
      <c r="E16" s="123"/>
      <c r="F16" s="123"/>
      <c r="G16" s="123"/>
    </row>
    <row r="17" spans="1:9" x14ac:dyDescent="0.3">
      <c r="A17" s="122" t="s">
        <v>2150</v>
      </c>
      <c r="B17" s="122"/>
      <c r="C17" s="122"/>
      <c r="D17" s="122"/>
      <c r="E17" s="122"/>
      <c r="F17" s="122"/>
      <c r="G17" s="122"/>
    </row>
    <row r="18" spans="1:9" x14ac:dyDescent="0.3">
      <c r="A18" t="s">
        <v>2143</v>
      </c>
      <c r="B18" s="2">
        <v>28168</v>
      </c>
      <c r="C18" s="27" t="s">
        <v>172</v>
      </c>
      <c r="D18" s="2">
        <v>255793</v>
      </c>
      <c r="E18" s="27" t="s">
        <v>172</v>
      </c>
      <c r="F18" s="2">
        <v>37253956</v>
      </c>
      <c r="G18" s="27"/>
    </row>
    <row r="19" spans="1:9" x14ac:dyDescent="0.3">
      <c r="A19" t="s">
        <v>2151</v>
      </c>
      <c r="B19" s="2">
        <v>13360</v>
      </c>
      <c r="C19" s="27">
        <v>0.47429707469468901</v>
      </c>
      <c r="D19" s="2">
        <v>115308</v>
      </c>
      <c r="E19" s="27">
        <v>0.45078637804787464</v>
      </c>
      <c r="F19" s="2">
        <v>23240237</v>
      </c>
      <c r="G19" s="27">
        <v>0.624</v>
      </c>
    </row>
    <row r="20" spans="1:9" x14ac:dyDescent="0.3">
      <c r="A20" t="s">
        <v>2152</v>
      </c>
      <c r="B20" s="2">
        <v>10085</v>
      </c>
      <c r="C20" s="27">
        <v>0.35803038909400736</v>
      </c>
      <c r="D20" s="2">
        <v>81599</v>
      </c>
      <c r="E20" s="27">
        <v>0.31900403842169256</v>
      </c>
      <c r="F20" s="2">
        <v>14956253</v>
      </c>
      <c r="G20" s="27">
        <v>0.40100000000000002</v>
      </c>
    </row>
    <row r="21" spans="1:9" x14ac:dyDescent="0.3">
      <c r="A21" t="s">
        <v>2153</v>
      </c>
      <c r="B21" s="2">
        <v>1087</v>
      </c>
      <c r="C21" s="27">
        <v>3.8589889236012496E-2</v>
      </c>
      <c r="D21" s="2">
        <v>8785</v>
      </c>
      <c r="E21" s="27">
        <v>3.4344176736658155E-2</v>
      </c>
      <c r="F21" s="2">
        <v>2163804</v>
      </c>
      <c r="G21" s="27">
        <v>5.8000000000000003E-2</v>
      </c>
      <c r="I21" s="2"/>
    </row>
    <row r="22" spans="1:9" x14ac:dyDescent="0.3">
      <c r="A22" t="s">
        <v>2154</v>
      </c>
      <c r="B22" s="2">
        <v>132</v>
      </c>
      <c r="C22" s="27">
        <v>4.6861687020732746E-3</v>
      </c>
      <c r="D22" s="2">
        <v>1126</v>
      </c>
      <c r="E22" s="27">
        <v>4.4019969272028553E-3</v>
      </c>
      <c r="F22" s="2">
        <v>162250</v>
      </c>
      <c r="G22" s="27">
        <v>4.0000000000000001E-3</v>
      </c>
    </row>
    <row r="23" spans="1:9" x14ac:dyDescent="0.3">
      <c r="A23" t="s">
        <v>2155</v>
      </c>
      <c r="B23" s="2">
        <v>1347</v>
      </c>
      <c r="C23" s="27">
        <v>4.7820221527975007E-2</v>
      </c>
      <c r="D23" s="2">
        <v>18183</v>
      </c>
      <c r="E23" s="27">
        <v>7.1084822493187858E-2</v>
      </c>
      <c r="F23" s="2">
        <v>4775070</v>
      </c>
      <c r="G23" s="27">
        <v>0.128</v>
      </c>
    </row>
    <row r="24" spans="1:9" x14ac:dyDescent="0.3">
      <c r="A24" t="s">
        <v>2156</v>
      </c>
      <c r="B24" s="2">
        <v>66</v>
      </c>
      <c r="C24" s="27">
        <v>2.3430843510366373E-3</v>
      </c>
      <c r="D24" s="2">
        <v>476</v>
      </c>
      <c r="E24" s="27">
        <v>1.860879695691438E-3</v>
      </c>
      <c r="F24" s="2">
        <v>128577</v>
      </c>
      <c r="G24" s="27">
        <v>3.0000000000000001E-3</v>
      </c>
    </row>
    <row r="25" spans="1:9" x14ac:dyDescent="0.3">
      <c r="A25" t="s">
        <v>2157</v>
      </c>
      <c r="B25" s="2">
        <v>61</v>
      </c>
      <c r="C25" s="27">
        <v>2.1655779608065889E-3</v>
      </c>
      <c r="D25" s="2">
        <v>439</v>
      </c>
      <c r="E25" s="27">
        <v>1.7162314840515572E-3</v>
      </c>
      <c r="F25" s="2">
        <v>85587</v>
      </c>
      <c r="G25" s="27">
        <v>2E-3</v>
      </c>
    </row>
    <row r="26" spans="1:9" x14ac:dyDescent="0.3">
      <c r="A26" t="s">
        <v>1741</v>
      </c>
      <c r="B26" s="2">
        <v>582</v>
      </c>
      <c r="C26" s="27">
        <v>2.066174382277762E-2</v>
      </c>
      <c r="D26" s="2">
        <v>4700</v>
      </c>
      <c r="E26" s="27">
        <v>1.8374232289390249E-2</v>
      </c>
      <c r="F26" s="2">
        <v>968696</v>
      </c>
      <c r="G26" s="27">
        <v>2.5999999999999999E-2</v>
      </c>
    </row>
    <row r="27" spans="1:9" x14ac:dyDescent="0.3">
      <c r="A27" t="s">
        <v>2158</v>
      </c>
      <c r="B27" s="2">
        <v>14808</v>
      </c>
      <c r="C27" s="27">
        <v>0.52570292530531104</v>
      </c>
      <c r="D27" s="2">
        <v>140485</v>
      </c>
      <c r="E27" s="27">
        <v>0.54921362195212531</v>
      </c>
      <c r="F27" s="2">
        <v>14013719</v>
      </c>
      <c r="G27" s="27">
        <v>0.376</v>
      </c>
    </row>
    <row r="28" spans="1:9" x14ac:dyDescent="0.3">
      <c r="A28" t="s">
        <v>2152</v>
      </c>
      <c r="B28" s="2">
        <v>8325</v>
      </c>
      <c r="C28" s="27">
        <v>0.2955481397330304</v>
      </c>
      <c r="D28" s="2">
        <v>66782</v>
      </c>
      <c r="E28" s="27">
        <v>0.26107829377660841</v>
      </c>
      <c r="F28" s="2">
        <v>6497681</v>
      </c>
      <c r="G28" s="27">
        <v>0.17399999999999999</v>
      </c>
    </row>
    <row r="29" spans="1:9" x14ac:dyDescent="0.3">
      <c r="A29" t="s">
        <v>2153</v>
      </c>
      <c r="B29" s="2">
        <v>138</v>
      </c>
      <c r="C29" s="27">
        <v>4.8991763703493327E-3</v>
      </c>
      <c r="D29" s="2">
        <v>1141</v>
      </c>
      <c r="E29" s="27">
        <v>4.4606380940838885E-3</v>
      </c>
      <c r="F29" s="2">
        <v>135268</v>
      </c>
      <c r="G29" s="27">
        <v>4.0000000000000001E-3</v>
      </c>
    </row>
    <row r="30" spans="1:9" x14ac:dyDescent="0.3">
      <c r="A30" t="s">
        <v>2154</v>
      </c>
      <c r="B30" s="2">
        <v>232</v>
      </c>
      <c r="C30" s="27">
        <v>8.2362965066742396E-3</v>
      </c>
      <c r="D30" s="2">
        <v>2347</v>
      </c>
      <c r="E30" s="27">
        <v>9.175387911318918E-3</v>
      </c>
      <c r="F30" s="2">
        <v>200551</v>
      </c>
      <c r="G30" s="27">
        <v>5.0000000000000001E-3</v>
      </c>
    </row>
    <row r="31" spans="1:9" x14ac:dyDescent="0.3">
      <c r="A31" t="s">
        <v>2155</v>
      </c>
      <c r="B31" s="2">
        <v>69</v>
      </c>
      <c r="C31" s="27">
        <v>2.4495881851746663E-3</v>
      </c>
      <c r="D31" s="2">
        <v>653</v>
      </c>
      <c r="E31" s="27">
        <v>2.5528454648876238E-3</v>
      </c>
      <c r="F31" s="2">
        <v>85937</v>
      </c>
      <c r="G31" s="27">
        <v>2E-3</v>
      </c>
    </row>
    <row r="32" spans="1:9" x14ac:dyDescent="0.3">
      <c r="A32" t="s">
        <v>2156</v>
      </c>
      <c r="B32" s="2">
        <v>10</v>
      </c>
      <c r="C32" s="27">
        <v>3.5501278046009654E-4</v>
      </c>
      <c r="D32" s="2">
        <v>107</v>
      </c>
      <c r="E32" s="27">
        <v>4.1830699041803336E-4</v>
      </c>
      <c r="F32" s="2">
        <v>15809</v>
      </c>
      <c r="G32" s="27">
        <v>0</v>
      </c>
    </row>
    <row r="33" spans="1:7" x14ac:dyDescent="0.3">
      <c r="A33" t="s">
        <v>2157</v>
      </c>
      <c r="B33" s="2">
        <v>5239</v>
      </c>
      <c r="C33" s="27">
        <v>0.18599119568304459</v>
      </c>
      <c r="D33" s="2">
        <v>62226</v>
      </c>
      <c r="E33" s="27">
        <v>0.24326701668927608</v>
      </c>
      <c r="F33" s="2">
        <v>6231785</v>
      </c>
      <c r="G33" s="27">
        <v>0.16700000000000001</v>
      </c>
    </row>
    <row r="34" spans="1:7" x14ac:dyDescent="0.3">
      <c r="A34" t="s">
        <v>1741</v>
      </c>
      <c r="B34" s="2">
        <v>795</v>
      </c>
      <c r="C34" s="27">
        <v>2.8223516046577676E-2</v>
      </c>
      <c r="D34" s="2">
        <v>7229</v>
      </c>
      <c r="E34" s="27">
        <v>2.8261133025532365E-2</v>
      </c>
      <c r="F34" s="2">
        <v>846688</v>
      </c>
      <c r="G34" s="27">
        <v>2.3E-2</v>
      </c>
    </row>
    <row r="35" spans="1:7" x14ac:dyDescent="0.3">
      <c r="A35" s="123"/>
      <c r="B35" s="123"/>
      <c r="C35" s="123"/>
      <c r="D35" s="123"/>
      <c r="E35" s="123"/>
      <c r="F35" s="123"/>
      <c r="G35" s="123"/>
    </row>
    <row r="36" spans="1:7" x14ac:dyDescent="0.3">
      <c r="A36" s="122" t="s">
        <v>2159</v>
      </c>
      <c r="B36" s="122"/>
      <c r="C36" s="122"/>
      <c r="D36" s="122"/>
      <c r="E36" s="122"/>
      <c r="F36" s="122"/>
      <c r="G36" s="122"/>
    </row>
    <row r="37" spans="1:7" x14ac:dyDescent="0.3">
      <c r="A37" t="s">
        <v>2160</v>
      </c>
      <c r="B37" s="2">
        <v>8838</v>
      </c>
      <c r="C37" s="27" t="s">
        <v>172</v>
      </c>
      <c r="D37" s="2">
        <v>75642</v>
      </c>
      <c r="E37" s="27" t="s">
        <v>172</v>
      </c>
      <c r="F37" s="2">
        <v>12577498</v>
      </c>
      <c r="G37" s="27"/>
    </row>
    <row r="38" spans="1:7" x14ac:dyDescent="0.3">
      <c r="A38" t="s">
        <v>2161</v>
      </c>
      <c r="B38" s="2">
        <v>6823</v>
      </c>
      <c r="C38" s="27">
        <v>0.77200724145734334</v>
      </c>
      <c r="D38" s="2">
        <v>58767</v>
      </c>
      <c r="E38" s="27">
        <v>0.77690965336717699</v>
      </c>
      <c r="F38" s="2">
        <v>8642473</v>
      </c>
      <c r="G38" s="27">
        <v>0.68700000000000006</v>
      </c>
    </row>
    <row r="39" spans="1:7" x14ac:dyDescent="0.3">
      <c r="A39" t="s">
        <v>2162</v>
      </c>
      <c r="B39" s="2">
        <v>4593</v>
      </c>
      <c r="C39" s="27">
        <v>0.51968771215207066</v>
      </c>
      <c r="D39" s="2">
        <v>40873</v>
      </c>
      <c r="E39" s="27">
        <v>0.54034795483990372</v>
      </c>
      <c r="F39" s="2">
        <v>6213310</v>
      </c>
      <c r="G39" s="27">
        <v>0.49399999999999999</v>
      </c>
    </row>
    <row r="40" spans="1:7" x14ac:dyDescent="0.3">
      <c r="A40" t="s">
        <v>2163</v>
      </c>
      <c r="B40" s="2">
        <v>2230</v>
      </c>
      <c r="C40" s="27">
        <v>0.25231952930527268</v>
      </c>
      <c r="D40" s="2">
        <v>17894</v>
      </c>
      <c r="E40" s="27">
        <v>0.23656169852727321</v>
      </c>
      <c r="F40" s="2">
        <v>2429163</v>
      </c>
      <c r="G40" s="27">
        <v>0.193</v>
      </c>
    </row>
    <row r="41" spans="1:7" x14ac:dyDescent="0.3">
      <c r="A41" t="s">
        <v>2164</v>
      </c>
      <c r="B41" s="2">
        <v>672</v>
      </c>
      <c r="C41" s="27">
        <v>7.6035302104548536E-2</v>
      </c>
      <c r="D41" s="2">
        <v>5929</v>
      </c>
      <c r="E41" s="27">
        <v>7.8382380159170831E-2</v>
      </c>
      <c r="F41" s="2">
        <v>752347</v>
      </c>
      <c r="G41" s="27">
        <v>0.06</v>
      </c>
    </row>
    <row r="42" spans="1:7" x14ac:dyDescent="0.3">
      <c r="A42" t="s">
        <v>2165</v>
      </c>
      <c r="B42" s="2">
        <v>1558</v>
      </c>
      <c r="C42" s="27">
        <v>0.17628422720072415</v>
      </c>
      <c r="D42" s="2">
        <v>11965</v>
      </c>
      <c r="E42" s="27">
        <v>0.15817931836810237</v>
      </c>
      <c r="F42" s="2">
        <v>1676816</v>
      </c>
      <c r="G42" s="27">
        <v>0.13300000000000001</v>
      </c>
    </row>
    <row r="43" spans="1:7" x14ac:dyDescent="0.3">
      <c r="A43" t="s">
        <v>2166</v>
      </c>
      <c r="B43" s="2">
        <v>2015</v>
      </c>
      <c r="C43" s="27">
        <v>0.22799275854265671</v>
      </c>
      <c r="D43" s="2">
        <v>16875</v>
      </c>
      <c r="E43" s="27">
        <v>0.22309034663282304</v>
      </c>
      <c r="F43" s="2">
        <v>3935025</v>
      </c>
      <c r="G43" s="27">
        <v>0.313</v>
      </c>
    </row>
    <row r="44" spans="1:7" x14ac:dyDescent="0.3">
      <c r="A44" t="s">
        <v>2167</v>
      </c>
      <c r="B44" s="2">
        <v>1615</v>
      </c>
      <c r="C44" s="27">
        <v>0.18273365014709211</v>
      </c>
      <c r="D44" s="2">
        <v>13157</v>
      </c>
      <c r="E44" s="27">
        <v>0.17393775944581052</v>
      </c>
      <c r="F44" s="2">
        <v>2929442</v>
      </c>
      <c r="G44" s="27">
        <v>0.23300000000000001</v>
      </c>
    </row>
    <row r="45" spans="1:7" x14ac:dyDescent="0.3">
      <c r="A45" t="s">
        <v>2168</v>
      </c>
      <c r="B45" s="2">
        <v>400</v>
      </c>
      <c r="C45" s="27">
        <v>4.5259108395564608E-2</v>
      </c>
      <c r="D45" s="2">
        <v>3718</v>
      </c>
      <c r="E45" s="27">
        <v>4.9152587187012507E-2</v>
      </c>
      <c r="F45" s="2">
        <v>1005583</v>
      </c>
      <c r="G45" s="27">
        <v>0.08</v>
      </c>
    </row>
    <row r="46" spans="1:7" x14ac:dyDescent="0.3">
      <c r="A46" s="123"/>
      <c r="B46" s="123"/>
      <c r="C46" s="123"/>
      <c r="D46" s="123"/>
      <c r="E46" s="123"/>
      <c r="F46" s="123"/>
      <c r="G46" s="123"/>
    </row>
    <row r="47" spans="1:7" x14ac:dyDescent="0.3">
      <c r="A47" s="122" t="s">
        <v>2169</v>
      </c>
      <c r="B47" s="122"/>
      <c r="C47" s="122"/>
      <c r="D47" s="122"/>
      <c r="E47" s="122"/>
      <c r="F47" s="122"/>
      <c r="G47" s="122"/>
    </row>
    <row r="48" spans="1:7" x14ac:dyDescent="0.3">
      <c r="A48" t="s">
        <v>174</v>
      </c>
      <c r="B48" s="2">
        <v>9771</v>
      </c>
      <c r="C48" s="27" t="s">
        <v>172</v>
      </c>
      <c r="D48" s="2">
        <v>83698</v>
      </c>
      <c r="E48" s="27" t="s">
        <v>172</v>
      </c>
      <c r="F48" s="2">
        <v>13680081</v>
      </c>
      <c r="G48" s="27"/>
    </row>
    <row r="49" spans="1:7" x14ac:dyDescent="0.3">
      <c r="A49" s="123"/>
      <c r="B49" s="123"/>
      <c r="C49" s="123"/>
      <c r="D49" s="123"/>
      <c r="E49" s="123"/>
      <c r="F49" s="123"/>
      <c r="G49" s="123"/>
    </row>
    <row r="50" spans="1:7" x14ac:dyDescent="0.3">
      <c r="A50" s="122" t="s">
        <v>2170</v>
      </c>
      <c r="B50" s="122"/>
      <c r="C50" s="122"/>
      <c r="D50" s="122"/>
      <c r="E50" s="122"/>
      <c r="F50" s="122"/>
      <c r="G50" s="122"/>
    </row>
    <row r="51" spans="1:7" x14ac:dyDescent="0.3">
      <c r="A51" t="s">
        <v>2171</v>
      </c>
      <c r="B51" s="2">
        <v>8838</v>
      </c>
      <c r="C51" s="27" t="s">
        <v>172</v>
      </c>
      <c r="D51" s="2">
        <v>75642</v>
      </c>
      <c r="E51" s="27" t="s">
        <v>172</v>
      </c>
      <c r="F51" s="2">
        <v>12577498</v>
      </c>
      <c r="G51" s="27"/>
    </row>
    <row r="52" spans="1:7" x14ac:dyDescent="0.3">
      <c r="A52" t="s">
        <v>2172</v>
      </c>
      <c r="B52" s="2">
        <v>3681</v>
      </c>
      <c r="C52" s="27">
        <v>0.41649694501018331</v>
      </c>
      <c r="D52" s="2">
        <v>30870</v>
      </c>
      <c r="E52" s="27">
        <v>0.40810660744031096</v>
      </c>
      <c r="F52" s="2">
        <v>5465345</v>
      </c>
      <c r="G52" s="27">
        <v>0.435</v>
      </c>
    </row>
    <row r="53" spans="1:7" x14ac:dyDescent="0.3">
      <c r="A53" t="s">
        <v>2173</v>
      </c>
      <c r="B53" s="2">
        <v>1224</v>
      </c>
      <c r="C53" s="27">
        <v>0.1384928716904277</v>
      </c>
      <c r="D53" s="2">
        <v>10326</v>
      </c>
      <c r="E53" s="27">
        <v>0.13651146188625368</v>
      </c>
      <c r="F53" s="2">
        <v>1570026</v>
      </c>
      <c r="G53" s="27">
        <v>0.125</v>
      </c>
    </row>
    <row r="54" spans="1:7" x14ac:dyDescent="0.3">
      <c r="A54" t="s">
        <v>2174</v>
      </c>
      <c r="B54" s="2">
        <v>3933</v>
      </c>
      <c r="C54" s="27">
        <v>0.44501018329938902</v>
      </c>
      <c r="D54" s="2">
        <v>34446</v>
      </c>
      <c r="E54" s="27">
        <v>0.45538193067343541</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63" t="s">
        <v>2175</v>
      </c>
      <c r="C1" s="363"/>
      <c r="D1" s="363"/>
      <c r="E1" s="363"/>
      <c r="F1" s="363"/>
      <c r="G1" s="363"/>
    </row>
    <row r="2" spans="1:7" x14ac:dyDescent="0.3">
      <c r="A2" t="s">
        <v>172</v>
      </c>
      <c r="B2" s="364" t="str">
        <f>Population!B3</f>
        <v>City of Atwater</v>
      </c>
      <c r="C2" s="364"/>
      <c r="D2" s="364" t="str">
        <f>Population!B4</f>
        <v>Merced County</v>
      </c>
      <c r="E2" s="364"/>
      <c r="F2" s="364" t="s">
        <v>173</v>
      </c>
      <c r="G2" s="364"/>
    </row>
    <row r="3" spans="1:7" x14ac:dyDescent="0.3">
      <c r="A3" s="18"/>
      <c r="B3" s="18"/>
      <c r="C3" s="18"/>
      <c r="D3" s="18"/>
      <c r="E3" s="18"/>
      <c r="F3" s="18"/>
      <c r="G3" s="18"/>
    </row>
    <row r="4" spans="1:7" x14ac:dyDescent="0.3">
      <c r="A4" s="122" t="s">
        <v>2141</v>
      </c>
      <c r="B4" s="122"/>
      <c r="C4" s="122"/>
      <c r="D4" s="122"/>
      <c r="E4" s="122"/>
      <c r="F4" s="122"/>
      <c r="G4" s="122"/>
    </row>
    <row r="5" spans="1:7" x14ac:dyDescent="0.3">
      <c r="A5" t="s">
        <v>174</v>
      </c>
      <c r="B5" s="2">
        <v>23113</v>
      </c>
      <c r="C5" s="27" t="s">
        <v>172</v>
      </c>
      <c r="D5" s="2">
        <v>210554</v>
      </c>
      <c r="E5" s="27" t="s">
        <v>172</v>
      </c>
      <c r="F5" s="2">
        <v>33871648</v>
      </c>
      <c r="G5" s="27"/>
    </row>
    <row r="6" spans="1:7" x14ac:dyDescent="0.3">
      <c r="A6" s="18"/>
      <c r="B6" s="18"/>
      <c r="C6" s="18"/>
      <c r="D6" s="18"/>
      <c r="E6" s="18"/>
      <c r="F6" s="18"/>
      <c r="G6" s="18"/>
    </row>
    <row r="7" spans="1:7" x14ac:dyDescent="0.3">
      <c r="A7" s="122" t="s">
        <v>2176</v>
      </c>
      <c r="B7" s="122"/>
      <c r="C7" s="122"/>
      <c r="D7" s="122"/>
      <c r="E7" s="122"/>
      <c r="F7" s="122"/>
      <c r="G7" s="122"/>
    </row>
    <row r="8" spans="1:7" x14ac:dyDescent="0.3">
      <c r="A8" t="s">
        <v>174</v>
      </c>
      <c r="B8" s="2">
        <v>23113</v>
      </c>
      <c r="C8" s="27" t="s">
        <v>172</v>
      </c>
      <c r="D8" s="2">
        <v>210554</v>
      </c>
      <c r="E8" s="27" t="s">
        <v>172</v>
      </c>
      <c r="F8" s="2">
        <v>33871648</v>
      </c>
      <c r="G8" s="27"/>
    </row>
    <row r="9" spans="1:7" x14ac:dyDescent="0.3">
      <c r="A9" t="s">
        <v>2144</v>
      </c>
      <c r="B9" s="2">
        <v>13252</v>
      </c>
      <c r="C9" s="27">
        <v>0.57335698524639811</v>
      </c>
      <c r="D9" s="2">
        <v>118350</v>
      </c>
      <c r="E9" s="27">
        <v>0.56208858535102635</v>
      </c>
      <c r="F9" s="2">
        <v>20170059</v>
      </c>
      <c r="G9" s="27">
        <v>0.59499999999999997</v>
      </c>
    </row>
    <row r="10" spans="1:7" x14ac:dyDescent="0.3">
      <c r="A10" t="s">
        <v>2145</v>
      </c>
      <c r="B10" s="2">
        <v>1153</v>
      </c>
      <c r="C10" s="27">
        <v>4.9885345909228572E-2</v>
      </c>
      <c r="D10" s="2">
        <v>8064</v>
      </c>
      <c r="E10" s="27">
        <v>3.8298963686275257E-2</v>
      </c>
      <c r="F10" s="2">
        <v>2263882</v>
      </c>
      <c r="G10" s="27">
        <v>6.7000000000000004E-2</v>
      </c>
    </row>
    <row r="11" spans="1:7" x14ac:dyDescent="0.3">
      <c r="A11" t="s">
        <v>2146</v>
      </c>
      <c r="B11" s="2">
        <v>293</v>
      </c>
      <c r="C11" s="27">
        <v>1.2676848526803099E-2</v>
      </c>
      <c r="D11" s="2">
        <v>2510</v>
      </c>
      <c r="E11" s="27">
        <v>1.1920932397389743E-2</v>
      </c>
      <c r="F11" s="2">
        <v>333346</v>
      </c>
      <c r="G11" s="27">
        <v>0.01</v>
      </c>
    </row>
    <row r="12" spans="1:7" x14ac:dyDescent="0.3">
      <c r="A12" t="s">
        <v>2147</v>
      </c>
      <c r="B12" s="2">
        <v>1254</v>
      </c>
      <c r="C12" s="27">
        <v>5.4255181066932029E-2</v>
      </c>
      <c r="D12" s="2">
        <v>14321</v>
      </c>
      <c r="E12" s="27">
        <v>6.8015805921521316E-2</v>
      </c>
      <c r="F12" s="2">
        <v>3697513</v>
      </c>
      <c r="G12" s="27">
        <v>0.109</v>
      </c>
    </row>
    <row r="13" spans="1:7" x14ac:dyDescent="0.3">
      <c r="A13" t="s">
        <v>2148</v>
      </c>
      <c r="B13" s="2">
        <v>83</v>
      </c>
      <c r="C13" s="27">
        <v>3.5910526543503655E-3</v>
      </c>
      <c r="D13" s="2">
        <v>396</v>
      </c>
      <c r="E13" s="27">
        <v>1.8807526810224455E-3</v>
      </c>
      <c r="F13" s="2">
        <v>116961</v>
      </c>
      <c r="G13" s="27">
        <v>3.0000000000000001E-3</v>
      </c>
    </row>
    <row r="14" spans="1:7" x14ac:dyDescent="0.3">
      <c r="A14" t="s">
        <v>2177</v>
      </c>
      <c r="B14" s="2">
        <v>5659</v>
      </c>
      <c r="C14" s="27">
        <v>0.24484056591528577</v>
      </c>
      <c r="D14" s="2">
        <v>55013</v>
      </c>
      <c r="E14" s="27">
        <v>0.26127739202294897</v>
      </c>
      <c r="F14" s="2">
        <v>5682241</v>
      </c>
      <c r="G14" s="27">
        <v>0.16800000000000001</v>
      </c>
    </row>
    <row r="15" spans="1:7" x14ac:dyDescent="0.3">
      <c r="A15" t="s">
        <v>2178</v>
      </c>
      <c r="B15" s="2">
        <v>1419</v>
      </c>
      <c r="C15" s="27">
        <v>6.1394020681002033E-2</v>
      </c>
      <c r="D15" s="2">
        <v>11900</v>
      </c>
      <c r="E15" s="27">
        <v>5.6517567939815917E-2</v>
      </c>
      <c r="F15" s="2">
        <v>1607646</v>
      </c>
      <c r="G15" s="27">
        <v>4.7E-2</v>
      </c>
    </row>
    <row r="16" spans="1:7" x14ac:dyDescent="0.3">
      <c r="A16" s="18"/>
      <c r="B16" s="18"/>
      <c r="C16" s="18"/>
      <c r="D16" s="18"/>
      <c r="E16" s="18"/>
      <c r="F16" s="18"/>
      <c r="G16" s="18"/>
    </row>
    <row r="17" spans="1:7" x14ac:dyDescent="0.3">
      <c r="A17" s="122" t="s">
        <v>2179</v>
      </c>
      <c r="B17" s="122"/>
      <c r="C17" s="122"/>
      <c r="D17" s="122"/>
      <c r="E17" s="122"/>
      <c r="F17" s="122"/>
      <c r="G17" s="122"/>
    </row>
    <row r="18" spans="1:7" x14ac:dyDescent="0.3">
      <c r="A18" t="s">
        <v>174</v>
      </c>
      <c r="B18" s="2">
        <v>23113</v>
      </c>
      <c r="C18" s="27" t="s">
        <v>172</v>
      </c>
      <c r="D18" s="2">
        <v>210554</v>
      </c>
      <c r="E18" s="27" t="s">
        <v>172</v>
      </c>
      <c r="F18" s="2">
        <v>33871648</v>
      </c>
      <c r="G18" s="27"/>
    </row>
    <row r="19" spans="1:7" x14ac:dyDescent="0.3">
      <c r="A19" t="s">
        <v>1737</v>
      </c>
      <c r="B19" s="2">
        <v>13519</v>
      </c>
      <c r="C19" s="27">
        <v>0.58490892571280229</v>
      </c>
      <c r="D19" s="2">
        <v>115088</v>
      </c>
      <c r="E19" s="27">
        <v>0.54659612260987678</v>
      </c>
      <c r="F19" s="2">
        <v>22905092</v>
      </c>
      <c r="G19" s="27">
        <v>0.67600000000000005</v>
      </c>
    </row>
    <row r="20" spans="1:7" x14ac:dyDescent="0.3">
      <c r="A20" t="s">
        <v>2152</v>
      </c>
      <c r="B20" s="2">
        <v>10245</v>
      </c>
      <c r="C20" s="27">
        <v>0.44325704149180117</v>
      </c>
      <c r="D20" s="2">
        <v>85585</v>
      </c>
      <c r="E20" s="27">
        <v>0.40647529849824748</v>
      </c>
      <c r="F20" s="2">
        <v>15816790</v>
      </c>
      <c r="G20" s="27">
        <v>0.46700000000000003</v>
      </c>
    </row>
    <row r="21" spans="1:7" x14ac:dyDescent="0.3">
      <c r="A21" t="s">
        <v>2153</v>
      </c>
      <c r="B21" s="2">
        <v>1093</v>
      </c>
      <c r="C21" s="27">
        <v>4.7289404231384932E-2</v>
      </c>
      <c r="D21" s="2">
        <v>7594</v>
      </c>
      <c r="E21" s="27">
        <v>3.6066757221425383E-2</v>
      </c>
      <c r="F21" s="2">
        <v>2181926</v>
      </c>
      <c r="G21" s="27">
        <v>6.4000000000000001E-2</v>
      </c>
    </row>
    <row r="22" spans="1:7" x14ac:dyDescent="0.3">
      <c r="A22" t="s">
        <v>2154</v>
      </c>
      <c r="B22" s="2">
        <v>170</v>
      </c>
      <c r="C22" s="27">
        <v>7.3551680872236402E-3</v>
      </c>
      <c r="D22" s="2">
        <v>1115</v>
      </c>
      <c r="E22" s="27">
        <v>5.2955536346970377E-3</v>
      </c>
      <c r="F22" s="2">
        <v>178984</v>
      </c>
      <c r="G22" s="27">
        <v>5.0000000000000001E-3</v>
      </c>
    </row>
    <row r="23" spans="1:7" x14ac:dyDescent="0.3">
      <c r="A23" t="s">
        <v>2155</v>
      </c>
      <c r="B23" s="2">
        <v>1214</v>
      </c>
      <c r="C23" s="27">
        <v>5.252455328170294E-2</v>
      </c>
      <c r="D23" s="2">
        <v>14041</v>
      </c>
      <c r="E23" s="27">
        <v>6.6685980793525654E-2</v>
      </c>
      <c r="F23" s="2">
        <v>3648860</v>
      </c>
      <c r="G23" s="27">
        <v>0.108</v>
      </c>
    </row>
    <row r="24" spans="1:7" x14ac:dyDescent="0.3">
      <c r="A24" t="s">
        <v>2156</v>
      </c>
      <c r="B24" s="2">
        <v>72</v>
      </c>
      <c r="C24" s="27">
        <v>3.1151300134123652E-3</v>
      </c>
      <c r="D24" s="2">
        <v>281</v>
      </c>
      <c r="E24" s="27">
        <v>1.334574503452796E-3</v>
      </c>
      <c r="F24" s="2">
        <v>103736</v>
      </c>
      <c r="G24" s="27">
        <v>3.0000000000000001E-3</v>
      </c>
    </row>
    <row r="25" spans="1:7" x14ac:dyDescent="0.3">
      <c r="A25" t="s">
        <v>2180</v>
      </c>
      <c r="B25" s="2">
        <v>28</v>
      </c>
      <c r="C25" s="27">
        <v>1.2114394496603642E-3</v>
      </c>
      <c r="D25" s="2">
        <v>410</v>
      </c>
      <c r="E25" s="27">
        <v>1.947243937422229E-3</v>
      </c>
      <c r="F25" s="2">
        <v>71681</v>
      </c>
      <c r="G25" s="27">
        <v>2E-3</v>
      </c>
    </row>
    <row r="26" spans="1:7" x14ac:dyDescent="0.3">
      <c r="A26" t="s">
        <v>2181</v>
      </c>
      <c r="B26" s="2">
        <v>697</v>
      </c>
      <c r="C26" s="27">
        <v>3.0156189157616926E-2</v>
      </c>
      <c r="D26" s="2">
        <v>6062</v>
      </c>
      <c r="E26" s="27">
        <v>2.8790714021106223E-2</v>
      </c>
      <c r="F26" s="2">
        <v>903115</v>
      </c>
      <c r="G26" s="27">
        <v>2.7E-2</v>
      </c>
    </row>
    <row r="27" spans="1:7" x14ac:dyDescent="0.3">
      <c r="A27" t="s">
        <v>246</v>
      </c>
      <c r="B27" s="2">
        <v>9594</v>
      </c>
      <c r="C27" s="27">
        <v>0.41509107428719766</v>
      </c>
      <c r="D27" s="2">
        <v>95466</v>
      </c>
      <c r="E27" s="27">
        <v>0.45340387739012322</v>
      </c>
      <c r="F27" s="2">
        <v>10966556</v>
      </c>
      <c r="G27" s="27">
        <v>0.32400000000000001</v>
      </c>
    </row>
    <row r="28" spans="1:7" x14ac:dyDescent="0.3">
      <c r="A28" t="s">
        <v>2152</v>
      </c>
      <c r="B28" s="2">
        <v>3007</v>
      </c>
      <c r="C28" s="27">
        <v>0.13009994375459699</v>
      </c>
      <c r="D28" s="2">
        <v>32765</v>
      </c>
      <c r="E28" s="27">
        <v>0.15561328685277886</v>
      </c>
      <c r="F28" s="2">
        <v>4353269</v>
      </c>
      <c r="G28" s="27">
        <v>0.129</v>
      </c>
    </row>
    <row r="29" spans="1:7" x14ac:dyDescent="0.3">
      <c r="A29" t="s">
        <v>2153</v>
      </c>
      <c r="B29" s="2">
        <v>60</v>
      </c>
      <c r="C29" s="27">
        <v>2.5959416778436376E-3</v>
      </c>
      <c r="D29" s="2">
        <v>470</v>
      </c>
      <c r="E29" s="27">
        <v>2.2322064648498722E-3</v>
      </c>
      <c r="F29" s="2">
        <v>81956</v>
      </c>
      <c r="G29" s="27">
        <v>2E-3</v>
      </c>
    </row>
    <row r="30" spans="1:7" x14ac:dyDescent="0.3">
      <c r="A30" t="s">
        <v>2154</v>
      </c>
      <c r="B30" s="2">
        <v>123</v>
      </c>
      <c r="C30" s="27">
        <v>5.3216804395794575E-3</v>
      </c>
      <c r="D30" s="2">
        <v>1395</v>
      </c>
      <c r="E30" s="27">
        <v>6.6253787626927062E-3</v>
      </c>
      <c r="F30" s="2">
        <v>154362</v>
      </c>
      <c r="G30" s="27">
        <v>5.0000000000000001E-3</v>
      </c>
    </row>
    <row r="31" spans="1:7" x14ac:dyDescent="0.3">
      <c r="A31" t="s">
        <v>2155</v>
      </c>
      <c r="B31" s="2">
        <v>40</v>
      </c>
      <c r="C31" s="27">
        <v>1.7306277852290918E-3</v>
      </c>
      <c r="D31" s="2">
        <v>280</v>
      </c>
      <c r="E31" s="27">
        <v>1.3298251279956685E-3</v>
      </c>
      <c r="F31" s="2">
        <v>48653</v>
      </c>
      <c r="G31" s="27">
        <v>1E-3</v>
      </c>
    </row>
    <row r="32" spans="1:7" x14ac:dyDescent="0.3">
      <c r="A32" t="s">
        <v>2156</v>
      </c>
      <c r="B32" s="2">
        <v>11</v>
      </c>
      <c r="C32" s="27">
        <v>4.7592264093800025E-4</v>
      </c>
      <c r="D32" s="2">
        <v>115</v>
      </c>
      <c r="E32" s="27">
        <v>5.4617817756964955E-4</v>
      </c>
      <c r="F32" s="2">
        <v>13225</v>
      </c>
      <c r="G32" s="27">
        <v>0</v>
      </c>
    </row>
    <row r="33" spans="1:7" x14ac:dyDescent="0.3">
      <c r="A33" t="s">
        <v>2180</v>
      </c>
      <c r="B33" s="2">
        <v>5631</v>
      </c>
      <c r="C33" s="27">
        <v>0.2436291264656254</v>
      </c>
      <c r="D33" s="2">
        <v>54603</v>
      </c>
      <c r="E33" s="27">
        <v>0.25933014808552673</v>
      </c>
      <c r="F33" s="2">
        <v>5610560</v>
      </c>
      <c r="G33" s="27">
        <v>0.16600000000000001</v>
      </c>
    </row>
    <row r="34" spans="1:7" x14ac:dyDescent="0.3">
      <c r="A34" t="s">
        <v>2181</v>
      </c>
      <c r="B34" s="2">
        <v>722</v>
      </c>
      <c r="C34" s="27">
        <v>3.1237831523385107E-2</v>
      </c>
      <c r="D34" s="2">
        <v>5838</v>
      </c>
      <c r="E34" s="27">
        <v>2.7726853918709691E-2</v>
      </c>
      <c r="F34" s="2">
        <v>704531</v>
      </c>
      <c r="G34" s="27">
        <v>2.1000000000000001E-2</v>
      </c>
    </row>
    <row r="35" spans="1:7" x14ac:dyDescent="0.3">
      <c r="A35" s="18"/>
      <c r="B35" s="18"/>
      <c r="C35" s="18"/>
      <c r="D35" s="18"/>
      <c r="E35" s="18"/>
      <c r="F35" s="18"/>
      <c r="G35" s="18"/>
    </row>
    <row r="36" spans="1:7" x14ac:dyDescent="0.3">
      <c r="A36" s="122" t="s">
        <v>2182</v>
      </c>
      <c r="B36" s="122"/>
      <c r="C36" s="122"/>
      <c r="D36" s="122"/>
      <c r="E36" s="122"/>
      <c r="F36" s="122"/>
      <c r="G36" s="122"/>
    </row>
    <row r="37" spans="1:7" x14ac:dyDescent="0.3">
      <c r="A37" t="s">
        <v>174</v>
      </c>
      <c r="B37" s="2">
        <v>7247</v>
      </c>
      <c r="C37" s="27" t="s">
        <v>172</v>
      </c>
      <c r="D37" s="2">
        <v>63815</v>
      </c>
      <c r="E37" s="27" t="s">
        <v>172</v>
      </c>
      <c r="F37" s="2">
        <v>11502870</v>
      </c>
      <c r="G37" s="27"/>
    </row>
    <row r="38" spans="1:7" x14ac:dyDescent="0.3">
      <c r="A38" s="18"/>
      <c r="B38" s="18"/>
      <c r="C38" s="18"/>
      <c r="D38" s="18"/>
      <c r="E38" s="18"/>
      <c r="F38" s="18"/>
      <c r="G38" s="18"/>
    </row>
    <row r="39" spans="1:7" x14ac:dyDescent="0.3">
      <c r="A39" s="122" t="s">
        <v>2169</v>
      </c>
      <c r="B39" s="122"/>
      <c r="C39" s="122"/>
      <c r="D39" s="122"/>
      <c r="E39" s="122"/>
      <c r="F39" s="122"/>
      <c r="G39" s="122"/>
    </row>
    <row r="40" spans="1:7" x14ac:dyDescent="0.3">
      <c r="A40" t="s">
        <v>174</v>
      </c>
      <c r="B40" s="2">
        <v>8114</v>
      </c>
      <c r="C40" s="27" t="s">
        <v>172</v>
      </c>
      <c r="D40" s="2">
        <v>68373</v>
      </c>
      <c r="E40" s="27" t="s">
        <v>172</v>
      </c>
      <c r="F40" s="2">
        <v>12214549</v>
      </c>
      <c r="G40" s="27"/>
    </row>
    <row r="41" spans="1:7" x14ac:dyDescent="0.3">
      <c r="A41" s="18"/>
      <c r="B41" s="18"/>
      <c r="C41" s="18"/>
      <c r="D41" s="18"/>
      <c r="E41" s="18"/>
      <c r="F41" s="18"/>
      <c r="G41" s="18"/>
    </row>
    <row r="42" spans="1:7" x14ac:dyDescent="0.3">
      <c r="A42" s="122" t="s">
        <v>2170</v>
      </c>
      <c r="B42" s="122"/>
      <c r="C42" s="122"/>
      <c r="D42" s="122"/>
      <c r="E42" s="122"/>
      <c r="F42" s="122"/>
      <c r="G42" s="122"/>
    </row>
    <row r="43" spans="1:7" x14ac:dyDescent="0.3">
      <c r="A43" t="s">
        <v>174</v>
      </c>
      <c r="B43" s="2">
        <v>7247</v>
      </c>
      <c r="C43" s="27" t="s">
        <v>172</v>
      </c>
      <c r="D43" s="2">
        <v>63815</v>
      </c>
      <c r="E43" s="27" t="s">
        <v>172</v>
      </c>
      <c r="F43" s="2">
        <v>11502870</v>
      </c>
      <c r="G43" s="27"/>
    </row>
    <row r="44" spans="1:7" x14ac:dyDescent="0.3">
      <c r="A44" t="s">
        <v>2183</v>
      </c>
      <c r="B44" s="2">
        <v>4334</v>
      </c>
      <c r="C44" s="27">
        <v>0.59804056851110809</v>
      </c>
      <c r="D44" s="2">
        <v>37483</v>
      </c>
      <c r="E44" s="27">
        <v>0.58736974065658543</v>
      </c>
      <c r="F44" s="2">
        <v>6546334</v>
      </c>
      <c r="G44" s="27">
        <v>0.56899999999999995</v>
      </c>
    </row>
    <row r="45" spans="1:7" x14ac:dyDescent="0.3">
      <c r="A45" t="s">
        <v>2174</v>
      </c>
      <c r="B45" s="2">
        <v>2913</v>
      </c>
      <c r="C45" s="27">
        <v>0.40195943148889196</v>
      </c>
      <c r="D45" s="2">
        <v>26332</v>
      </c>
      <c r="E45" s="27">
        <v>0.41263025934341457</v>
      </c>
      <c r="F45" s="2">
        <v>4956536</v>
      </c>
      <c r="G45" s="27">
        <v>0.43099999999999999</v>
      </c>
    </row>
    <row r="46" spans="1:7" x14ac:dyDescent="0.3">
      <c r="A46" s="18"/>
      <c r="B46" s="18"/>
      <c r="C46" s="18"/>
      <c r="D46" s="18"/>
      <c r="E46" s="18"/>
      <c r="F46" s="18"/>
      <c r="G46" s="18"/>
    </row>
    <row r="47" spans="1:7" x14ac:dyDescent="0.3">
      <c r="A47" s="122" t="s">
        <v>2184</v>
      </c>
      <c r="B47" s="122"/>
      <c r="C47" s="122"/>
      <c r="D47" s="122"/>
      <c r="E47" s="122"/>
      <c r="F47" s="122"/>
      <c r="G47" s="122"/>
    </row>
    <row r="48" spans="1:7" x14ac:dyDescent="0.3">
      <c r="A48" t="s">
        <v>2185</v>
      </c>
      <c r="B48" s="15">
        <v>521</v>
      </c>
      <c r="C48" s="27" t="s">
        <v>172</v>
      </c>
      <c r="D48" s="15">
        <v>518</v>
      </c>
      <c r="E48" s="27" t="s">
        <v>172</v>
      </c>
      <c r="F48" s="15">
        <v>1126</v>
      </c>
      <c r="G48" s="27"/>
    </row>
    <row r="49" spans="1:7" x14ac:dyDescent="0.3">
      <c r="A49" s="18"/>
      <c r="B49" s="18"/>
      <c r="C49" s="18"/>
      <c r="D49" s="18"/>
      <c r="E49" s="18"/>
      <c r="F49" s="18"/>
      <c r="G49" s="18"/>
    </row>
    <row r="50" spans="1:7" x14ac:dyDescent="0.3">
      <c r="A50" s="122" t="s">
        <v>2186</v>
      </c>
      <c r="B50" s="122"/>
      <c r="C50" s="122"/>
      <c r="D50" s="122"/>
      <c r="E50" s="122"/>
      <c r="F50" s="122"/>
      <c r="G50" s="122"/>
    </row>
    <row r="51" spans="1:7" x14ac:dyDescent="0.3">
      <c r="A51" t="s">
        <v>174</v>
      </c>
      <c r="B51" s="2">
        <v>2901</v>
      </c>
      <c r="C51" s="27" t="s">
        <v>172</v>
      </c>
      <c r="D51" s="2">
        <v>25001</v>
      </c>
      <c r="E51" s="27" t="s">
        <v>172</v>
      </c>
      <c r="F51" s="2">
        <v>4921581</v>
      </c>
      <c r="G51" s="27"/>
    </row>
    <row r="52" spans="1:7" x14ac:dyDescent="0.3">
      <c r="A52" t="s">
        <v>2187</v>
      </c>
      <c r="B52" s="2">
        <v>168</v>
      </c>
      <c r="C52" s="27">
        <v>5.7911065149948295E-2</v>
      </c>
      <c r="D52" s="2">
        <v>1378</v>
      </c>
      <c r="E52" s="27">
        <v>5.511779528818847E-2</v>
      </c>
      <c r="F52" s="2">
        <v>236808</v>
      </c>
      <c r="G52" s="27">
        <v>4.8000000000000001E-2</v>
      </c>
    </row>
    <row r="53" spans="1:7" x14ac:dyDescent="0.3">
      <c r="A53" t="s">
        <v>2188</v>
      </c>
      <c r="B53" s="2">
        <v>339</v>
      </c>
      <c r="C53" s="27">
        <v>0.11685625646328852</v>
      </c>
      <c r="D53" s="2">
        <v>2594</v>
      </c>
      <c r="E53" s="27">
        <v>0.10375584976600936</v>
      </c>
      <c r="F53" s="2">
        <v>482062</v>
      </c>
      <c r="G53" s="27">
        <v>9.8000000000000004E-2</v>
      </c>
    </row>
    <row r="54" spans="1:7" x14ac:dyDescent="0.3">
      <c r="A54" t="s">
        <v>2189</v>
      </c>
      <c r="B54" s="2">
        <v>470</v>
      </c>
      <c r="C54" s="27">
        <v>0.16201309893140298</v>
      </c>
      <c r="D54" s="2">
        <v>3456</v>
      </c>
      <c r="E54" s="27">
        <v>0.13823447062117517</v>
      </c>
      <c r="F54" s="2">
        <v>668412</v>
      </c>
      <c r="G54" s="27">
        <v>0.13600000000000001</v>
      </c>
    </row>
    <row r="55" spans="1:7" x14ac:dyDescent="0.3">
      <c r="A55" t="s">
        <v>2190</v>
      </c>
      <c r="B55" s="2">
        <v>309</v>
      </c>
      <c r="C55" s="27">
        <v>0.10651499482936919</v>
      </c>
      <c r="D55" s="2">
        <v>3158</v>
      </c>
      <c r="E55" s="27">
        <v>0.12631494740210392</v>
      </c>
      <c r="F55" s="2">
        <v>645258</v>
      </c>
      <c r="G55" s="27">
        <v>0.13100000000000001</v>
      </c>
    </row>
    <row r="56" spans="1:7" x14ac:dyDescent="0.3">
      <c r="A56" t="s">
        <v>2191</v>
      </c>
      <c r="B56" s="2">
        <v>351</v>
      </c>
      <c r="C56" s="27">
        <v>0.12099276111685625</v>
      </c>
      <c r="D56" s="2">
        <v>2515</v>
      </c>
      <c r="E56" s="27">
        <v>0.10059597616095356</v>
      </c>
      <c r="F56" s="2">
        <v>542046</v>
      </c>
      <c r="G56" s="27">
        <v>0.11</v>
      </c>
    </row>
    <row r="57" spans="1:7" x14ac:dyDescent="0.3">
      <c r="A57" t="s">
        <v>2192</v>
      </c>
      <c r="B57" s="2">
        <v>263</v>
      </c>
      <c r="C57" s="27">
        <v>9.0658393657359532E-2</v>
      </c>
      <c r="D57" s="2">
        <v>1882</v>
      </c>
      <c r="E57" s="27">
        <v>7.5276988920443183E-2</v>
      </c>
      <c r="F57" s="2">
        <v>401761</v>
      </c>
      <c r="G57" s="27">
        <v>8.2000000000000003E-2</v>
      </c>
    </row>
    <row r="58" spans="1:7" x14ac:dyDescent="0.3">
      <c r="A58" t="s">
        <v>2193</v>
      </c>
      <c r="B58" s="2">
        <v>121</v>
      </c>
      <c r="C58" s="27">
        <v>4.1709755256808E-2</v>
      </c>
      <c r="D58" s="2">
        <v>1411</v>
      </c>
      <c r="E58" s="27">
        <v>5.643774249030039E-2</v>
      </c>
      <c r="F58" s="2">
        <v>292315</v>
      </c>
      <c r="G58" s="27">
        <v>5.8999999999999997E-2</v>
      </c>
    </row>
    <row r="59" spans="1:7" x14ac:dyDescent="0.3">
      <c r="A59" t="s">
        <v>2194</v>
      </c>
      <c r="B59" s="2">
        <v>260</v>
      </c>
      <c r="C59" s="27">
        <v>8.9624267493967597E-2</v>
      </c>
      <c r="D59" s="2">
        <v>1822</v>
      </c>
      <c r="E59" s="27">
        <v>7.287708491660333E-2</v>
      </c>
      <c r="F59" s="2">
        <v>391662</v>
      </c>
      <c r="G59" s="27">
        <v>0.08</v>
      </c>
    </row>
    <row r="60" spans="1:7" x14ac:dyDescent="0.3">
      <c r="A60" t="s">
        <v>2195</v>
      </c>
      <c r="B60" s="2">
        <v>514</v>
      </c>
      <c r="C60" s="27">
        <v>0.17718028266115132</v>
      </c>
      <c r="D60" s="2">
        <v>4792</v>
      </c>
      <c r="E60" s="27">
        <v>0.19167233310667572</v>
      </c>
      <c r="F60" s="2">
        <v>993957</v>
      </c>
      <c r="G60" s="27">
        <v>0.20200000000000001</v>
      </c>
    </row>
    <row r="61" spans="1:7" x14ac:dyDescent="0.3">
      <c r="A61" t="s">
        <v>2196</v>
      </c>
      <c r="B61" s="2">
        <v>106</v>
      </c>
      <c r="C61" s="27">
        <v>3.6539124439848331E-2</v>
      </c>
      <c r="D61" s="2">
        <v>1993</v>
      </c>
      <c r="E61" s="27">
        <v>7.9716811327546905E-2</v>
      </c>
      <c r="F61" s="2">
        <v>267300</v>
      </c>
      <c r="G61" s="27">
        <v>5.3999999999999999E-2</v>
      </c>
    </row>
    <row r="62" spans="1:7" x14ac:dyDescent="0.3">
      <c r="A62" s="18"/>
      <c r="B62" s="18"/>
      <c r="C62" s="18"/>
      <c r="D62" s="18"/>
      <c r="E62" s="18"/>
      <c r="F62" s="18"/>
      <c r="G62" s="18"/>
    </row>
    <row r="63" spans="1:7" x14ac:dyDescent="0.3">
      <c r="A63" s="122" t="s">
        <v>2197</v>
      </c>
      <c r="B63" s="122"/>
      <c r="C63" s="122"/>
      <c r="D63" s="122"/>
      <c r="E63" s="122"/>
      <c r="F63" s="122"/>
      <c r="G63" s="122"/>
    </row>
    <row r="64" spans="1:7" x14ac:dyDescent="0.3">
      <c r="A64" t="s">
        <v>2198</v>
      </c>
      <c r="B64" s="15">
        <v>99900</v>
      </c>
      <c r="C64" s="27" t="s">
        <v>172</v>
      </c>
      <c r="D64" s="15">
        <v>110900</v>
      </c>
      <c r="E64" s="27" t="s">
        <v>172</v>
      </c>
      <c r="F64" s="15">
        <v>299805</v>
      </c>
      <c r="G64" s="27"/>
    </row>
    <row r="65" spans="1:7" x14ac:dyDescent="0.3">
      <c r="A65" s="18"/>
      <c r="B65" s="18"/>
      <c r="C65" s="18"/>
      <c r="D65" s="18"/>
      <c r="E65" s="18"/>
      <c r="F65" s="18"/>
      <c r="G65" s="18"/>
    </row>
    <row r="66" spans="1:7" x14ac:dyDescent="0.3">
      <c r="A66" s="122" t="s">
        <v>2199</v>
      </c>
      <c r="B66" s="122"/>
      <c r="C66" s="122"/>
      <c r="D66" s="122"/>
      <c r="E66" s="122"/>
      <c r="F66" s="122"/>
      <c r="G66" s="122"/>
    </row>
    <row r="67" spans="1:7" x14ac:dyDescent="0.3">
      <c r="A67" t="s">
        <v>174</v>
      </c>
      <c r="B67" s="2">
        <v>3919</v>
      </c>
      <c r="C67" s="27" t="s">
        <v>172</v>
      </c>
      <c r="D67" s="2">
        <v>31231</v>
      </c>
      <c r="E67" s="27" t="s">
        <v>172</v>
      </c>
      <c r="F67" s="2">
        <v>5527618</v>
      </c>
      <c r="G67" s="27"/>
    </row>
    <row r="68" spans="1:7" x14ac:dyDescent="0.3">
      <c r="A68" t="s">
        <v>2200</v>
      </c>
      <c r="B68" s="2">
        <v>3170</v>
      </c>
      <c r="C68" s="27">
        <v>0.80887981627966321</v>
      </c>
      <c r="D68" s="2">
        <v>24458</v>
      </c>
      <c r="E68" s="27">
        <v>0.78313214434376099</v>
      </c>
      <c r="F68" s="2">
        <v>4367361</v>
      </c>
      <c r="G68" s="27">
        <v>0.79</v>
      </c>
    </row>
    <row r="69" spans="1:7" x14ac:dyDescent="0.3">
      <c r="A69" t="s">
        <v>2201</v>
      </c>
      <c r="B69" s="2">
        <v>150</v>
      </c>
      <c r="C69" s="27">
        <v>3.8275070170961982E-2</v>
      </c>
      <c r="D69" s="2">
        <v>1329</v>
      </c>
      <c r="E69" s="27">
        <v>4.2553872754634819E-2</v>
      </c>
      <c r="F69" s="2">
        <v>243785</v>
      </c>
      <c r="G69" s="27">
        <v>4.3999999999999997E-2</v>
      </c>
    </row>
    <row r="70" spans="1:7" x14ac:dyDescent="0.3">
      <c r="A70" t="s">
        <v>2202</v>
      </c>
      <c r="B70" s="2">
        <v>322</v>
      </c>
      <c r="C70" s="27">
        <v>8.2163817300331718E-2</v>
      </c>
      <c r="D70" s="2">
        <v>2955</v>
      </c>
      <c r="E70" s="27">
        <v>9.4617527456693676E-2</v>
      </c>
      <c r="F70" s="2">
        <v>480452</v>
      </c>
      <c r="G70" s="27">
        <v>8.6999999999999994E-2</v>
      </c>
    </row>
    <row r="71" spans="1:7" x14ac:dyDescent="0.3">
      <c r="A71" t="s">
        <v>2203</v>
      </c>
      <c r="B71" s="2">
        <v>620</v>
      </c>
      <c r="C71" s="27">
        <v>0.15820362337330951</v>
      </c>
      <c r="D71" s="2">
        <v>4026</v>
      </c>
      <c r="E71" s="27">
        <v>0.1289103775095258</v>
      </c>
      <c r="F71" s="2">
        <v>698744</v>
      </c>
      <c r="G71" s="27">
        <v>0.126</v>
      </c>
    </row>
    <row r="72" spans="1:7" x14ac:dyDescent="0.3">
      <c r="A72" t="s">
        <v>2204</v>
      </c>
      <c r="B72" s="2">
        <v>659</v>
      </c>
      <c r="C72" s="27">
        <v>0.16815514161775963</v>
      </c>
      <c r="D72" s="2">
        <v>4136</v>
      </c>
      <c r="E72" s="27">
        <v>0.13243251897153469</v>
      </c>
      <c r="F72" s="2">
        <v>717600</v>
      </c>
      <c r="G72" s="27">
        <v>0.13</v>
      </c>
    </row>
    <row r="73" spans="1:7" x14ac:dyDescent="0.3">
      <c r="A73" t="s">
        <v>2205</v>
      </c>
      <c r="B73" s="2">
        <v>474</v>
      </c>
      <c r="C73" s="27">
        <v>0.12094922174023985</v>
      </c>
      <c r="D73" s="2">
        <v>3413</v>
      </c>
      <c r="E73" s="27">
        <v>0.10928244372578527</v>
      </c>
      <c r="F73" s="2">
        <v>586666</v>
      </c>
      <c r="G73" s="27">
        <v>0.106</v>
      </c>
    </row>
    <row r="74" spans="1:7" x14ac:dyDescent="0.3">
      <c r="A74" t="s">
        <v>2206</v>
      </c>
      <c r="B74" s="2">
        <v>317</v>
      </c>
      <c r="C74" s="27">
        <v>8.0887981627966316E-2</v>
      </c>
      <c r="D74" s="2">
        <v>2355</v>
      </c>
      <c r="E74" s="27">
        <v>7.5405846754826936E-2</v>
      </c>
      <c r="F74" s="2">
        <v>418295</v>
      </c>
      <c r="G74" s="27">
        <v>7.5999999999999998E-2</v>
      </c>
    </row>
    <row r="75" spans="1:7" x14ac:dyDescent="0.3">
      <c r="A75" t="s">
        <v>2207</v>
      </c>
      <c r="B75" s="2">
        <v>177</v>
      </c>
      <c r="C75" s="27">
        <v>4.5164582801735138E-2</v>
      </c>
      <c r="D75" s="2">
        <v>1831</v>
      </c>
      <c r="E75" s="27">
        <v>5.8627645608529989E-2</v>
      </c>
      <c r="F75" s="2">
        <v>284209</v>
      </c>
      <c r="G75" s="27">
        <v>5.0999999999999997E-2</v>
      </c>
    </row>
    <row r="76" spans="1:7" x14ac:dyDescent="0.3">
      <c r="A76" t="s">
        <v>2208</v>
      </c>
      <c r="B76" s="2">
        <v>172</v>
      </c>
      <c r="C76" s="27">
        <v>4.3888747129369736E-2</v>
      </c>
      <c r="D76" s="2">
        <v>1641</v>
      </c>
      <c r="E76" s="27">
        <v>5.2543946719605522E-2</v>
      </c>
      <c r="F76" s="2">
        <v>330325</v>
      </c>
      <c r="G76" s="27">
        <v>0.06</v>
      </c>
    </row>
    <row r="77" spans="1:7" x14ac:dyDescent="0.3">
      <c r="A77" t="s">
        <v>2209</v>
      </c>
      <c r="B77" s="2">
        <v>269</v>
      </c>
      <c r="C77" s="27">
        <v>6.8639959173258477E-2</v>
      </c>
      <c r="D77" s="2">
        <v>2704</v>
      </c>
      <c r="E77" s="27">
        <v>8.658064102974608E-2</v>
      </c>
      <c r="F77" s="2">
        <v>583868</v>
      </c>
      <c r="G77" s="27">
        <v>0.106</v>
      </c>
    </row>
    <row r="78" spans="1:7" x14ac:dyDescent="0.3">
      <c r="A78" t="s">
        <v>2210</v>
      </c>
      <c r="B78" s="2">
        <v>10</v>
      </c>
      <c r="C78" s="27">
        <v>2.5516713447307987E-3</v>
      </c>
      <c r="D78" s="2">
        <v>68</v>
      </c>
      <c r="E78" s="27">
        <v>2.1773238128782301E-3</v>
      </c>
      <c r="F78" s="2">
        <v>23417</v>
      </c>
      <c r="G78" s="27">
        <v>4.0000000000000001E-3</v>
      </c>
    </row>
    <row r="79" spans="1:7" x14ac:dyDescent="0.3">
      <c r="A79" t="s">
        <v>2211</v>
      </c>
      <c r="B79" s="2">
        <v>749</v>
      </c>
      <c r="C79" s="27">
        <v>0.19112018372033682</v>
      </c>
      <c r="D79" s="2">
        <v>6773</v>
      </c>
      <c r="E79" s="27">
        <v>0.21686785565623901</v>
      </c>
      <c r="F79" s="2">
        <v>1160257</v>
      </c>
      <c r="G79" s="27">
        <v>0.21</v>
      </c>
    </row>
    <row r="80" spans="1:7" x14ac:dyDescent="0.3">
      <c r="A80" t="s">
        <v>2201</v>
      </c>
      <c r="B80" s="2">
        <v>380</v>
      </c>
      <c r="C80" s="27">
        <v>9.6963511099770347E-2</v>
      </c>
      <c r="D80" s="2">
        <v>3106</v>
      </c>
      <c r="E80" s="27">
        <v>9.9452467099996791E-2</v>
      </c>
      <c r="F80" s="2">
        <v>615736</v>
      </c>
      <c r="G80" s="27">
        <v>0.111</v>
      </c>
    </row>
    <row r="81" spans="1:7" x14ac:dyDescent="0.3">
      <c r="A81" t="s">
        <v>2202</v>
      </c>
      <c r="B81" s="2">
        <v>153</v>
      </c>
      <c r="C81" s="27">
        <v>3.9040571574381219E-2</v>
      </c>
      <c r="D81" s="2">
        <v>1302</v>
      </c>
      <c r="E81" s="27">
        <v>4.1689347123050814E-2</v>
      </c>
      <c r="F81" s="2">
        <v>209675</v>
      </c>
      <c r="G81" s="27">
        <v>3.7999999999999999E-2</v>
      </c>
    </row>
    <row r="82" spans="1:7" x14ac:dyDescent="0.3">
      <c r="A82" t="s">
        <v>2203</v>
      </c>
      <c r="B82" s="2">
        <v>35</v>
      </c>
      <c r="C82" s="27">
        <v>8.930849706557796E-3</v>
      </c>
      <c r="D82" s="2">
        <v>683</v>
      </c>
      <c r="E82" s="27">
        <v>2.1869296532291634E-2</v>
      </c>
      <c r="F82" s="2">
        <v>106652</v>
      </c>
      <c r="G82" s="27">
        <v>1.9E-2</v>
      </c>
    </row>
    <row r="83" spans="1:7" x14ac:dyDescent="0.3">
      <c r="A83" t="s">
        <v>2204</v>
      </c>
      <c r="B83" s="2">
        <v>57</v>
      </c>
      <c r="C83" s="27">
        <v>1.4544526664965552E-2</v>
      </c>
      <c r="D83" s="2">
        <v>425</v>
      </c>
      <c r="E83" s="27">
        <v>1.3608273830488937E-2</v>
      </c>
      <c r="F83" s="2">
        <v>61763</v>
      </c>
      <c r="G83" s="27">
        <v>1.0999999999999999E-2</v>
      </c>
    </row>
    <row r="84" spans="1:7" x14ac:dyDescent="0.3">
      <c r="A84" t="s">
        <v>2205</v>
      </c>
      <c r="B84" s="2">
        <v>42</v>
      </c>
      <c r="C84" s="27">
        <v>1.0717019647869355E-2</v>
      </c>
      <c r="D84" s="2">
        <v>371</v>
      </c>
      <c r="E84" s="27">
        <v>1.1879222567320932E-2</v>
      </c>
      <c r="F84" s="2">
        <v>37478</v>
      </c>
      <c r="G84" s="27">
        <v>7.0000000000000001E-3</v>
      </c>
    </row>
    <row r="85" spans="1:7" x14ac:dyDescent="0.3">
      <c r="A85" t="s">
        <v>2206</v>
      </c>
      <c r="B85" s="2">
        <v>19</v>
      </c>
      <c r="C85" s="27">
        <v>4.8481755549885175E-3</v>
      </c>
      <c r="D85" s="2">
        <v>188</v>
      </c>
      <c r="E85" s="27">
        <v>6.0196599532515768E-3</v>
      </c>
      <c r="F85" s="2">
        <v>25017</v>
      </c>
      <c r="G85" s="27">
        <v>5.0000000000000001E-3</v>
      </c>
    </row>
    <row r="86" spans="1:7" x14ac:dyDescent="0.3">
      <c r="A86" t="s">
        <v>2207</v>
      </c>
      <c r="B86" s="2">
        <v>9</v>
      </c>
      <c r="C86" s="27">
        <v>2.2965042102577188E-3</v>
      </c>
      <c r="D86" s="2">
        <v>125</v>
      </c>
      <c r="E86" s="27">
        <v>4.0024334795555694E-3</v>
      </c>
      <c r="F86" s="2">
        <v>17678</v>
      </c>
      <c r="G86" s="27">
        <v>3.0000000000000001E-3</v>
      </c>
    </row>
    <row r="87" spans="1:7" x14ac:dyDescent="0.3">
      <c r="A87" t="s">
        <v>2208</v>
      </c>
      <c r="B87" s="2">
        <v>22</v>
      </c>
      <c r="C87" s="27">
        <v>5.6136769584077574E-3</v>
      </c>
      <c r="D87" s="2">
        <v>181</v>
      </c>
      <c r="E87" s="27">
        <v>5.7955236783964652E-3</v>
      </c>
      <c r="F87" s="2">
        <v>21053</v>
      </c>
      <c r="G87" s="27">
        <v>4.0000000000000001E-3</v>
      </c>
    </row>
    <row r="88" spans="1:7" x14ac:dyDescent="0.3">
      <c r="A88" t="s">
        <v>2209</v>
      </c>
      <c r="B88" s="2">
        <v>24</v>
      </c>
      <c r="C88" s="27">
        <v>6.1240112273539165E-3</v>
      </c>
      <c r="D88" s="2">
        <v>259</v>
      </c>
      <c r="E88" s="27">
        <v>8.29304216963914E-3</v>
      </c>
      <c r="F88" s="2">
        <v>46514</v>
      </c>
      <c r="G88" s="27">
        <v>8.0000000000000002E-3</v>
      </c>
    </row>
    <row r="89" spans="1:7" x14ac:dyDescent="0.3">
      <c r="A89" t="s">
        <v>2210</v>
      </c>
      <c r="B89" s="2">
        <v>8</v>
      </c>
      <c r="C89" s="27">
        <v>2.0413370757846388E-3</v>
      </c>
      <c r="D89" s="2">
        <v>133</v>
      </c>
      <c r="E89" s="27">
        <v>4.2585892222471262E-3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5546875" customWidth="1"/>
    <col min="2" max="2" width="9.33203125" bestFit="1" customWidth="1"/>
    <col min="4" max="4" width="9.33203125" bestFit="1" customWidth="1"/>
    <col min="6" max="6" width="13.88671875" customWidth="1"/>
  </cols>
  <sheetData>
    <row r="1" spans="1:7" ht="21" x14ac:dyDescent="0.3">
      <c r="B1" s="363" t="s">
        <v>2212</v>
      </c>
      <c r="C1" s="363"/>
      <c r="D1" s="363"/>
      <c r="E1" s="363"/>
      <c r="F1" s="363"/>
      <c r="G1" s="363"/>
    </row>
    <row r="2" spans="1:7" x14ac:dyDescent="0.3">
      <c r="A2" t="s">
        <v>172</v>
      </c>
      <c r="B2" s="364" t="str">
        <f>Population!B3</f>
        <v>City of Atwater</v>
      </c>
      <c r="C2" s="364"/>
      <c r="D2" s="364" t="str">
        <f>Population!B4</f>
        <v>Merced County</v>
      </c>
      <c r="E2" s="364"/>
      <c r="F2" s="364" t="s">
        <v>173</v>
      </c>
      <c r="G2" s="364"/>
    </row>
    <row r="3" spans="1:7" x14ac:dyDescent="0.3">
      <c r="A3" s="18"/>
      <c r="B3" s="18"/>
      <c r="C3" s="18"/>
      <c r="D3" s="18"/>
      <c r="E3" s="18"/>
      <c r="F3" s="18"/>
      <c r="G3" s="18"/>
    </row>
    <row r="4" spans="1:7" x14ac:dyDescent="0.3">
      <c r="A4" s="122" t="s">
        <v>2213</v>
      </c>
      <c r="B4" s="122"/>
      <c r="C4" s="122"/>
      <c r="D4" s="122"/>
      <c r="E4" s="122"/>
      <c r="F4" s="122"/>
      <c r="G4" s="122"/>
    </row>
    <row r="5" spans="1:7" x14ac:dyDescent="0.3">
      <c r="A5" t="s">
        <v>2214</v>
      </c>
      <c r="B5" s="2">
        <v>22282</v>
      </c>
      <c r="C5" s="27" t="s">
        <v>172</v>
      </c>
      <c r="D5" s="2">
        <v>178403</v>
      </c>
      <c r="E5" s="27" t="s">
        <v>172</v>
      </c>
      <c r="F5" s="2">
        <v>29760021</v>
      </c>
      <c r="G5" s="27"/>
    </row>
    <row r="6" spans="1:7" x14ac:dyDescent="0.3">
      <c r="A6" s="18"/>
      <c r="B6" s="18"/>
      <c r="C6" s="18"/>
      <c r="D6" s="18"/>
      <c r="E6" s="18"/>
      <c r="F6" s="18"/>
      <c r="G6" s="18"/>
    </row>
    <row r="7" spans="1:7" x14ac:dyDescent="0.3">
      <c r="A7" s="122" t="s">
        <v>2215</v>
      </c>
      <c r="B7" s="122"/>
      <c r="C7" s="122"/>
      <c r="D7" s="122"/>
      <c r="E7" s="122"/>
      <c r="F7" s="122"/>
      <c r="G7" s="122"/>
    </row>
    <row r="8" spans="1:7" x14ac:dyDescent="0.3">
      <c r="A8" t="s">
        <v>2216</v>
      </c>
      <c r="B8" s="2">
        <v>7189</v>
      </c>
      <c r="C8" s="27" t="s">
        <v>172</v>
      </c>
      <c r="D8" s="2">
        <v>55331</v>
      </c>
      <c r="E8" s="27" t="s">
        <v>172</v>
      </c>
      <c r="F8" s="2">
        <v>10381206</v>
      </c>
      <c r="G8" s="27"/>
    </row>
    <row r="9" spans="1:7" x14ac:dyDescent="0.3">
      <c r="A9" s="18"/>
      <c r="B9" s="18"/>
      <c r="C9" s="18"/>
      <c r="D9" s="18"/>
      <c r="E9" s="18"/>
      <c r="F9" s="18"/>
      <c r="G9" s="18"/>
    </row>
    <row r="10" spans="1:7" x14ac:dyDescent="0.3">
      <c r="A10" s="122" t="s">
        <v>2217</v>
      </c>
      <c r="B10" s="122"/>
      <c r="C10" s="122"/>
      <c r="D10" s="122"/>
      <c r="E10" s="122"/>
      <c r="F10" s="122"/>
      <c r="G10" s="122"/>
    </row>
    <row r="11" spans="1:7" x14ac:dyDescent="0.3">
      <c r="A11" t="s">
        <v>2218</v>
      </c>
      <c r="B11" s="2">
        <v>7422</v>
      </c>
      <c r="C11" s="27" t="s">
        <v>172</v>
      </c>
      <c r="D11" s="2">
        <v>58410</v>
      </c>
      <c r="E11" s="27" t="s">
        <v>172</v>
      </c>
      <c r="F11" s="2">
        <v>11182882</v>
      </c>
      <c r="G11" s="27"/>
    </row>
    <row r="12" spans="1:7" x14ac:dyDescent="0.3">
      <c r="A12" s="18"/>
      <c r="B12" s="18"/>
      <c r="C12" s="18"/>
      <c r="D12" s="18"/>
      <c r="E12" s="18"/>
      <c r="F12" s="18"/>
      <c r="G12" s="18"/>
    </row>
    <row r="13" spans="1:7" x14ac:dyDescent="0.3">
      <c r="A13" s="122" t="s">
        <v>2219</v>
      </c>
      <c r="B13" s="122"/>
      <c r="C13" s="122"/>
      <c r="D13" s="122"/>
      <c r="E13" s="122"/>
      <c r="F13" s="122"/>
      <c r="G13" s="122"/>
    </row>
    <row r="14" spans="1:7" x14ac:dyDescent="0.3">
      <c r="A14" t="s">
        <v>2220</v>
      </c>
      <c r="B14" s="2">
        <v>7189</v>
      </c>
      <c r="C14" s="27" t="s">
        <v>172</v>
      </c>
      <c r="D14" s="2">
        <v>55331</v>
      </c>
      <c r="E14" s="27" t="s">
        <v>172</v>
      </c>
      <c r="F14" s="2">
        <v>10381206</v>
      </c>
      <c r="G14" s="27"/>
    </row>
    <row r="15" spans="1:7" x14ac:dyDescent="0.3">
      <c r="A15" t="s">
        <v>2183</v>
      </c>
      <c r="B15" s="2">
        <v>3536</v>
      </c>
      <c r="C15" s="27">
        <v>0.49186256781193488</v>
      </c>
      <c r="D15" s="2">
        <v>30082</v>
      </c>
      <c r="E15" s="27">
        <v>0.54367352840180005</v>
      </c>
      <c r="F15" s="2">
        <v>5773943</v>
      </c>
      <c r="G15" s="27">
        <v>0.55619192991642785</v>
      </c>
    </row>
    <row r="16" spans="1:7" x14ac:dyDescent="0.3">
      <c r="A16" t="s">
        <v>2174</v>
      </c>
      <c r="B16" s="2">
        <v>3653</v>
      </c>
      <c r="C16" s="27">
        <v>0.50813743218806506</v>
      </c>
      <c r="D16" s="2">
        <v>25249</v>
      </c>
      <c r="E16" s="27">
        <v>0.45632647159819995</v>
      </c>
      <c r="F16" s="2">
        <v>4607263</v>
      </c>
      <c r="G16" s="27">
        <v>0.4438080700835722</v>
      </c>
    </row>
    <row r="17" spans="1:7" x14ac:dyDescent="0.3">
      <c r="A17" s="18"/>
      <c r="B17" s="18"/>
      <c r="C17" s="18"/>
      <c r="D17" s="18"/>
      <c r="E17" s="18"/>
      <c r="F17" s="18"/>
      <c r="G17" s="18"/>
    </row>
    <row r="18" spans="1:7" x14ac:dyDescent="0.3">
      <c r="A18" s="122" t="s">
        <v>2221</v>
      </c>
      <c r="B18" s="122"/>
      <c r="C18" s="122"/>
      <c r="D18" s="122"/>
      <c r="E18" s="122"/>
      <c r="F18" s="122"/>
      <c r="G18" s="122"/>
    </row>
    <row r="19" spans="1:7" x14ac:dyDescent="0.3">
      <c r="A19" t="s">
        <v>2222</v>
      </c>
      <c r="B19" s="2">
        <v>3638</v>
      </c>
      <c r="C19" s="27" t="s">
        <v>172</v>
      </c>
      <c r="D19" s="2">
        <v>23334</v>
      </c>
      <c r="E19" s="27" t="s">
        <v>172</v>
      </c>
      <c r="F19" s="2">
        <v>4553387</v>
      </c>
      <c r="G19" s="27"/>
    </row>
    <row r="20" spans="1:7" x14ac:dyDescent="0.3">
      <c r="A20" t="s">
        <v>2223</v>
      </c>
      <c r="B20" s="2">
        <v>563</v>
      </c>
      <c r="C20" s="27">
        <v>0.15475536008796043</v>
      </c>
      <c r="D20" s="2">
        <v>5243</v>
      </c>
      <c r="E20" s="27">
        <v>0.22469358018342334</v>
      </c>
      <c r="F20" s="2">
        <v>815692</v>
      </c>
      <c r="G20" s="27">
        <v>0.17913961629002761</v>
      </c>
    </row>
    <row r="21" spans="1:7" x14ac:dyDescent="0.3">
      <c r="A21" t="s">
        <v>2224</v>
      </c>
      <c r="B21" s="2">
        <v>0</v>
      </c>
      <c r="C21" s="27">
        <v>0</v>
      </c>
      <c r="D21" s="2">
        <v>63</v>
      </c>
      <c r="E21" s="27">
        <v>2.6999228593468758E-3</v>
      </c>
      <c r="F21" s="2">
        <v>6901</v>
      </c>
      <c r="G21" s="27">
        <v>1.5155751092538368E-3</v>
      </c>
    </row>
    <row r="22" spans="1:7" x14ac:dyDescent="0.3">
      <c r="A22" t="s">
        <v>2204</v>
      </c>
      <c r="B22" s="2">
        <v>3</v>
      </c>
      <c r="C22" s="27">
        <v>8.2462891698735572E-4</v>
      </c>
      <c r="D22" s="2">
        <v>80</v>
      </c>
      <c r="E22" s="27">
        <v>3.4284734721865091E-3</v>
      </c>
      <c r="F22" s="2">
        <v>14992</v>
      </c>
      <c r="G22" s="27">
        <v>3.2924941367821359E-3</v>
      </c>
    </row>
    <row r="23" spans="1:7" x14ac:dyDescent="0.3">
      <c r="A23" t="s">
        <v>2205</v>
      </c>
      <c r="B23" s="2">
        <v>10</v>
      </c>
      <c r="C23" s="27">
        <v>2.7487630566245189E-3</v>
      </c>
      <c r="D23" s="2">
        <v>223</v>
      </c>
      <c r="E23" s="27">
        <v>9.5568698037198935E-3</v>
      </c>
      <c r="F23" s="2">
        <v>40911</v>
      </c>
      <c r="G23" s="27">
        <v>8.9847403701903659E-3</v>
      </c>
    </row>
    <row r="24" spans="1:7" x14ac:dyDescent="0.3">
      <c r="A24" t="s">
        <v>2206</v>
      </c>
      <c r="B24" s="2">
        <v>20</v>
      </c>
      <c r="C24" s="27">
        <v>5.4975261132490377E-3</v>
      </c>
      <c r="D24" s="2">
        <v>290</v>
      </c>
      <c r="E24" s="27">
        <v>1.2428216336676096E-2</v>
      </c>
      <c r="F24" s="2">
        <v>33815</v>
      </c>
      <c r="G24" s="27">
        <v>7.4263399970176044E-3</v>
      </c>
    </row>
    <row r="25" spans="1:7" x14ac:dyDescent="0.3">
      <c r="A25" t="s">
        <v>2225</v>
      </c>
      <c r="B25" s="2">
        <v>506</v>
      </c>
      <c r="C25" s="27">
        <v>0.13908741066520067</v>
      </c>
      <c r="D25" s="2">
        <v>4126</v>
      </c>
      <c r="E25" s="27">
        <v>0.17682351932801921</v>
      </c>
      <c r="F25" s="2">
        <v>614809</v>
      </c>
      <c r="G25" s="27">
        <v>0.13502234710117986</v>
      </c>
    </row>
    <row r="26" spans="1:7" x14ac:dyDescent="0.3">
      <c r="A26" t="s">
        <v>2210</v>
      </c>
      <c r="B26" s="2">
        <v>24</v>
      </c>
      <c r="C26" s="27">
        <v>6.5970313358988458E-3</v>
      </c>
      <c r="D26" s="2">
        <v>461</v>
      </c>
      <c r="E26" s="27">
        <v>1.9756578383474759E-2</v>
      </c>
      <c r="F26" s="2">
        <v>104264</v>
      </c>
      <c r="G26" s="27">
        <v>2.289811957560383E-2</v>
      </c>
    </row>
    <row r="27" spans="1:7" x14ac:dyDescent="0.3">
      <c r="A27" t="s">
        <v>2226</v>
      </c>
      <c r="B27" s="2">
        <v>1086</v>
      </c>
      <c r="C27" s="27">
        <v>0.29851566794942275</v>
      </c>
      <c r="D27" s="2">
        <v>7670</v>
      </c>
      <c r="E27" s="27">
        <v>0.32870489414588155</v>
      </c>
      <c r="F27" s="2">
        <v>963099</v>
      </c>
      <c r="G27" s="27">
        <v>0.21151266079513997</v>
      </c>
    </row>
    <row r="28" spans="1:7" x14ac:dyDescent="0.3">
      <c r="A28" t="s">
        <v>2224</v>
      </c>
      <c r="B28" s="2">
        <v>35</v>
      </c>
      <c r="C28" s="27">
        <v>9.620670698185816E-3</v>
      </c>
      <c r="D28" s="2">
        <v>462</v>
      </c>
      <c r="E28" s="27">
        <v>1.979943430187709E-2</v>
      </c>
      <c r="F28" s="2">
        <v>37339</v>
      </c>
      <c r="G28" s="27">
        <v>8.2002693818908866E-3</v>
      </c>
    </row>
    <row r="29" spans="1:7" x14ac:dyDescent="0.3">
      <c r="A29" t="s">
        <v>2204</v>
      </c>
      <c r="B29" s="2">
        <v>42</v>
      </c>
      <c r="C29" s="27">
        <v>1.154480483782298E-2</v>
      </c>
      <c r="D29" s="2">
        <v>785</v>
      </c>
      <c r="E29" s="27">
        <v>3.3641895945830121E-2</v>
      </c>
      <c r="F29" s="2">
        <v>46888</v>
      </c>
      <c r="G29" s="27">
        <v>1.0297389613489914E-2</v>
      </c>
    </row>
    <row r="30" spans="1:7" x14ac:dyDescent="0.3">
      <c r="A30" t="s">
        <v>2205</v>
      </c>
      <c r="B30" s="2">
        <v>153</v>
      </c>
      <c r="C30" s="27">
        <v>4.2056074766355138E-2</v>
      </c>
      <c r="D30" s="2">
        <v>1269</v>
      </c>
      <c r="E30" s="27">
        <v>5.4384160452558498E-2</v>
      </c>
      <c r="F30" s="2">
        <v>82147</v>
      </c>
      <c r="G30" s="27">
        <v>1.8040856180245608E-2</v>
      </c>
    </row>
    <row r="31" spans="1:7" x14ac:dyDescent="0.3">
      <c r="A31" t="s">
        <v>2206</v>
      </c>
      <c r="B31" s="2">
        <v>201</v>
      </c>
      <c r="C31" s="27">
        <v>5.5250137438152831E-2</v>
      </c>
      <c r="D31" s="2">
        <v>1372</v>
      </c>
      <c r="E31" s="27">
        <v>5.8798320047998627E-2</v>
      </c>
      <c r="F31" s="2">
        <v>103519</v>
      </c>
      <c r="G31" s="27">
        <v>2.2734505105759733E-2</v>
      </c>
    </row>
    <row r="32" spans="1:7" x14ac:dyDescent="0.3">
      <c r="A32" t="s">
        <v>2225</v>
      </c>
      <c r="B32" s="2">
        <v>417</v>
      </c>
      <c r="C32" s="27">
        <v>0.11462341946124244</v>
      </c>
      <c r="D32" s="2">
        <v>3131</v>
      </c>
      <c r="E32" s="27">
        <v>0.1341818805176995</v>
      </c>
      <c r="F32" s="2">
        <v>662158</v>
      </c>
      <c r="G32" s="27">
        <v>0.14542098003090886</v>
      </c>
    </row>
    <row r="33" spans="1:7" x14ac:dyDescent="0.3">
      <c r="A33" t="s">
        <v>2210</v>
      </c>
      <c r="B33" s="2">
        <v>238</v>
      </c>
      <c r="C33" s="27">
        <v>6.5420560747663545E-2</v>
      </c>
      <c r="D33" s="2">
        <v>651</v>
      </c>
      <c r="E33" s="27">
        <v>2.7899202879917716E-2</v>
      </c>
      <c r="F33" s="2">
        <v>31048</v>
      </c>
      <c r="G33" s="27">
        <v>6.8186604828449678E-3</v>
      </c>
    </row>
    <row r="34" spans="1:7" x14ac:dyDescent="0.3">
      <c r="A34" t="s">
        <v>2227</v>
      </c>
      <c r="B34" s="2">
        <v>1211</v>
      </c>
      <c r="C34" s="27">
        <v>0.33287520615722926</v>
      </c>
      <c r="D34" s="2">
        <v>6317</v>
      </c>
      <c r="E34" s="27">
        <v>0.27072083654752721</v>
      </c>
      <c r="F34" s="2">
        <v>1271800</v>
      </c>
      <c r="G34" s="27">
        <v>0.2793085674466062</v>
      </c>
    </row>
    <row r="35" spans="1:7" x14ac:dyDescent="0.3">
      <c r="A35" t="s">
        <v>2224</v>
      </c>
      <c r="B35" s="2">
        <v>309</v>
      </c>
      <c r="C35" s="27">
        <v>8.4936778449697631E-2</v>
      </c>
      <c r="D35" s="2">
        <v>2122</v>
      </c>
      <c r="E35" s="27">
        <v>9.0940258849747144E-2</v>
      </c>
      <c r="F35" s="2">
        <v>189949</v>
      </c>
      <c r="G35" s="27">
        <v>4.171597977505536E-2</v>
      </c>
    </row>
    <row r="36" spans="1:7" x14ac:dyDescent="0.3">
      <c r="A36" t="s">
        <v>2204</v>
      </c>
      <c r="B36" s="2">
        <v>303</v>
      </c>
      <c r="C36" s="27">
        <v>8.3287520615722921E-2</v>
      </c>
      <c r="D36" s="2">
        <v>1803</v>
      </c>
      <c r="E36" s="27">
        <v>7.7269220879403452E-2</v>
      </c>
      <c r="F36" s="2">
        <v>245005</v>
      </c>
      <c r="G36" s="27">
        <v>5.3807198904903097E-2</v>
      </c>
    </row>
    <row r="37" spans="1:7" x14ac:dyDescent="0.3">
      <c r="A37" t="s">
        <v>2205</v>
      </c>
      <c r="B37" s="2">
        <v>193</v>
      </c>
      <c r="C37" s="27">
        <v>5.3051126992853213E-2</v>
      </c>
      <c r="D37" s="2">
        <v>1002</v>
      </c>
      <c r="E37" s="27">
        <v>4.2941630239136025E-2</v>
      </c>
      <c r="F37" s="2">
        <v>273454</v>
      </c>
      <c r="G37" s="27">
        <v>6.0055075485567121E-2</v>
      </c>
    </row>
    <row r="38" spans="1:7" x14ac:dyDescent="0.3">
      <c r="A38" t="s">
        <v>2206</v>
      </c>
      <c r="B38" s="2">
        <v>42</v>
      </c>
      <c r="C38" s="27">
        <v>1.154480483782298E-2</v>
      </c>
      <c r="D38" s="2">
        <v>406</v>
      </c>
      <c r="E38" s="27">
        <v>1.7399502871346534E-2</v>
      </c>
      <c r="F38" s="2">
        <v>202195</v>
      </c>
      <c r="G38" s="27">
        <v>4.4405406349163817E-2</v>
      </c>
    </row>
    <row r="39" spans="1:7" x14ac:dyDescent="0.3">
      <c r="A39" t="s">
        <v>2225</v>
      </c>
      <c r="B39" s="2">
        <v>45</v>
      </c>
      <c r="C39" s="27">
        <v>1.2369433754810335E-2</v>
      </c>
      <c r="D39" s="2">
        <v>318</v>
      </c>
      <c r="E39" s="27">
        <v>1.3628182051941374E-2</v>
      </c>
      <c r="F39" s="2">
        <v>327813</v>
      </c>
      <c r="G39" s="27">
        <v>7.1993221748996958E-2</v>
      </c>
    </row>
    <row r="40" spans="1:7" x14ac:dyDescent="0.3">
      <c r="A40" t="s">
        <v>2210</v>
      </c>
      <c r="B40" s="2">
        <v>319</v>
      </c>
      <c r="C40" s="27">
        <v>8.7685541506322157E-2</v>
      </c>
      <c r="D40" s="2">
        <v>666</v>
      </c>
      <c r="E40" s="27">
        <v>2.8542041655952689E-2</v>
      </c>
      <c r="F40" s="2">
        <v>33384</v>
      </c>
      <c r="G40" s="27">
        <v>7.331685182919879E-3</v>
      </c>
    </row>
    <row r="41" spans="1:7" x14ac:dyDescent="0.3">
      <c r="A41" t="s">
        <v>2228</v>
      </c>
      <c r="B41" s="2">
        <v>429</v>
      </c>
      <c r="C41" s="27">
        <v>0.11792193512919186</v>
      </c>
      <c r="D41" s="2">
        <v>2532</v>
      </c>
      <c r="E41" s="27">
        <v>0.108511185394703</v>
      </c>
      <c r="F41" s="2">
        <v>767494</v>
      </c>
      <c r="G41" s="27">
        <v>0.16855452874969776</v>
      </c>
    </row>
    <row r="42" spans="1:7" x14ac:dyDescent="0.3">
      <c r="A42" t="s">
        <v>2224</v>
      </c>
      <c r="B42" s="2">
        <v>281</v>
      </c>
      <c r="C42" s="27">
        <v>7.7240241891148989E-2</v>
      </c>
      <c r="D42" s="2">
        <v>1825</v>
      </c>
      <c r="E42" s="27">
        <v>7.8212051084254733E-2</v>
      </c>
      <c r="F42" s="2">
        <v>313950</v>
      </c>
      <c r="G42" s="27">
        <v>6.8948674909468488E-2</v>
      </c>
    </row>
    <row r="43" spans="1:7" x14ac:dyDescent="0.3">
      <c r="A43" t="s">
        <v>2204</v>
      </c>
      <c r="B43" s="2">
        <v>72</v>
      </c>
      <c r="C43" s="27">
        <v>1.9791094007696537E-2</v>
      </c>
      <c r="D43" s="2">
        <v>371</v>
      </c>
      <c r="E43" s="27">
        <v>1.5899545727264937E-2</v>
      </c>
      <c r="F43" s="2">
        <v>203483</v>
      </c>
      <c r="G43" s="27">
        <v>4.468827270776677E-2</v>
      </c>
    </row>
    <row r="44" spans="1:7" x14ac:dyDescent="0.3">
      <c r="A44" t="s">
        <v>2205</v>
      </c>
      <c r="B44" s="2">
        <v>26</v>
      </c>
      <c r="C44" s="27">
        <v>7.1467839472237494E-3</v>
      </c>
      <c r="D44" s="2">
        <v>178</v>
      </c>
      <c r="E44" s="27">
        <v>7.6283534756149823E-3</v>
      </c>
      <c r="F44" s="2">
        <v>124471</v>
      </c>
      <c r="G44" s="27">
        <v>2.733591500129464E-2</v>
      </c>
    </row>
    <row r="45" spans="1:7" x14ac:dyDescent="0.3">
      <c r="A45" t="s">
        <v>2206</v>
      </c>
      <c r="B45" s="2">
        <v>8</v>
      </c>
      <c r="C45" s="27">
        <v>2.1990104452996153E-3</v>
      </c>
      <c r="D45" s="2">
        <v>13</v>
      </c>
      <c r="E45" s="27">
        <v>5.571269392303077E-4</v>
      </c>
      <c r="F45" s="2">
        <v>58883</v>
      </c>
      <c r="G45" s="27">
        <v>1.2931692386348887E-2</v>
      </c>
    </row>
    <row r="46" spans="1:7" x14ac:dyDescent="0.3">
      <c r="A46" t="s">
        <v>2225</v>
      </c>
      <c r="B46" s="2">
        <v>0</v>
      </c>
      <c r="C46" s="27">
        <v>0</v>
      </c>
      <c r="D46" s="2">
        <v>13</v>
      </c>
      <c r="E46" s="27">
        <v>5.571269392303077E-4</v>
      </c>
      <c r="F46" s="2">
        <v>51483</v>
      </c>
      <c r="G46" s="27">
        <v>1.1306528524810212E-2</v>
      </c>
    </row>
    <row r="47" spans="1:7" x14ac:dyDescent="0.3">
      <c r="A47" t="s">
        <v>2210</v>
      </c>
      <c r="B47" s="2">
        <v>42</v>
      </c>
      <c r="C47" s="27">
        <v>1.154480483782298E-2</v>
      </c>
      <c r="D47" s="2">
        <v>132</v>
      </c>
      <c r="E47" s="27">
        <v>5.6569812291077399E-3</v>
      </c>
      <c r="F47" s="2">
        <v>15224</v>
      </c>
      <c r="G47" s="27">
        <v>3.3434452200087538E-3</v>
      </c>
    </row>
    <row r="48" spans="1:7" x14ac:dyDescent="0.3">
      <c r="A48" t="s">
        <v>2229</v>
      </c>
      <c r="B48" s="2">
        <v>349</v>
      </c>
      <c r="C48" s="27">
        <v>9.5931830676195706E-2</v>
      </c>
      <c r="D48" s="2">
        <v>1572</v>
      </c>
      <c r="E48" s="27">
        <v>6.7369503728464897E-2</v>
      </c>
      <c r="F48" s="2">
        <v>735302</v>
      </c>
      <c r="G48" s="27">
        <v>0.16148462671852842</v>
      </c>
    </row>
    <row r="49" spans="1:7" x14ac:dyDescent="0.3">
      <c r="A49" t="s">
        <v>2224</v>
      </c>
      <c r="B49" s="2">
        <v>266</v>
      </c>
      <c r="C49" s="27">
        <v>7.31170973062122E-2</v>
      </c>
      <c r="D49" s="2">
        <v>1331</v>
      </c>
      <c r="E49" s="27">
        <v>5.7041227393503043E-2</v>
      </c>
      <c r="F49" s="2">
        <v>523770</v>
      </c>
      <c r="G49" s="27">
        <v>0.11502865888623129</v>
      </c>
    </row>
    <row r="50" spans="1:7" x14ac:dyDescent="0.3">
      <c r="A50" t="s">
        <v>2204</v>
      </c>
      <c r="B50" s="2">
        <v>16</v>
      </c>
      <c r="C50" s="27">
        <v>4.3980208905992305E-3</v>
      </c>
      <c r="D50" s="2">
        <v>54</v>
      </c>
      <c r="E50" s="27">
        <v>2.3142195937258937E-3</v>
      </c>
      <c r="F50" s="2">
        <v>129864</v>
      </c>
      <c r="G50" s="27">
        <v>2.8520308069575461E-2</v>
      </c>
    </row>
    <row r="51" spans="1:7" x14ac:dyDescent="0.3">
      <c r="A51" t="s">
        <v>2205</v>
      </c>
      <c r="B51" s="2">
        <v>0</v>
      </c>
      <c r="C51" s="27">
        <v>0</v>
      </c>
      <c r="D51" s="2">
        <v>0</v>
      </c>
      <c r="E51" s="27">
        <v>0</v>
      </c>
      <c r="F51" s="2">
        <v>45371</v>
      </c>
      <c r="G51" s="27">
        <v>9.9642310218744853E-3</v>
      </c>
    </row>
    <row r="52" spans="1:7" x14ac:dyDescent="0.3">
      <c r="A52" t="s">
        <v>2206</v>
      </c>
      <c r="B52" s="2">
        <v>0</v>
      </c>
      <c r="C52" s="27">
        <v>0</v>
      </c>
      <c r="D52" s="2">
        <v>11</v>
      </c>
      <c r="E52" s="27">
        <v>4.7141510242564499E-4</v>
      </c>
      <c r="F52" s="2">
        <v>22360</v>
      </c>
      <c r="G52" s="27">
        <v>4.9106302627033461E-3</v>
      </c>
    </row>
    <row r="53" spans="1:7" x14ac:dyDescent="0.3">
      <c r="A53" t="s">
        <v>2225</v>
      </c>
      <c r="B53" s="2">
        <v>0</v>
      </c>
      <c r="C53" s="27">
        <v>0</v>
      </c>
      <c r="D53" s="2">
        <v>0</v>
      </c>
      <c r="E53" s="27">
        <v>0</v>
      </c>
      <c r="F53" s="2">
        <v>1540</v>
      </c>
      <c r="G53" s="27">
        <v>3.382097765904809E-4</v>
      </c>
    </row>
    <row r="54" spans="1:7" x14ac:dyDescent="0.3">
      <c r="A54" t="s">
        <v>2210</v>
      </c>
      <c r="B54" s="2">
        <v>67</v>
      </c>
      <c r="C54" s="27">
        <v>1.8416712479384277E-2</v>
      </c>
      <c r="D54" s="2">
        <v>176</v>
      </c>
      <c r="E54" s="27">
        <v>7.5426416388103198E-3</v>
      </c>
      <c r="F54" s="2">
        <v>12397</v>
      </c>
      <c r="G54" s="27">
        <v>2.7225887015533711E-3</v>
      </c>
    </row>
    <row r="55" spans="1:7" x14ac:dyDescent="0.3">
      <c r="A55" s="18"/>
      <c r="B55" s="18"/>
      <c r="C55" s="18"/>
      <c r="D55" s="18"/>
      <c r="E55" s="18"/>
      <c r="F55" s="18"/>
      <c r="G55" s="18"/>
    </row>
    <row r="56" spans="1:7" x14ac:dyDescent="0.3">
      <c r="A56" s="122" t="s">
        <v>2230</v>
      </c>
      <c r="B56" s="122"/>
      <c r="C56" s="122"/>
      <c r="D56" s="122"/>
      <c r="E56" s="122"/>
      <c r="F56" s="122"/>
      <c r="G56" s="122"/>
    </row>
    <row r="57" spans="1:7" x14ac:dyDescent="0.3">
      <c r="A57" t="s">
        <v>2231</v>
      </c>
      <c r="B57" s="2">
        <v>2983</v>
      </c>
      <c r="C57" s="27" t="s">
        <v>172</v>
      </c>
      <c r="D57" s="2">
        <v>23693</v>
      </c>
      <c r="E57" s="27" t="s">
        <v>172</v>
      </c>
      <c r="F57" s="2">
        <v>4773895</v>
      </c>
      <c r="G57" s="27"/>
    </row>
    <row r="58" spans="1:7" x14ac:dyDescent="0.3">
      <c r="A58" t="s">
        <v>2223</v>
      </c>
      <c r="B58" s="2">
        <v>213</v>
      </c>
      <c r="C58" s="27">
        <v>7.1404626215219577E-2</v>
      </c>
      <c r="D58" s="2">
        <v>2085</v>
      </c>
      <c r="E58" s="27">
        <v>8.8000675304942391E-2</v>
      </c>
      <c r="F58" s="2">
        <v>270097</v>
      </c>
      <c r="G58" s="27">
        <v>5.6577909652390762E-2</v>
      </c>
    </row>
    <row r="59" spans="1:7" x14ac:dyDescent="0.3">
      <c r="A59" t="s">
        <v>2224</v>
      </c>
      <c r="B59" s="2">
        <v>40</v>
      </c>
      <c r="C59" s="27">
        <v>1.340931947703654E-2</v>
      </c>
      <c r="D59" s="2">
        <v>430</v>
      </c>
      <c r="E59" s="27">
        <v>1.8148820326678767E-2</v>
      </c>
      <c r="F59" s="2">
        <v>38743</v>
      </c>
      <c r="G59" s="27">
        <v>8.1155953367219019E-3</v>
      </c>
    </row>
    <row r="60" spans="1:7" x14ac:dyDescent="0.3">
      <c r="A60" t="s">
        <v>2204</v>
      </c>
      <c r="B60" s="2">
        <v>11</v>
      </c>
      <c r="C60" s="27">
        <v>3.6875628561850488E-3</v>
      </c>
      <c r="D60" s="2">
        <v>244</v>
      </c>
      <c r="E60" s="27">
        <v>1.0298400371417719E-2</v>
      </c>
      <c r="F60" s="2">
        <v>23028</v>
      </c>
      <c r="G60" s="27">
        <v>4.8237340787763454E-3</v>
      </c>
    </row>
    <row r="61" spans="1:7" x14ac:dyDescent="0.3">
      <c r="A61" t="s">
        <v>2205</v>
      </c>
      <c r="B61" s="2">
        <v>32</v>
      </c>
      <c r="C61" s="27">
        <v>1.0727455581629233E-2</v>
      </c>
      <c r="D61" s="2">
        <v>207</v>
      </c>
      <c r="E61" s="27">
        <v>8.7367576921453596E-3</v>
      </c>
      <c r="F61" s="2">
        <v>18966</v>
      </c>
      <c r="G61" s="27">
        <v>3.9728565458603511E-3</v>
      </c>
    </row>
    <row r="62" spans="1:7" x14ac:dyDescent="0.3">
      <c r="A62" t="s">
        <v>2206</v>
      </c>
      <c r="B62" s="2">
        <v>9</v>
      </c>
      <c r="C62" s="27">
        <v>3.0170968823332216E-3</v>
      </c>
      <c r="D62" s="2">
        <v>124</v>
      </c>
      <c r="E62" s="27">
        <v>5.2336133035073649E-3</v>
      </c>
      <c r="F62" s="2">
        <v>15558</v>
      </c>
      <c r="G62" s="27">
        <v>3.2589740662498862E-3</v>
      </c>
    </row>
    <row r="63" spans="1:7" x14ac:dyDescent="0.3">
      <c r="A63" t="s">
        <v>2225</v>
      </c>
      <c r="B63" s="2">
        <v>111</v>
      </c>
      <c r="C63" s="27">
        <v>3.7210861548776397E-2</v>
      </c>
      <c r="D63" s="2">
        <v>953</v>
      </c>
      <c r="E63" s="27">
        <v>4.0222850630988058E-2</v>
      </c>
      <c r="F63" s="2">
        <v>140098</v>
      </c>
      <c r="G63" s="27">
        <v>2.9346686510700382E-2</v>
      </c>
    </row>
    <row r="64" spans="1:7" x14ac:dyDescent="0.3">
      <c r="A64" t="s">
        <v>2210</v>
      </c>
      <c r="B64" s="2">
        <v>10</v>
      </c>
      <c r="C64" s="27">
        <v>3.352329869259135E-3</v>
      </c>
      <c r="D64" s="2">
        <v>127</v>
      </c>
      <c r="E64" s="27">
        <v>5.360232980205124E-3</v>
      </c>
      <c r="F64" s="2">
        <v>33704</v>
      </c>
      <c r="G64" s="27">
        <v>7.0600631140818977E-3</v>
      </c>
    </row>
    <row r="65" spans="1:7" x14ac:dyDescent="0.3">
      <c r="A65" t="s">
        <v>2226</v>
      </c>
      <c r="B65" s="2">
        <v>320</v>
      </c>
      <c r="C65" s="27">
        <v>0.10727455581629232</v>
      </c>
      <c r="D65" s="2">
        <v>3752</v>
      </c>
      <c r="E65" s="27">
        <v>0.15835900898999705</v>
      </c>
      <c r="F65" s="2">
        <v>424383</v>
      </c>
      <c r="G65" s="27">
        <v>8.8896592824098564E-2</v>
      </c>
    </row>
    <row r="66" spans="1:7" x14ac:dyDescent="0.3">
      <c r="A66" t="s">
        <v>2224</v>
      </c>
      <c r="B66" s="2">
        <v>112</v>
      </c>
      <c r="C66" s="27">
        <v>3.7546094535702311E-2</v>
      </c>
      <c r="D66" s="2">
        <v>1592</v>
      </c>
      <c r="E66" s="27">
        <v>6.7192841767610686E-2</v>
      </c>
      <c r="F66" s="2">
        <v>186111</v>
      </c>
      <c r="G66" s="27">
        <v>3.8985147348234515E-2</v>
      </c>
    </row>
    <row r="67" spans="1:7" x14ac:dyDescent="0.3">
      <c r="A67" t="s">
        <v>2204</v>
      </c>
      <c r="B67" s="2">
        <v>29</v>
      </c>
      <c r="C67" s="27">
        <v>9.7217566208514915E-3</v>
      </c>
      <c r="D67" s="2">
        <v>358</v>
      </c>
      <c r="E67" s="27">
        <v>1.5109948085932554E-2</v>
      </c>
      <c r="F67" s="2">
        <v>39494</v>
      </c>
      <c r="G67" s="27">
        <v>8.2729092282088322E-3</v>
      </c>
    </row>
    <row r="68" spans="1:7" x14ac:dyDescent="0.3">
      <c r="A68" t="s">
        <v>2205</v>
      </c>
      <c r="B68" s="2">
        <v>29</v>
      </c>
      <c r="C68" s="27">
        <v>9.7217566208514915E-3</v>
      </c>
      <c r="D68" s="2">
        <v>531</v>
      </c>
      <c r="E68" s="27">
        <v>2.2411682775503313E-2</v>
      </c>
      <c r="F68" s="2">
        <v>29375</v>
      </c>
      <c r="G68" s="27">
        <v>6.1532564080274072E-3</v>
      </c>
    </row>
    <row r="69" spans="1:7" x14ac:dyDescent="0.3">
      <c r="A69" t="s">
        <v>2206</v>
      </c>
      <c r="B69" s="2">
        <v>22</v>
      </c>
      <c r="C69" s="27">
        <v>7.3751257123700975E-3</v>
      </c>
      <c r="D69" s="2">
        <v>227</v>
      </c>
      <c r="E69" s="27">
        <v>9.5808888701304183E-3</v>
      </c>
      <c r="F69" s="2">
        <v>21757</v>
      </c>
      <c r="G69" s="27">
        <v>4.5574944568324187E-3</v>
      </c>
    </row>
    <row r="70" spans="1:7" x14ac:dyDescent="0.3">
      <c r="A70" t="s">
        <v>2225</v>
      </c>
      <c r="B70" s="2">
        <v>128</v>
      </c>
      <c r="C70" s="27">
        <v>4.2909822326516932E-2</v>
      </c>
      <c r="D70" s="2">
        <v>1044</v>
      </c>
      <c r="E70" s="27">
        <v>4.4063647490820076E-2</v>
      </c>
      <c r="F70" s="2">
        <v>147445</v>
      </c>
      <c r="G70" s="27">
        <v>3.0885681398522592E-2</v>
      </c>
    </row>
    <row r="71" spans="1:7" x14ac:dyDescent="0.3">
      <c r="A71" t="s">
        <v>2210</v>
      </c>
      <c r="B71" s="2">
        <v>0</v>
      </c>
      <c r="C71" s="27">
        <v>0</v>
      </c>
      <c r="D71" s="2">
        <v>0</v>
      </c>
      <c r="E71" s="27">
        <v>0</v>
      </c>
      <c r="F71" s="2">
        <v>201</v>
      </c>
      <c r="G71" s="27">
        <v>4.2103984272800301E-5</v>
      </c>
    </row>
    <row r="72" spans="1:7" x14ac:dyDescent="0.3">
      <c r="A72" t="s">
        <v>2227</v>
      </c>
      <c r="B72" s="2">
        <v>694</v>
      </c>
      <c r="C72" s="27">
        <v>0.23265169292658397</v>
      </c>
      <c r="D72" s="2">
        <v>6102</v>
      </c>
      <c r="E72" s="27">
        <v>0.25754442240324149</v>
      </c>
      <c r="F72" s="2">
        <v>823120</v>
      </c>
      <c r="G72" s="27">
        <v>0.17242105241108152</v>
      </c>
    </row>
    <row r="73" spans="1:7" x14ac:dyDescent="0.3">
      <c r="A73" t="s">
        <v>2224</v>
      </c>
      <c r="B73" s="2">
        <v>312</v>
      </c>
      <c r="C73" s="27">
        <v>0.10459269192088501</v>
      </c>
      <c r="D73" s="2">
        <v>2909</v>
      </c>
      <c r="E73" s="27">
        <v>0.12277887983792682</v>
      </c>
      <c r="F73" s="2">
        <v>373299</v>
      </c>
      <c r="G73" s="27">
        <v>7.819589664205015E-2</v>
      </c>
    </row>
    <row r="74" spans="1:7" x14ac:dyDescent="0.3">
      <c r="A74" t="s">
        <v>2204</v>
      </c>
      <c r="B74" s="2">
        <v>52</v>
      </c>
      <c r="C74" s="27">
        <v>1.7432115320147504E-2</v>
      </c>
      <c r="D74" s="2">
        <v>721</v>
      </c>
      <c r="E74" s="27">
        <v>3.0430928966361372E-2</v>
      </c>
      <c r="F74" s="2">
        <v>62424</v>
      </c>
      <c r="G74" s="27">
        <v>1.3076114996245204E-2</v>
      </c>
    </row>
    <row r="75" spans="1:7" x14ac:dyDescent="0.3">
      <c r="A75" t="s">
        <v>2205</v>
      </c>
      <c r="B75" s="2">
        <v>42</v>
      </c>
      <c r="C75" s="27">
        <v>1.4079785450888367E-2</v>
      </c>
      <c r="D75" s="2">
        <v>752</v>
      </c>
      <c r="E75" s="27">
        <v>3.1739332292238215E-2</v>
      </c>
      <c r="F75" s="2">
        <v>62766</v>
      </c>
      <c r="G75" s="27">
        <v>1.3147754611276536E-2</v>
      </c>
    </row>
    <row r="76" spans="1:7" x14ac:dyDescent="0.3">
      <c r="A76" t="s">
        <v>2206</v>
      </c>
      <c r="B76" s="2">
        <v>87</v>
      </c>
      <c r="C76" s="27">
        <v>2.9165269862554476E-2</v>
      </c>
      <c r="D76" s="2">
        <v>725</v>
      </c>
      <c r="E76" s="27">
        <v>3.0599755201958383E-2</v>
      </c>
      <c r="F76" s="2">
        <v>63240</v>
      </c>
      <c r="G76" s="27">
        <v>1.3247044604039259E-2</v>
      </c>
    </row>
    <row r="77" spans="1:7" x14ac:dyDescent="0.3">
      <c r="A77" t="s">
        <v>2225</v>
      </c>
      <c r="B77" s="2">
        <v>201</v>
      </c>
      <c r="C77" s="27">
        <v>6.7381830372108611E-2</v>
      </c>
      <c r="D77" s="2">
        <v>995</v>
      </c>
      <c r="E77" s="27">
        <v>4.1995526104756681E-2</v>
      </c>
      <c r="F77" s="2">
        <v>261153</v>
      </c>
      <c r="G77" s="27">
        <v>5.4704387088530433E-2</v>
      </c>
    </row>
    <row r="78" spans="1:7" x14ac:dyDescent="0.3">
      <c r="A78" t="s">
        <v>2210</v>
      </c>
      <c r="B78" s="2">
        <v>0</v>
      </c>
      <c r="C78" s="27">
        <v>0</v>
      </c>
      <c r="D78" s="2">
        <v>0</v>
      </c>
      <c r="E78" s="27">
        <v>0</v>
      </c>
      <c r="F78" s="2">
        <v>238</v>
      </c>
      <c r="G78" s="27">
        <v>4.9854468939932696E-5</v>
      </c>
    </row>
    <row r="79" spans="1:7" x14ac:dyDescent="0.3">
      <c r="A79" t="s">
        <v>2228</v>
      </c>
      <c r="B79" s="2">
        <v>850</v>
      </c>
      <c r="C79" s="27">
        <v>0.28494803888702647</v>
      </c>
      <c r="D79" s="2">
        <v>5335</v>
      </c>
      <c r="E79" s="27">
        <v>0.22517199172751445</v>
      </c>
      <c r="F79" s="2">
        <v>924133</v>
      </c>
      <c r="G79" s="27">
        <v>0.19358050397002866</v>
      </c>
    </row>
    <row r="80" spans="1:7" x14ac:dyDescent="0.3">
      <c r="A80" t="s">
        <v>2224</v>
      </c>
      <c r="B80" s="2">
        <v>341</v>
      </c>
      <c r="C80" s="27">
        <v>0.1143144485417365</v>
      </c>
      <c r="D80" s="2">
        <v>2583</v>
      </c>
      <c r="E80" s="27">
        <v>0.10901954163677036</v>
      </c>
      <c r="F80" s="2">
        <v>375618</v>
      </c>
      <c r="G80" s="27">
        <v>7.8681663505376642E-2</v>
      </c>
    </row>
    <row r="81" spans="1:7" x14ac:dyDescent="0.3">
      <c r="A81" t="s">
        <v>2204</v>
      </c>
      <c r="B81" s="2">
        <v>226</v>
      </c>
      <c r="C81" s="27">
        <v>7.576265504525645E-2</v>
      </c>
      <c r="D81" s="2">
        <v>1234</v>
      </c>
      <c r="E81" s="27">
        <v>5.2082893681678136E-2</v>
      </c>
      <c r="F81" s="2">
        <v>110688</v>
      </c>
      <c r="G81" s="27">
        <v>2.3186098563122984E-2</v>
      </c>
    </row>
    <row r="82" spans="1:7" x14ac:dyDescent="0.3">
      <c r="A82" t="s">
        <v>2205</v>
      </c>
      <c r="B82" s="2">
        <v>215</v>
      </c>
      <c r="C82" s="27">
        <v>7.2075092189071405E-2</v>
      </c>
      <c r="D82" s="2">
        <v>819</v>
      </c>
      <c r="E82" s="27">
        <v>3.456717173848816E-2</v>
      </c>
      <c r="F82" s="2">
        <v>119682</v>
      </c>
      <c r="G82" s="27">
        <v>2.507009475491187E-2</v>
      </c>
    </row>
    <row r="83" spans="1:7" x14ac:dyDescent="0.3">
      <c r="A83" t="s">
        <v>2206</v>
      </c>
      <c r="B83" s="2">
        <v>52</v>
      </c>
      <c r="C83" s="27">
        <v>1.7432115320147504E-2</v>
      </c>
      <c r="D83" s="2">
        <v>387</v>
      </c>
      <c r="E83" s="27">
        <v>1.6333938294010888E-2</v>
      </c>
      <c r="F83" s="2">
        <v>105735</v>
      </c>
      <c r="G83" s="27">
        <v>2.21485809805201E-2</v>
      </c>
    </row>
    <row r="84" spans="1:7" x14ac:dyDescent="0.3">
      <c r="A84" t="s">
        <v>2225</v>
      </c>
      <c r="B84" s="2">
        <v>16</v>
      </c>
      <c r="C84" s="27">
        <v>5.3637277908146165E-3</v>
      </c>
      <c r="D84" s="2">
        <v>312</v>
      </c>
      <c r="E84" s="27">
        <v>1.3168446376566919E-2</v>
      </c>
      <c r="F84" s="2">
        <v>212139</v>
      </c>
      <c r="G84" s="27">
        <v>4.4437299102724294E-2</v>
      </c>
    </row>
    <row r="85" spans="1:7" x14ac:dyDescent="0.3">
      <c r="A85" t="s">
        <v>2210</v>
      </c>
      <c r="B85" s="2">
        <v>0</v>
      </c>
      <c r="C85" s="27">
        <v>0</v>
      </c>
      <c r="D85" s="2">
        <v>0</v>
      </c>
      <c r="E85" s="27">
        <v>0</v>
      </c>
      <c r="F85" s="2">
        <v>271</v>
      </c>
      <c r="G85" s="27">
        <v>5.6767063372780507E-5</v>
      </c>
    </row>
    <row r="86" spans="1:7" x14ac:dyDescent="0.3">
      <c r="A86" t="s">
        <v>2229</v>
      </c>
      <c r="B86" s="2">
        <v>906</v>
      </c>
      <c r="C86" s="27">
        <v>0.30372108615487764</v>
      </c>
      <c r="D86" s="2">
        <v>6419</v>
      </c>
      <c r="E86" s="27">
        <v>0.27092390157430463</v>
      </c>
      <c r="F86" s="2">
        <v>2332162</v>
      </c>
      <c r="G86" s="27">
        <v>0.4885239411424005</v>
      </c>
    </row>
    <row r="87" spans="1:7" x14ac:dyDescent="0.3">
      <c r="A87" t="s">
        <v>2224</v>
      </c>
      <c r="B87" s="2">
        <v>671</v>
      </c>
      <c r="C87" s="27">
        <v>0.22494133422728796</v>
      </c>
      <c r="D87" s="2">
        <v>4601</v>
      </c>
      <c r="E87" s="27">
        <v>0.19419237749546278</v>
      </c>
      <c r="F87" s="2">
        <v>1225423</v>
      </c>
      <c r="G87" s="27">
        <v>0.25669249114192916</v>
      </c>
    </row>
    <row r="88" spans="1:7" x14ac:dyDescent="0.3">
      <c r="A88" t="s">
        <v>2204</v>
      </c>
      <c r="B88" s="2">
        <v>188</v>
      </c>
      <c r="C88" s="27">
        <v>6.3023801542071739E-2</v>
      </c>
      <c r="D88" s="2">
        <v>1133</v>
      </c>
      <c r="E88" s="27">
        <v>4.7820031232853583E-2</v>
      </c>
      <c r="F88" s="2">
        <v>370964</v>
      </c>
      <c r="G88" s="27">
        <v>7.7706778217786529E-2</v>
      </c>
    </row>
    <row r="89" spans="1:7" x14ac:dyDescent="0.3">
      <c r="A89" t="s">
        <v>2205</v>
      </c>
      <c r="B89" s="2">
        <v>28</v>
      </c>
      <c r="C89" s="27">
        <v>9.3865236339255777E-3</v>
      </c>
      <c r="D89" s="2">
        <v>398</v>
      </c>
      <c r="E89" s="27">
        <v>1.6798210441902672E-2</v>
      </c>
      <c r="F89" s="2">
        <v>294120</v>
      </c>
      <c r="G89" s="27">
        <v>6.1610068926945399E-2</v>
      </c>
    </row>
    <row r="90" spans="1:7" x14ac:dyDescent="0.3">
      <c r="A90" t="s">
        <v>2206</v>
      </c>
      <c r="B90" s="2">
        <v>19</v>
      </c>
      <c r="C90" s="27">
        <v>6.369426751592357E-3</v>
      </c>
      <c r="D90" s="2">
        <v>175</v>
      </c>
      <c r="E90" s="27">
        <v>7.3861478073692652E-3</v>
      </c>
      <c r="F90" s="2">
        <v>191462</v>
      </c>
      <c r="G90" s="27">
        <v>4.0106035009148715E-2</v>
      </c>
    </row>
    <row r="91" spans="1:7" x14ac:dyDescent="0.3">
      <c r="A91" t="s">
        <v>2225</v>
      </c>
      <c r="B91" s="2">
        <v>0</v>
      </c>
      <c r="C91" s="27">
        <v>0</v>
      </c>
      <c r="D91" s="2">
        <v>105</v>
      </c>
      <c r="E91" s="27">
        <v>4.431688684421559E-3</v>
      </c>
      <c r="F91" s="2">
        <v>248683</v>
      </c>
      <c r="G91" s="27">
        <v>5.2092264283148247E-2</v>
      </c>
    </row>
    <row r="92" spans="1:7" x14ac:dyDescent="0.3">
      <c r="A92" t="s">
        <v>2210</v>
      </c>
      <c r="B92" s="2">
        <v>0</v>
      </c>
      <c r="C92" s="27">
        <v>0</v>
      </c>
      <c r="D92" s="2">
        <v>7</v>
      </c>
      <c r="E92" s="27">
        <v>2.9544591229477063E-4</v>
      </c>
      <c r="F92" s="2">
        <v>1510</v>
      </c>
      <c r="G92" s="27">
        <v>3.1630356344243012E-4</v>
      </c>
    </row>
    <row r="93" spans="1:7" x14ac:dyDescent="0.3">
      <c r="A93" s="18"/>
      <c r="B93" s="18"/>
      <c r="C93" s="18"/>
      <c r="D93" s="18"/>
      <c r="E93" s="18"/>
      <c r="F93" s="18"/>
      <c r="G93" s="18"/>
    </row>
    <row r="94" spans="1:7" x14ac:dyDescent="0.3">
      <c r="A94" s="122" t="s">
        <v>2232</v>
      </c>
      <c r="B94" s="122"/>
      <c r="C94" s="122"/>
      <c r="D94" s="122"/>
      <c r="E94" s="122"/>
      <c r="F94" s="122"/>
      <c r="G94" s="122"/>
    </row>
    <row r="95" spans="1:7" x14ac:dyDescent="0.3">
      <c r="A95" t="s">
        <v>2233</v>
      </c>
      <c r="B95" s="15">
        <v>89400</v>
      </c>
      <c r="C95" s="27" t="s">
        <v>172</v>
      </c>
      <c r="D95" s="15">
        <v>90100</v>
      </c>
      <c r="E95" s="27" t="s">
        <v>172</v>
      </c>
      <c r="F95" s="15">
        <v>374266</v>
      </c>
      <c r="G95" s="27"/>
    </row>
    <row r="96" spans="1:7" x14ac:dyDescent="0.3">
      <c r="A96" s="18"/>
      <c r="B96" s="18"/>
      <c r="C96" s="18"/>
      <c r="D96" s="18"/>
      <c r="E96" s="18"/>
      <c r="F96" s="18"/>
      <c r="G96" s="18"/>
    </row>
    <row r="97" spans="1:7" x14ac:dyDescent="0.3">
      <c r="A97" s="122" t="s">
        <v>2234</v>
      </c>
      <c r="B97" s="122"/>
      <c r="C97" s="122"/>
      <c r="D97" s="122"/>
      <c r="E97" s="122"/>
      <c r="F97" s="122"/>
      <c r="G97" s="122"/>
    </row>
    <row r="98" spans="1:7" x14ac:dyDescent="0.3">
      <c r="A98" t="s">
        <v>2235</v>
      </c>
      <c r="B98" s="15">
        <v>446</v>
      </c>
      <c r="C98" s="27" t="s">
        <v>172</v>
      </c>
      <c r="D98" s="15">
        <v>430</v>
      </c>
      <c r="E98" s="27" t="s">
        <v>172</v>
      </c>
      <c r="F98" s="15">
        <v>1194</v>
      </c>
      <c r="G98" s="27"/>
    </row>
    <row r="99" spans="1:7" x14ac:dyDescent="0.3">
      <c r="A99" s="18"/>
      <c r="B99" s="18"/>
      <c r="C99" s="18"/>
      <c r="D99" s="18"/>
      <c r="E99" s="18"/>
      <c r="F99" s="18"/>
      <c r="G99" s="18"/>
    </row>
    <row r="100" spans="1:7" x14ac:dyDescent="0.3">
      <c r="A100" s="122" t="s">
        <v>2236</v>
      </c>
      <c r="B100" s="122"/>
      <c r="C100" s="122"/>
      <c r="D100" s="122"/>
      <c r="E100" s="122"/>
      <c r="F100" s="122"/>
      <c r="G100" s="122"/>
    </row>
    <row r="101" spans="1:7" x14ac:dyDescent="0.3">
      <c r="A101" t="s">
        <v>2237</v>
      </c>
      <c r="B101" s="15">
        <v>764</v>
      </c>
      <c r="C101" s="27" t="s">
        <v>172</v>
      </c>
      <c r="D101" s="15">
        <v>711</v>
      </c>
      <c r="E101" s="27" t="s">
        <v>172</v>
      </c>
      <c r="F101" s="15">
        <v>2075</v>
      </c>
      <c r="G101" s="27"/>
    </row>
    <row r="102" spans="1:7" x14ac:dyDescent="0.3">
      <c r="A102" t="s">
        <v>2238</v>
      </c>
      <c r="B102" s="15">
        <v>163</v>
      </c>
      <c r="C102" s="27" t="s">
        <v>172</v>
      </c>
      <c r="D102" s="15">
        <v>171</v>
      </c>
      <c r="E102" s="27" t="s">
        <v>172</v>
      </c>
      <c r="F102" s="15">
        <v>368</v>
      </c>
      <c r="G102" s="27"/>
    </row>
    <row r="103" spans="1:7" x14ac:dyDescent="0.3">
      <c r="A103" s="18"/>
      <c r="B103" s="18"/>
      <c r="C103" s="18"/>
      <c r="D103" s="18"/>
      <c r="E103" s="18"/>
      <c r="F103" s="18"/>
      <c r="G103" s="18"/>
    </row>
    <row r="108" spans="1:7" x14ac:dyDescent="0.3">
      <c r="A108" s="31" t="s">
        <v>2239</v>
      </c>
    </row>
    <row r="109" spans="1:7" ht="24" x14ac:dyDescent="0.3">
      <c r="A109" s="32" t="s">
        <v>2240</v>
      </c>
    </row>
    <row r="110" spans="1:7" x14ac:dyDescent="0.3">
      <c r="A110" s="33" t="s">
        <v>2241</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63" t="s">
        <v>2242</v>
      </c>
      <c r="C1" s="363"/>
      <c r="D1" s="363"/>
      <c r="E1" s="363"/>
      <c r="F1" s="363"/>
      <c r="G1" s="363"/>
    </row>
    <row r="2" spans="1:7" x14ac:dyDescent="0.3">
      <c r="A2" t="s">
        <v>172</v>
      </c>
      <c r="B2" s="364" t="str">
        <f>Population!B3</f>
        <v>City of Atwater</v>
      </c>
      <c r="C2" s="364"/>
      <c r="D2" s="364" t="str">
        <f>Population!B4</f>
        <v>Merced County</v>
      </c>
      <c r="E2" s="364"/>
      <c r="F2" s="364" t="s">
        <v>173</v>
      </c>
      <c r="G2" s="364"/>
    </row>
    <row r="3" spans="1:7" x14ac:dyDescent="0.3">
      <c r="A3" s="18"/>
      <c r="B3" s="18"/>
      <c r="C3" s="18"/>
      <c r="D3" s="18"/>
      <c r="E3" s="18"/>
      <c r="F3" s="18"/>
      <c r="G3" s="18"/>
    </row>
    <row r="4" spans="1:7" x14ac:dyDescent="0.3">
      <c r="A4" s="215" t="s">
        <v>2243</v>
      </c>
      <c r="B4" s="215"/>
      <c r="C4" s="215"/>
      <c r="D4" s="215"/>
      <c r="E4" s="215"/>
      <c r="F4" s="215"/>
      <c r="G4" s="215"/>
    </row>
    <row r="5" spans="1:7" x14ac:dyDescent="0.3">
      <c r="A5" t="s">
        <v>170</v>
      </c>
      <c r="B5" s="2">
        <v>17530</v>
      </c>
      <c r="C5" s="27" t="s">
        <v>172</v>
      </c>
      <c r="D5" s="2">
        <v>134560</v>
      </c>
      <c r="E5" s="27" t="s">
        <v>172</v>
      </c>
      <c r="F5" s="2">
        <v>23667902</v>
      </c>
      <c r="G5" s="27"/>
    </row>
    <row r="6" spans="1:7" x14ac:dyDescent="0.3">
      <c r="A6" t="s">
        <v>2244</v>
      </c>
      <c r="B6" s="2">
        <v>0</v>
      </c>
      <c r="C6" s="27" t="s">
        <v>172</v>
      </c>
      <c r="D6" s="2">
        <v>0</v>
      </c>
      <c r="E6" s="27" t="s">
        <v>172</v>
      </c>
      <c r="F6" s="2">
        <v>19771903</v>
      </c>
      <c r="G6" s="27"/>
    </row>
    <row r="7" spans="1:7" x14ac:dyDescent="0.3">
      <c r="A7" t="s">
        <v>2245</v>
      </c>
      <c r="B7" s="2">
        <v>0</v>
      </c>
      <c r="C7" s="27" t="s">
        <v>172</v>
      </c>
      <c r="D7" s="2">
        <v>50772</v>
      </c>
      <c r="E7" s="27" t="s">
        <v>172</v>
      </c>
      <c r="F7" s="2">
        <v>2060296</v>
      </c>
      <c r="G7" s="27"/>
    </row>
    <row r="8" spans="1:7" x14ac:dyDescent="0.3">
      <c r="A8" s="18"/>
      <c r="B8" s="18"/>
      <c r="C8" s="18"/>
      <c r="D8" s="18"/>
      <c r="E8" s="18"/>
      <c r="F8" s="18"/>
      <c r="G8" s="18"/>
    </row>
    <row r="9" spans="1:7" x14ac:dyDescent="0.3">
      <c r="A9" s="215" t="s">
        <v>2246</v>
      </c>
      <c r="B9" s="215"/>
      <c r="C9" s="215"/>
      <c r="D9" s="215"/>
      <c r="E9" s="215"/>
      <c r="F9" s="215"/>
      <c r="G9" s="215"/>
    </row>
    <row r="10" spans="1:7" x14ac:dyDescent="0.3">
      <c r="A10" t="s">
        <v>2216</v>
      </c>
      <c r="B10" s="2">
        <v>5696</v>
      </c>
      <c r="C10" s="27" t="s">
        <v>172</v>
      </c>
      <c r="D10" s="2">
        <v>44539</v>
      </c>
      <c r="E10" s="27" t="s">
        <v>172</v>
      </c>
      <c r="F10" s="2">
        <v>8629866</v>
      </c>
      <c r="G10" s="27"/>
    </row>
    <row r="11" spans="1:7" x14ac:dyDescent="0.3">
      <c r="A11" s="18"/>
      <c r="B11" s="18"/>
      <c r="C11" s="18"/>
      <c r="D11" s="18"/>
      <c r="E11" s="18"/>
      <c r="F11" s="18"/>
      <c r="G11" s="18"/>
    </row>
    <row r="12" spans="1:7" x14ac:dyDescent="0.3">
      <c r="A12" s="215" t="s">
        <v>2247</v>
      </c>
      <c r="B12" s="215"/>
      <c r="C12" s="215"/>
      <c r="D12" s="215"/>
      <c r="E12" s="215"/>
      <c r="F12" s="215"/>
      <c r="G12" s="215"/>
    </row>
    <row r="13" spans="1:7" x14ac:dyDescent="0.3">
      <c r="A13" t="s">
        <v>2248</v>
      </c>
      <c r="B13" s="2">
        <v>5696</v>
      </c>
      <c r="C13" s="27" t="s">
        <v>172</v>
      </c>
      <c r="D13" s="2">
        <v>44539</v>
      </c>
      <c r="E13" s="27" t="s">
        <v>172</v>
      </c>
      <c r="F13" s="2">
        <v>8629866</v>
      </c>
      <c r="G13" s="27"/>
    </row>
    <row r="14" spans="1:7" x14ac:dyDescent="0.3">
      <c r="A14" t="s">
        <v>2174</v>
      </c>
      <c r="B14" s="2">
        <v>2868</v>
      </c>
      <c r="C14" s="27">
        <v>0.5035112359550562</v>
      </c>
      <c r="D14" s="2">
        <v>18829</v>
      </c>
      <c r="E14" s="27">
        <v>0.42275309279507844</v>
      </c>
      <c r="F14" s="2">
        <v>3804614</v>
      </c>
      <c r="G14" s="27">
        <v>0.44086594160326475</v>
      </c>
    </row>
    <row r="15" spans="1:7" x14ac:dyDescent="0.3">
      <c r="A15" t="s">
        <v>2183</v>
      </c>
      <c r="B15" s="2">
        <v>2828</v>
      </c>
      <c r="C15" s="27">
        <v>0.4964887640449438</v>
      </c>
      <c r="D15" s="2">
        <v>25710</v>
      </c>
      <c r="E15" s="27">
        <v>0.57724690720492156</v>
      </c>
      <c r="F15" s="2">
        <v>4825252</v>
      </c>
      <c r="G15" s="27">
        <v>0.55913405839673525</v>
      </c>
    </row>
    <row r="16" spans="1:7" x14ac:dyDescent="0.3">
      <c r="A16" s="18"/>
      <c r="B16" s="18"/>
      <c r="C16" s="18"/>
      <c r="D16" s="18"/>
      <c r="E16" s="18"/>
      <c r="F16" s="18"/>
      <c r="G16" s="18"/>
    </row>
    <row r="17" spans="1:7" x14ac:dyDescent="0.3">
      <c r="A17" s="122" t="s">
        <v>2563</v>
      </c>
      <c r="B17" s="215"/>
      <c r="C17" s="215"/>
      <c r="D17" s="215"/>
      <c r="E17" s="215"/>
      <c r="F17" s="215"/>
      <c r="G17" s="215"/>
    </row>
    <row r="18" spans="1:7" x14ac:dyDescent="0.3">
      <c r="A18" t="s">
        <v>2564</v>
      </c>
      <c r="B18" s="15">
        <v>56000</v>
      </c>
      <c r="C18" s="27" t="s">
        <v>172</v>
      </c>
      <c r="D18" s="15">
        <v>53100</v>
      </c>
      <c r="E18" s="27" t="s">
        <v>172</v>
      </c>
      <c r="F18" s="15">
        <v>282235</v>
      </c>
      <c r="G18" s="27"/>
    </row>
    <row r="19" spans="1:7" x14ac:dyDescent="0.3">
      <c r="A19" s="18"/>
      <c r="B19" s="18"/>
      <c r="C19" s="18"/>
      <c r="D19" s="18"/>
      <c r="E19" s="18"/>
      <c r="F19" s="18"/>
      <c r="G19" s="18"/>
    </row>
    <row r="20" spans="1:7" x14ac:dyDescent="0.3">
      <c r="A20" s="215" t="s">
        <v>2249</v>
      </c>
      <c r="B20" s="215"/>
      <c r="C20" s="215"/>
      <c r="D20" s="215"/>
      <c r="E20" s="215"/>
      <c r="F20" s="215"/>
      <c r="G20" s="215"/>
    </row>
    <row r="21" spans="1:7" x14ac:dyDescent="0.3">
      <c r="A21" t="s">
        <v>2250</v>
      </c>
      <c r="B21" s="2">
        <v>6401</v>
      </c>
      <c r="C21" s="27" t="s">
        <v>172</v>
      </c>
      <c r="D21" s="2">
        <v>48912</v>
      </c>
      <c r="E21" s="27" t="s">
        <v>172</v>
      </c>
      <c r="F21" s="2">
        <v>9220421</v>
      </c>
      <c r="G21" s="27"/>
    </row>
    <row r="22" spans="1:7" x14ac:dyDescent="0.3">
      <c r="A22" t="s">
        <v>2251</v>
      </c>
      <c r="B22" s="2">
        <v>5451</v>
      </c>
      <c r="C22" s="27">
        <v>0.8515856897359787</v>
      </c>
      <c r="D22" s="2">
        <v>38999</v>
      </c>
      <c r="E22" s="27">
        <v>0.79732989859339221</v>
      </c>
      <c r="F22" s="2">
        <v>6439899</v>
      </c>
      <c r="G22" s="27">
        <v>0.69843871554238146</v>
      </c>
    </row>
    <row r="23" spans="1:7" x14ac:dyDescent="0.3">
      <c r="A23" t="s">
        <v>2252</v>
      </c>
      <c r="B23" s="2">
        <v>311</v>
      </c>
      <c r="C23" s="27">
        <v>4.8586158412748007E-2</v>
      </c>
      <c r="D23" s="2">
        <v>4657</v>
      </c>
      <c r="E23" s="27">
        <v>9.521180896303566E-2</v>
      </c>
      <c r="F23" s="2">
        <v>1148225</v>
      </c>
      <c r="G23" s="27">
        <v>0.12453064778712382</v>
      </c>
    </row>
    <row r="24" spans="1:7" x14ac:dyDescent="0.3">
      <c r="A24" t="s">
        <v>2253</v>
      </c>
      <c r="B24" s="2">
        <v>173</v>
      </c>
      <c r="C24" s="27">
        <v>2.7027027027027029E-2</v>
      </c>
      <c r="D24" s="2">
        <v>2363</v>
      </c>
      <c r="E24" s="27">
        <v>4.8311252862283285E-2</v>
      </c>
      <c r="F24" s="2">
        <v>1251049</v>
      </c>
      <c r="G24" s="27">
        <v>0.13568241623674235</v>
      </c>
    </row>
    <row r="25" spans="1:7" x14ac:dyDescent="0.3">
      <c r="A25" t="s">
        <v>2254</v>
      </c>
      <c r="B25" s="2">
        <v>466</v>
      </c>
      <c r="C25" s="27">
        <v>7.2801124824246208E-2</v>
      </c>
      <c r="D25" s="2">
        <v>2893</v>
      </c>
      <c r="E25" s="27">
        <v>5.9147039581288842E-2</v>
      </c>
      <c r="F25" s="2">
        <v>381248</v>
      </c>
      <c r="G25" s="27">
        <v>4.1348220433752428E-2</v>
      </c>
    </row>
    <row r="26" spans="1:7" x14ac:dyDescent="0.3">
      <c r="A26" s="18"/>
      <c r="B26" s="18"/>
      <c r="C26" s="18"/>
      <c r="D26" s="18"/>
      <c r="E26" s="18"/>
      <c r="F26" s="18"/>
      <c r="G26" s="18"/>
    </row>
    <row r="27" spans="1:7" x14ac:dyDescent="0.3">
      <c r="A27" s="215" t="s">
        <v>2255</v>
      </c>
      <c r="B27" s="215"/>
      <c r="C27" s="215"/>
      <c r="D27" s="215"/>
      <c r="E27" s="215"/>
      <c r="F27" s="215"/>
      <c r="G27" s="215"/>
    </row>
    <row r="28" spans="1:7" x14ac:dyDescent="0.3">
      <c r="A28" t="s">
        <v>2256</v>
      </c>
      <c r="B28" s="2">
        <v>2758</v>
      </c>
      <c r="C28" s="27" t="s">
        <v>172</v>
      </c>
      <c r="D28" s="2">
        <v>16579</v>
      </c>
      <c r="E28" s="27" t="s">
        <v>172</v>
      </c>
      <c r="F28" s="2">
        <v>3707451</v>
      </c>
      <c r="G28" s="27"/>
    </row>
    <row r="29" spans="1:7" x14ac:dyDescent="0.3">
      <c r="A29" t="s">
        <v>2257</v>
      </c>
      <c r="B29" s="2">
        <v>180</v>
      </c>
      <c r="C29" s="27">
        <v>6.5264684554024649E-2</v>
      </c>
      <c r="D29" s="2">
        <v>3447</v>
      </c>
      <c r="E29" s="27">
        <v>0.20791362567102961</v>
      </c>
      <c r="F29" s="2">
        <v>673157</v>
      </c>
      <c r="G29" s="27">
        <v>0.18156868425233402</v>
      </c>
    </row>
    <row r="30" spans="1:7" x14ac:dyDescent="0.3">
      <c r="A30" t="s">
        <v>2224</v>
      </c>
      <c r="B30" s="2">
        <v>0</v>
      </c>
      <c r="C30" s="27">
        <v>0</v>
      </c>
      <c r="D30" s="2">
        <v>117</v>
      </c>
      <c r="E30" s="27">
        <v>7.0571204535858616E-3</v>
      </c>
      <c r="F30" s="2">
        <v>11172</v>
      </c>
      <c r="G30" s="27">
        <v>3.0133911412450224E-3</v>
      </c>
    </row>
    <row r="31" spans="1:7" x14ac:dyDescent="0.3">
      <c r="A31" t="s">
        <v>2204</v>
      </c>
      <c r="B31" s="2">
        <v>4</v>
      </c>
      <c r="C31" s="27">
        <v>1.4503263234227702E-3</v>
      </c>
      <c r="D31" s="2">
        <v>118</v>
      </c>
      <c r="E31" s="27">
        <v>7.1174377224199285E-3</v>
      </c>
      <c r="F31" s="2">
        <v>21307</v>
      </c>
      <c r="G31" s="27">
        <v>5.7470752816422927E-3</v>
      </c>
    </row>
    <row r="32" spans="1:7" x14ac:dyDescent="0.3">
      <c r="A32" t="s">
        <v>2258</v>
      </c>
      <c r="B32" s="2">
        <v>4</v>
      </c>
      <c r="C32" s="27">
        <v>1.4503263234227702E-3</v>
      </c>
      <c r="D32" s="2">
        <v>331</v>
      </c>
      <c r="E32" s="27">
        <v>1.996501598407624E-2</v>
      </c>
      <c r="F32" s="2">
        <v>43505</v>
      </c>
      <c r="G32" s="27">
        <v>1.1734477407793117E-2</v>
      </c>
    </row>
    <row r="33" spans="1:7" x14ac:dyDescent="0.3">
      <c r="A33" t="s">
        <v>2225</v>
      </c>
      <c r="B33" s="2">
        <v>146</v>
      </c>
      <c r="C33" s="27">
        <v>5.2936910804931112E-2</v>
      </c>
      <c r="D33" s="2">
        <v>2489</v>
      </c>
      <c r="E33" s="27">
        <v>0.15012968212799324</v>
      </c>
      <c r="F33" s="2">
        <v>502074</v>
      </c>
      <c r="G33" s="27">
        <v>0.1354229631086156</v>
      </c>
    </row>
    <row r="34" spans="1:7" x14ac:dyDescent="0.3">
      <c r="A34" t="s">
        <v>2210</v>
      </c>
      <c r="B34" s="2">
        <v>26</v>
      </c>
      <c r="C34" s="27">
        <v>9.4271211022480053E-3</v>
      </c>
      <c r="D34" s="2">
        <v>392</v>
      </c>
      <c r="E34" s="27">
        <v>2.364436938295434E-2</v>
      </c>
      <c r="F34" s="2">
        <v>95099</v>
      </c>
      <c r="G34" s="27">
        <v>2.5650777313037987E-2</v>
      </c>
    </row>
    <row r="35" spans="1:7" x14ac:dyDescent="0.3">
      <c r="A35" t="s">
        <v>2259</v>
      </c>
      <c r="B35" s="2">
        <v>654</v>
      </c>
      <c r="C35" s="27">
        <v>0.23712835387962292</v>
      </c>
      <c r="D35" s="2">
        <v>4474</v>
      </c>
      <c r="E35" s="27">
        <v>0.26985946076361661</v>
      </c>
      <c r="F35" s="2">
        <v>794588</v>
      </c>
      <c r="G35" s="27">
        <v>0.21432191551553884</v>
      </c>
    </row>
    <row r="36" spans="1:7" x14ac:dyDescent="0.3">
      <c r="A36" t="s">
        <v>2224</v>
      </c>
      <c r="B36" s="2">
        <v>24</v>
      </c>
      <c r="C36" s="27">
        <v>8.7019579405366206E-3</v>
      </c>
      <c r="D36" s="2">
        <v>485</v>
      </c>
      <c r="E36" s="27">
        <v>2.9253875384522589E-2</v>
      </c>
      <c r="F36" s="2">
        <v>47871</v>
      </c>
      <c r="G36" s="27">
        <v>1.2912105918594744E-2</v>
      </c>
    </row>
    <row r="37" spans="1:7" x14ac:dyDescent="0.3">
      <c r="A37" t="s">
        <v>2204</v>
      </c>
      <c r="B37" s="2">
        <v>52</v>
      </c>
      <c r="C37" s="27">
        <v>1.8854242204496011E-2</v>
      </c>
      <c r="D37" s="2">
        <v>445</v>
      </c>
      <c r="E37" s="27">
        <v>2.6841184631159903E-2</v>
      </c>
      <c r="F37" s="2">
        <v>60871</v>
      </c>
      <c r="G37" s="27">
        <v>1.6418558195374664E-2</v>
      </c>
    </row>
    <row r="38" spans="1:7" x14ac:dyDescent="0.3">
      <c r="A38" t="s">
        <v>2258</v>
      </c>
      <c r="B38" s="2">
        <v>251</v>
      </c>
      <c r="C38" s="27">
        <v>9.100797679477883E-2</v>
      </c>
      <c r="D38" s="2">
        <v>1260</v>
      </c>
      <c r="E38" s="27">
        <v>7.5999758730924669E-2</v>
      </c>
      <c r="F38" s="2">
        <v>183326</v>
      </c>
      <c r="G38" s="27">
        <v>4.9447990007150465E-2</v>
      </c>
    </row>
    <row r="39" spans="1:7" x14ac:dyDescent="0.3">
      <c r="A39" t="s">
        <v>2225</v>
      </c>
      <c r="B39" s="2">
        <v>305</v>
      </c>
      <c r="C39" s="27">
        <v>0.11058738216098622</v>
      </c>
      <c r="D39" s="2">
        <v>2010</v>
      </c>
      <c r="E39" s="27">
        <v>0.12123771035647506</v>
      </c>
      <c r="F39" s="2">
        <v>481852</v>
      </c>
      <c r="G39" s="27">
        <v>0.12996854172853531</v>
      </c>
    </row>
    <row r="40" spans="1:7" x14ac:dyDescent="0.3">
      <c r="A40" t="s">
        <v>2210</v>
      </c>
      <c r="B40" s="2">
        <v>22</v>
      </c>
      <c r="C40" s="27">
        <v>7.9767947788252358E-3</v>
      </c>
      <c r="D40" s="2">
        <v>274</v>
      </c>
      <c r="E40" s="27">
        <v>1.652693166053441E-2</v>
      </c>
      <c r="F40" s="2">
        <v>20668</v>
      </c>
      <c r="G40" s="27">
        <v>5.5747196658836491E-3</v>
      </c>
    </row>
    <row r="41" spans="1:7" x14ac:dyDescent="0.3">
      <c r="A41" t="s">
        <v>2260</v>
      </c>
      <c r="B41" s="2">
        <v>1020</v>
      </c>
      <c r="C41" s="27">
        <v>0.36983321247280637</v>
      </c>
      <c r="D41" s="2">
        <v>3977</v>
      </c>
      <c r="E41" s="27">
        <v>0.23988177815308523</v>
      </c>
      <c r="F41" s="2">
        <v>731430</v>
      </c>
      <c r="G41" s="27">
        <v>0.19728649144654911</v>
      </c>
    </row>
    <row r="42" spans="1:7" x14ac:dyDescent="0.3">
      <c r="A42" t="s">
        <v>2224</v>
      </c>
      <c r="B42" s="2">
        <v>198</v>
      </c>
      <c r="C42" s="27">
        <v>7.1791153009427122E-2</v>
      </c>
      <c r="D42" s="2">
        <v>1126</v>
      </c>
      <c r="E42" s="27">
        <v>6.7917244707159666E-2</v>
      </c>
      <c r="F42" s="2">
        <v>139380</v>
      </c>
      <c r="G42" s="27">
        <v>3.7594562949045042E-2</v>
      </c>
    </row>
    <row r="43" spans="1:7" x14ac:dyDescent="0.3">
      <c r="A43" t="s">
        <v>2204</v>
      </c>
      <c r="B43" s="2">
        <v>307</v>
      </c>
      <c r="C43" s="27">
        <v>0.1113125453226976</v>
      </c>
      <c r="D43" s="2">
        <v>1015</v>
      </c>
      <c r="E43" s="27">
        <v>6.1222027866578203E-2</v>
      </c>
      <c r="F43" s="2">
        <v>145967</v>
      </c>
      <c r="G43" s="27">
        <v>3.9371255344979608E-2</v>
      </c>
    </row>
    <row r="44" spans="1:7" x14ac:dyDescent="0.3">
      <c r="A44" t="s">
        <v>2258</v>
      </c>
      <c r="B44" s="2">
        <v>357</v>
      </c>
      <c r="C44" s="27">
        <v>0.12944162436548223</v>
      </c>
      <c r="D44" s="2">
        <v>1161</v>
      </c>
      <c r="E44" s="27">
        <v>7.0028349116352015E-2</v>
      </c>
      <c r="F44" s="2">
        <v>257390</v>
      </c>
      <c r="G44" s="27">
        <v>6.9425057809260324E-2</v>
      </c>
    </row>
    <row r="45" spans="1:7" x14ac:dyDescent="0.3">
      <c r="A45" t="s">
        <v>2225</v>
      </c>
      <c r="B45" s="2">
        <v>82</v>
      </c>
      <c r="C45" s="27">
        <v>2.9731689630166789E-2</v>
      </c>
      <c r="D45" s="2">
        <v>343</v>
      </c>
      <c r="E45" s="27">
        <v>2.0688823210085049E-2</v>
      </c>
      <c r="F45" s="2">
        <v>172397</v>
      </c>
      <c r="G45" s="27">
        <v>4.6500142550771409E-2</v>
      </c>
    </row>
    <row r="46" spans="1:7" x14ac:dyDescent="0.3">
      <c r="A46" t="s">
        <v>2210</v>
      </c>
      <c r="B46" s="2">
        <v>76</v>
      </c>
      <c r="C46" s="27">
        <v>2.7556200145032631E-2</v>
      </c>
      <c r="D46" s="2">
        <v>332</v>
      </c>
      <c r="E46" s="27">
        <v>2.0025333252910307E-2</v>
      </c>
      <c r="F46" s="2">
        <v>16296</v>
      </c>
      <c r="G46" s="27">
        <v>4.3954727924927399E-3</v>
      </c>
    </row>
    <row r="47" spans="1:7" x14ac:dyDescent="0.3">
      <c r="A47" t="s">
        <v>2261</v>
      </c>
      <c r="B47" s="2">
        <v>457</v>
      </c>
      <c r="C47" s="27">
        <v>0.16569978245105149</v>
      </c>
      <c r="D47" s="2">
        <v>2179</v>
      </c>
      <c r="E47" s="27">
        <v>0.13143132878943242</v>
      </c>
      <c r="F47" s="2">
        <v>550966</v>
      </c>
      <c r="G47" s="27">
        <v>0.14861046039448667</v>
      </c>
    </row>
    <row r="48" spans="1:7" x14ac:dyDescent="0.3">
      <c r="A48" t="s">
        <v>2224</v>
      </c>
      <c r="B48" s="2">
        <v>246</v>
      </c>
      <c r="C48" s="27">
        <v>8.9195068890500356E-2</v>
      </c>
      <c r="D48" s="2">
        <v>1236</v>
      </c>
      <c r="E48" s="27">
        <v>7.4552144278907051E-2</v>
      </c>
      <c r="F48" s="2">
        <v>230302</v>
      </c>
      <c r="G48" s="27">
        <v>6.211869017284382E-2</v>
      </c>
    </row>
    <row r="49" spans="1:7" x14ac:dyDescent="0.3">
      <c r="A49" t="s">
        <v>2204</v>
      </c>
      <c r="B49" s="2">
        <v>112</v>
      </c>
      <c r="C49" s="27">
        <v>4.060913705583756E-2</v>
      </c>
      <c r="D49" s="2">
        <v>526</v>
      </c>
      <c r="E49" s="27">
        <v>3.1726883406719343E-2</v>
      </c>
      <c r="F49" s="2">
        <v>137522</v>
      </c>
      <c r="G49" s="27">
        <v>3.709341000056373E-2</v>
      </c>
    </row>
    <row r="50" spans="1:7" x14ac:dyDescent="0.3">
      <c r="A50" t="s">
        <v>2258</v>
      </c>
      <c r="B50" s="2">
        <v>66</v>
      </c>
      <c r="C50" s="27">
        <v>2.3930384336475707E-2</v>
      </c>
      <c r="D50" s="2">
        <v>303</v>
      </c>
      <c r="E50" s="27">
        <v>1.8276132456722358E-2</v>
      </c>
      <c r="F50" s="2">
        <v>129365</v>
      </c>
      <c r="G50" s="27">
        <v>3.4893246060433432E-2</v>
      </c>
    </row>
    <row r="51" spans="1:7" x14ac:dyDescent="0.3">
      <c r="A51" t="s">
        <v>2225</v>
      </c>
      <c r="B51" s="2">
        <v>0</v>
      </c>
      <c r="C51" s="27">
        <v>0</v>
      </c>
      <c r="D51" s="2">
        <v>12</v>
      </c>
      <c r="E51" s="27">
        <v>7.2380722600880632E-4</v>
      </c>
      <c r="F51" s="2">
        <v>42922</v>
      </c>
      <c r="G51" s="27">
        <v>1.1577226509534449E-2</v>
      </c>
    </row>
    <row r="52" spans="1:7" x14ac:dyDescent="0.3">
      <c r="A52" t="s">
        <v>2210</v>
      </c>
      <c r="B52" s="2">
        <v>33</v>
      </c>
      <c r="C52" s="27">
        <v>1.1965192168237854E-2</v>
      </c>
      <c r="D52" s="2">
        <v>102</v>
      </c>
      <c r="E52" s="27">
        <v>6.1523614210748541E-3</v>
      </c>
      <c r="F52" s="2">
        <v>10855</v>
      </c>
      <c r="G52" s="27">
        <v>2.9278876511112354E-3</v>
      </c>
    </row>
    <row r="53" spans="1:7" x14ac:dyDescent="0.3">
      <c r="A53" t="s">
        <v>2262</v>
      </c>
      <c r="B53" s="2">
        <v>447</v>
      </c>
      <c r="C53" s="27">
        <v>0.16207396664249457</v>
      </c>
      <c r="D53" s="2">
        <v>2502</v>
      </c>
      <c r="E53" s="27">
        <v>0.15091380662283613</v>
      </c>
      <c r="F53" s="2">
        <v>957310</v>
      </c>
      <c r="G53" s="27">
        <v>0.25821244839109136</v>
      </c>
    </row>
    <row r="54" spans="1:7" x14ac:dyDescent="0.3">
      <c r="A54" t="s">
        <v>2224</v>
      </c>
      <c r="B54" s="2">
        <v>362</v>
      </c>
      <c r="C54" s="27">
        <v>0.13125453226976069</v>
      </c>
      <c r="D54" s="2">
        <v>2049</v>
      </c>
      <c r="E54" s="27">
        <v>0.12359008384100367</v>
      </c>
      <c r="F54" s="2">
        <v>707802</v>
      </c>
      <c r="G54" s="27">
        <v>0.1909133795699525</v>
      </c>
    </row>
    <row r="55" spans="1:7" x14ac:dyDescent="0.3">
      <c r="A55" t="s">
        <v>2204</v>
      </c>
      <c r="B55" s="2">
        <v>33</v>
      </c>
      <c r="C55" s="27">
        <v>1.1965192168237854E-2</v>
      </c>
      <c r="D55" s="2">
        <v>145</v>
      </c>
      <c r="E55" s="27">
        <v>8.7460039809397431E-3</v>
      </c>
      <c r="F55" s="2">
        <v>142527</v>
      </c>
      <c r="G55" s="27">
        <v>3.8443394127123998E-2</v>
      </c>
    </row>
    <row r="56" spans="1:7" x14ac:dyDescent="0.3">
      <c r="A56" t="s">
        <v>2258</v>
      </c>
      <c r="B56" s="2">
        <v>14</v>
      </c>
      <c r="C56" s="27">
        <v>5.076142131979695E-3</v>
      </c>
      <c r="D56" s="2">
        <v>65</v>
      </c>
      <c r="E56" s="27">
        <v>3.9206224742143678E-3</v>
      </c>
      <c r="F56" s="2">
        <v>81086</v>
      </c>
      <c r="G56" s="27">
        <v>2.1871091485767446E-2</v>
      </c>
    </row>
    <row r="57" spans="1:7" x14ac:dyDescent="0.3">
      <c r="A57" t="s">
        <v>2225</v>
      </c>
      <c r="B57" s="2">
        <v>0</v>
      </c>
      <c r="C57" s="27">
        <v>0</v>
      </c>
      <c r="D57" s="2">
        <v>0</v>
      </c>
      <c r="E57" s="27">
        <v>0</v>
      </c>
      <c r="F57" s="2">
        <v>5773</v>
      </c>
      <c r="G57" s="27">
        <v>1.5571345379884994E-3</v>
      </c>
    </row>
    <row r="58" spans="1:7" x14ac:dyDescent="0.3">
      <c r="A58" t="s">
        <v>2210</v>
      </c>
      <c r="B58" s="2">
        <v>38</v>
      </c>
      <c r="C58" s="27">
        <v>1.3778100072516316E-2</v>
      </c>
      <c r="D58" s="2">
        <v>243</v>
      </c>
      <c r="E58" s="27">
        <v>1.4657096326678328E-2</v>
      </c>
      <c r="F58" s="2">
        <v>20122</v>
      </c>
      <c r="G58" s="27">
        <v>5.4274486702588923E-3</v>
      </c>
    </row>
    <row r="59" spans="1:7" x14ac:dyDescent="0.3">
      <c r="A59" s="18"/>
      <c r="B59" s="18"/>
      <c r="C59" s="18"/>
      <c r="D59" s="18"/>
      <c r="E59" s="18"/>
      <c r="F59" s="18"/>
      <c r="G59" s="18"/>
    </row>
    <row r="60" spans="1:7" x14ac:dyDescent="0.3">
      <c r="A60" s="215" t="s">
        <v>2263</v>
      </c>
      <c r="B60" s="215"/>
      <c r="C60" s="215"/>
      <c r="D60" s="215"/>
      <c r="E60" s="215"/>
      <c r="F60" s="215"/>
      <c r="G60" s="215"/>
    </row>
    <row r="61" spans="1:7" x14ac:dyDescent="0.3">
      <c r="A61" t="s">
        <v>2264</v>
      </c>
      <c r="B61" s="2">
        <v>420</v>
      </c>
      <c r="C61" s="27" t="s">
        <v>172</v>
      </c>
      <c r="D61" s="2">
        <v>418</v>
      </c>
      <c r="E61" s="27" t="s">
        <v>172</v>
      </c>
      <c r="F61" s="2">
        <v>509</v>
      </c>
      <c r="G61" s="27"/>
    </row>
    <row r="62" spans="1:7" x14ac:dyDescent="0.3">
      <c r="A62" t="s">
        <v>2265</v>
      </c>
      <c r="B62" s="2">
        <v>339</v>
      </c>
      <c r="C62" s="27">
        <v>0.80714285714285716</v>
      </c>
      <c r="D62" s="2">
        <v>328</v>
      </c>
      <c r="E62" s="27">
        <v>0.78468899521531099</v>
      </c>
      <c r="F62" s="2">
        <v>411</v>
      </c>
      <c r="G62" s="27">
        <v>0.80746561886051083</v>
      </c>
    </row>
    <row r="63" spans="1:7" x14ac:dyDescent="0.3">
      <c r="A63" t="s">
        <v>2266</v>
      </c>
      <c r="B63" s="2">
        <v>81</v>
      </c>
      <c r="C63" s="27">
        <v>0.19285714285714287</v>
      </c>
      <c r="D63" s="2">
        <v>90</v>
      </c>
      <c r="E63" s="27">
        <v>0.21531100478468901</v>
      </c>
      <c r="F63" s="2">
        <v>98</v>
      </c>
      <c r="G63" s="27">
        <v>0.1925343811394892</v>
      </c>
    </row>
    <row r="64" spans="1:7" x14ac:dyDescent="0.3">
      <c r="A64" s="18"/>
      <c r="B64" s="18"/>
      <c r="C64" s="18"/>
      <c r="D64" s="18"/>
      <c r="E64" s="18"/>
      <c r="F64" s="18"/>
      <c r="G64" s="18"/>
    </row>
    <row r="65" spans="1:7" x14ac:dyDescent="0.3">
      <c r="A65" s="215" t="s">
        <v>2267</v>
      </c>
      <c r="B65" s="215"/>
      <c r="C65" s="215"/>
      <c r="D65" s="215"/>
      <c r="E65" s="215"/>
      <c r="F65" s="215"/>
      <c r="G65" s="215"/>
    </row>
    <row r="66" spans="1:7" x14ac:dyDescent="0.3">
      <c r="A66" t="s">
        <v>2264</v>
      </c>
      <c r="B66" s="2">
        <v>2482</v>
      </c>
      <c r="C66" s="27" t="s">
        <v>172</v>
      </c>
      <c r="D66" s="2">
        <v>19401</v>
      </c>
      <c r="E66" s="27" t="s">
        <v>172</v>
      </c>
      <c r="F66" s="2">
        <v>3831493</v>
      </c>
      <c r="G66" s="27"/>
    </row>
    <row r="67" spans="1:7" x14ac:dyDescent="0.3">
      <c r="A67" t="s">
        <v>2257</v>
      </c>
      <c r="B67" s="2">
        <v>177</v>
      </c>
      <c r="C67" s="27">
        <v>7.1313456889605151E-2</v>
      </c>
      <c r="D67" s="2">
        <v>1616</v>
      </c>
      <c r="E67" s="27">
        <v>8.3294675532189069E-2</v>
      </c>
      <c r="F67" s="2">
        <v>219034</v>
      </c>
      <c r="G67" s="27">
        <v>5.7166749358539867E-2</v>
      </c>
    </row>
    <row r="68" spans="1:7" x14ac:dyDescent="0.3">
      <c r="A68" t="s">
        <v>2224</v>
      </c>
      <c r="B68" s="2">
        <v>34</v>
      </c>
      <c r="C68" s="27">
        <v>1.3698630136986301E-2</v>
      </c>
      <c r="D68" s="2">
        <v>300</v>
      </c>
      <c r="E68" s="27">
        <v>1.5463120457708366E-2</v>
      </c>
      <c r="F68" s="2">
        <v>29306</v>
      </c>
      <c r="G68" s="27">
        <v>7.6487155268194409E-3</v>
      </c>
    </row>
    <row r="69" spans="1:7" x14ac:dyDescent="0.3">
      <c r="A69" t="s">
        <v>2204</v>
      </c>
      <c r="B69" s="2">
        <v>10</v>
      </c>
      <c r="C69" s="27">
        <v>4.0290088638195E-3</v>
      </c>
      <c r="D69" s="2">
        <v>185</v>
      </c>
      <c r="E69" s="27">
        <v>9.5355909489201595E-3</v>
      </c>
      <c r="F69" s="2">
        <v>18456</v>
      </c>
      <c r="G69" s="27">
        <v>4.8169212367085105E-3</v>
      </c>
    </row>
    <row r="70" spans="1:7" x14ac:dyDescent="0.3">
      <c r="A70" t="s">
        <v>2258</v>
      </c>
      <c r="B70" s="2">
        <v>0</v>
      </c>
      <c r="C70" s="27">
        <v>0</v>
      </c>
      <c r="D70" s="2">
        <v>169</v>
      </c>
      <c r="E70" s="27">
        <v>8.7108911911757125E-3</v>
      </c>
      <c r="F70" s="2">
        <v>25767</v>
      </c>
      <c r="G70" s="27">
        <v>6.7250546979989263E-3</v>
      </c>
    </row>
    <row r="71" spans="1:7" x14ac:dyDescent="0.3">
      <c r="A71" t="s">
        <v>2225</v>
      </c>
      <c r="B71" s="2">
        <v>100</v>
      </c>
      <c r="C71" s="27">
        <v>4.0290088638195005E-2</v>
      </c>
      <c r="D71" s="2">
        <v>812</v>
      </c>
      <c r="E71" s="27">
        <v>4.1853512705530643E-2</v>
      </c>
      <c r="F71" s="2">
        <v>114601</v>
      </c>
      <c r="G71" s="27">
        <v>2.9910272575207626E-2</v>
      </c>
    </row>
    <row r="72" spans="1:7" x14ac:dyDescent="0.3">
      <c r="A72" t="s">
        <v>2210</v>
      </c>
      <c r="B72" s="2">
        <v>33</v>
      </c>
      <c r="C72" s="27">
        <v>1.3295729250604351E-2</v>
      </c>
      <c r="D72" s="2">
        <v>150</v>
      </c>
      <c r="E72" s="27">
        <v>7.7315602288541832E-3</v>
      </c>
      <c r="F72" s="2">
        <v>30904</v>
      </c>
      <c r="G72" s="27">
        <v>8.0657853218053643E-3</v>
      </c>
    </row>
    <row r="73" spans="1:7" x14ac:dyDescent="0.3">
      <c r="A73" t="s">
        <v>2259</v>
      </c>
      <c r="B73" s="2">
        <v>186</v>
      </c>
      <c r="C73" s="27">
        <v>7.4939564867042702E-2</v>
      </c>
      <c r="D73" s="2">
        <v>2534</v>
      </c>
      <c r="E73" s="27">
        <v>0.13061182413277667</v>
      </c>
      <c r="F73" s="2">
        <v>332591</v>
      </c>
      <c r="G73" s="27">
        <v>8.6804543294219771E-2</v>
      </c>
    </row>
    <row r="74" spans="1:7" x14ac:dyDescent="0.3">
      <c r="A74" t="s">
        <v>2224</v>
      </c>
      <c r="B74" s="2">
        <v>59</v>
      </c>
      <c r="C74" s="27">
        <v>2.3771152296535054E-2</v>
      </c>
      <c r="D74" s="2">
        <v>1216</v>
      </c>
      <c r="E74" s="27">
        <v>6.2677181588577907E-2</v>
      </c>
      <c r="F74" s="2">
        <v>144315</v>
      </c>
      <c r="G74" s="27">
        <v>3.7665474007129857E-2</v>
      </c>
    </row>
    <row r="75" spans="1:7" x14ac:dyDescent="0.3">
      <c r="A75" t="s">
        <v>2204</v>
      </c>
      <c r="B75" s="2">
        <v>10</v>
      </c>
      <c r="C75" s="27">
        <v>4.0290088638195E-3</v>
      </c>
      <c r="D75" s="2">
        <v>293</v>
      </c>
      <c r="E75" s="27">
        <v>1.5102314313695171E-2</v>
      </c>
      <c r="F75" s="2">
        <v>31203</v>
      </c>
      <c r="G75" s="27">
        <v>8.1438227865743198E-3</v>
      </c>
    </row>
    <row r="76" spans="1:7" x14ac:dyDescent="0.3">
      <c r="A76" t="s">
        <v>2258</v>
      </c>
      <c r="B76" s="2">
        <v>28</v>
      </c>
      <c r="C76" s="27">
        <v>1.1281224818694601E-2</v>
      </c>
      <c r="D76" s="2">
        <v>383</v>
      </c>
      <c r="E76" s="27">
        <v>1.9741250451007681E-2</v>
      </c>
      <c r="F76" s="2">
        <v>46361</v>
      </c>
      <c r="G76" s="27">
        <v>1.2099982957035287E-2</v>
      </c>
    </row>
    <row r="77" spans="1:7" x14ac:dyDescent="0.3">
      <c r="A77" t="s">
        <v>2225</v>
      </c>
      <c r="B77" s="2">
        <v>89</v>
      </c>
      <c r="C77" s="27">
        <v>3.5858178887993551E-2</v>
      </c>
      <c r="D77" s="2">
        <v>642</v>
      </c>
      <c r="E77" s="27">
        <v>3.3091077779495902E-2</v>
      </c>
      <c r="F77" s="2">
        <v>110712</v>
      </c>
      <c r="G77" s="27">
        <v>2.889526354348031E-2</v>
      </c>
    </row>
    <row r="78" spans="1:7" x14ac:dyDescent="0.3">
      <c r="A78" t="s">
        <v>2210</v>
      </c>
      <c r="B78" s="2">
        <v>0</v>
      </c>
      <c r="C78" s="27">
        <v>0</v>
      </c>
      <c r="D78" s="2">
        <v>0</v>
      </c>
      <c r="E78" s="27">
        <v>0</v>
      </c>
      <c r="F78" s="2">
        <v>0</v>
      </c>
      <c r="G78" s="27">
        <v>0</v>
      </c>
    </row>
    <row r="79" spans="1:7" x14ac:dyDescent="0.3">
      <c r="A79" t="s">
        <v>2260</v>
      </c>
      <c r="B79" s="2">
        <v>351</v>
      </c>
      <c r="C79" s="27">
        <v>0.14141821112006447</v>
      </c>
      <c r="D79" s="2">
        <v>2698</v>
      </c>
      <c r="E79" s="27">
        <v>0.13906499664965724</v>
      </c>
      <c r="F79" s="2">
        <v>390533</v>
      </c>
      <c r="G79" s="27">
        <v>0.10192710778800848</v>
      </c>
    </row>
    <row r="80" spans="1:7" x14ac:dyDescent="0.3">
      <c r="A80" t="s">
        <v>2224</v>
      </c>
      <c r="B80" s="2">
        <v>141</v>
      </c>
      <c r="C80" s="27">
        <v>5.6809024979854954E-2</v>
      </c>
      <c r="D80" s="2">
        <v>1436</v>
      </c>
      <c r="E80" s="27">
        <v>7.4016803257564046E-2</v>
      </c>
      <c r="F80" s="2">
        <v>195755</v>
      </c>
      <c r="G80" s="27">
        <v>5.1091049885775598E-2</v>
      </c>
    </row>
    <row r="81" spans="1:7" x14ac:dyDescent="0.3">
      <c r="A81" t="s">
        <v>2204</v>
      </c>
      <c r="B81" s="2">
        <v>50</v>
      </c>
      <c r="C81" s="27">
        <v>2.0145044319097503E-2</v>
      </c>
      <c r="D81" s="2">
        <v>342</v>
      </c>
      <c r="E81" s="27">
        <v>1.7627957321787537E-2</v>
      </c>
      <c r="F81" s="2">
        <v>41110</v>
      </c>
      <c r="G81" s="27">
        <v>1.0729498918567774E-2</v>
      </c>
    </row>
    <row r="82" spans="1:7" x14ac:dyDescent="0.3">
      <c r="A82" t="s">
        <v>2258</v>
      </c>
      <c r="B82" s="2">
        <v>74</v>
      </c>
      <c r="C82" s="27">
        <v>2.9814665592264304E-2</v>
      </c>
      <c r="D82" s="2">
        <v>424</v>
      </c>
      <c r="E82" s="27">
        <v>2.1854543580227825E-2</v>
      </c>
      <c r="F82" s="2">
        <v>56433</v>
      </c>
      <c r="G82" s="27">
        <v>1.4728723241827663E-2</v>
      </c>
    </row>
    <row r="83" spans="1:7" x14ac:dyDescent="0.3">
      <c r="A83" t="s">
        <v>2225</v>
      </c>
      <c r="B83" s="2">
        <v>86</v>
      </c>
      <c r="C83" s="27">
        <v>3.4649476228847703E-2</v>
      </c>
      <c r="D83" s="2">
        <v>496</v>
      </c>
      <c r="E83" s="27">
        <v>2.556569249007783E-2</v>
      </c>
      <c r="F83" s="2">
        <v>97235</v>
      </c>
      <c r="G83" s="27">
        <v>2.537783574183745E-2</v>
      </c>
    </row>
    <row r="84" spans="1:7" x14ac:dyDescent="0.3">
      <c r="A84" t="s">
        <v>2210</v>
      </c>
      <c r="B84" s="2">
        <v>0</v>
      </c>
      <c r="C84" s="27">
        <v>0</v>
      </c>
      <c r="D84" s="2">
        <v>0</v>
      </c>
      <c r="E84" s="27">
        <v>0</v>
      </c>
      <c r="F84" s="2">
        <v>0</v>
      </c>
      <c r="G84" s="27">
        <v>0</v>
      </c>
    </row>
    <row r="85" spans="1:7" x14ac:dyDescent="0.3">
      <c r="A85" t="s">
        <v>2261</v>
      </c>
      <c r="B85" s="2">
        <v>395</v>
      </c>
      <c r="C85" s="27">
        <v>0.15914585012087026</v>
      </c>
      <c r="D85" s="2">
        <v>3225</v>
      </c>
      <c r="E85" s="27">
        <v>0.16622854492036493</v>
      </c>
      <c r="F85" s="2">
        <v>446637</v>
      </c>
      <c r="G85" s="27">
        <v>0.11656996371910375</v>
      </c>
    </row>
    <row r="86" spans="1:7" x14ac:dyDescent="0.3">
      <c r="A86" t="s">
        <v>2224</v>
      </c>
      <c r="B86" s="2">
        <v>226</v>
      </c>
      <c r="C86" s="27">
        <v>9.1055600322320712E-2</v>
      </c>
      <c r="D86" s="2">
        <v>1798</v>
      </c>
      <c r="E86" s="27">
        <v>9.2675635276532137E-2</v>
      </c>
      <c r="F86" s="2">
        <v>237048</v>
      </c>
      <c r="G86" s="27">
        <v>6.1868310864720361E-2</v>
      </c>
    </row>
    <row r="87" spans="1:7" x14ac:dyDescent="0.3">
      <c r="A87" t="s">
        <v>2204</v>
      </c>
      <c r="B87" s="2">
        <v>68</v>
      </c>
      <c r="C87" s="27">
        <v>2.7397260273972601E-2</v>
      </c>
      <c r="D87" s="2">
        <v>527</v>
      </c>
      <c r="E87" s="27">
        <v>2.7163548270707695E-2</v>
      </c>
      <c r="F87" s="2">
        <v>50566</v>
      </c>
      <c r="G87" s="27">
        <v>1.3197466366244177E-2</v>
      </c>
    </row>
    <row r="88" spans="1:7" x14ac:dyDescent="0.3">
      <c r="A88" t="s">
        <v>2258</v>
      </c>
      <c r="B88" s="2">
        <v>57</v>
      </c>
      <c r="C88" s="27">
        <v>2.2965350523771154E-2</v>
      </c>
      <c r="D88" s="2">
        <v>600</v>
      </c>
      <c r="E88" s="27">
        <v>3.0926240915416733E-2</v>
      </c>
      <c r="F88" s="2">
        <v>75051</v>
      </c>
      <c r="G88" s="27">
        <v>1.9587925646738752E-2</v>
      </c>
    </row>
    <row r="89" spans="1:7" x14ac:dyDescent="0.3">
      <c r="A89" t="s">
        <v>2225</v>
      </c>
      <c r="B89" s="2">
        <v>44</v>
      </c>
      <c r="C89" s="27">
        <v>1.7727639000805803E-2</v>
      </c>
      <c r="D89" s="2">
        <v>300</v>
      </c>
      <c r="E89" s="27">
        <v>1.5463120457708366E-2</v>
      </c>
      <c r="F89" s="2">
        <v>83972</v>
      </c>
      <c r="G89" s="27">
        <v>2.1916260841400467E-2</v>
      </c>
    </row>
    <row r="90" spans="1:7" x14ac:dyDescent="0.3">
      <c r="A90" t="s">
        <v>2210</v>
      </c>
      <c r="B90" s="2">
        <v>0</v>
      </c>
      <c r="C90" s="27">
        <v>0</v>
      </c>
      <c r="D90" s="2">
        <v>0</v>
      </c>
      <c r="E90" s="27">
        <v>0</v>
      </c>
      <c r="F90" s="2">
        <v>0</v>
      </c>
      <c r="G90" s="27">
        <v>0</v>
      </c>
    </row>
    <row r="91" spans="1:7" x14ac:dyDescent="0.3">
      <c r="A91" t="s">
        <v>2262</v>
      </c>
      <c r="B91" s="2">
        <v>1373</v>
      </c>
      <c r="C91" s="27">
        <v>0.5531829170024174</v>
      </c>
      <c r="D91" s="2">
        <v>9328</v>
      </c>
      <c r="E91" s="27">
        <v>0.48079995876501214</v>
      </c>
      <c r="F91" s="2">
        <v>2442698</v>
      </c>
      <c r="G91" s="27">
        <v>0.63753163584012806</v>
      </c>
    </row>
    <row r="92" spans="1:7" x14ac:dyDescent="0.3">
      <c r="A92" t="s">
        <v>2224</v>
      </c>
      <c r="B92" s="2">
        <v>934</v>
      </c>
      <c r="C92" s="27">
        <v>0.37630942788074134</v>
      </c>
      <c r="D92" s="2">
        <v>7032</v>
      </c>
      <c r="E92" s="27">
        <v>0.36245554352868409</v>
      </c>
      <c r="F92" s="2">
        <v>1678486</v>
      </c>
      <c r="G92" s="27">
        <v>0.43807622772637195</v>
      </c>
    </row>
    <row r="93" spans="1:7" x14ac:dyDescent="0.3">
      <c r="A93" t="s">
        <v>2204</v>
      </c>
      <c r="B93" s="2">
        <v>246</v>
      </c>
      <c r="C93" s="27">
        <v>9.9113618049959704E-2</v>
      </c>
      <c r="D93" s="2">
        <v>1175</v>
      </c>
      <c r="E93" s="27">
        <v>6.0563888459357763E-2</v>
      </c>
      <c r="F93" s="2">
        <v>287092</v>
      </c>
      <c r="G93" s="27">
        <v>7.4929537911200675E-2</v>
      </c>
    </row>
    <row r="94" spans="1:7" x14ac:dyDescent="0.3">
      <c r="A94" t="s">
        <v>2258</v>
      </c>
      <c r="B94" s="2">
        <v>162</v>
      </c>
      <c r="C94" s="27">
        <v>6.5269943593875904E-2</v>
      </c>
      <c r="D94" s="2">
        <v>892</v>
      </c>
      <c r="E94" s="27">
        <v>4.5977011494252873E-2</v>
      </c>
      <c r="F94" s="2">
        <v>323081</v>
      </c>
      <c r="G94" s="27">
        <v>8.4322482123809175E-2</v>
      </c>
    </row>
    <row r="95" spans="1:7" x14ac:dyDescent="0.3">
      <c r="A95" t="s">
        <v>2225</v>
      </c>
      <c r="B95" s="2">
        <v>31</v>
      </c>
      <c r="C95" s="27">
        <v>1.2489927477840451E-2</v>
      </c>
      <c r="D95" s="2">
        <v>229</v>
      </c>
      <c r="E95" s="27">
        <v>1.1803515282717386E-2</v>
      </c>
      <c r="F95" s="2">
        <v>154039</v>
      </c>
      <c r="G95" s="27">
        <v>4.0203388078746329E-2</v>
      </c>
    </row>
    <row r="96" spans="1:7" x14ac:dyDescent="0.3">
      <c r="A96" t="s">
        <v>2210</v>
      </c>
      <c r="B96" s="2">
        <v>0</v>
      </c>
      <c r="C96" s="27">
        <v>0</v>
      </c>
      <c r="D96" s="2">
        <v>0</v>
      </c>
      <c r="E96" s="27">
        <v>0</v>
      </c>
      <c r="F96" s="2">
        <v>0</v>
      </c>
      <c r="G96" s="27">
        <v>0</v>
      </c>
    </row>
    <row r="97" spans="1:7" x14ac:dyDescent="0.3">
      <c r="A97" s="18"/>
      <c r="B97" s="18"/>
      <c r="C97" s="18"/>
      <c r="D97" s="18"/>
      <c r="E97" s="18"/>
      <c r="F97" s="18"/>
      <c r="G97" s="18"/>
    </row>
    <row r="98" spans="1:7" x14ac:dyDescent="0.3">
      <c r="A98" s="215" t="s">
        <v>2268</v>
      </c>
      <c r="B98" s="215"/>
      <c r="C98" s="215"/>
      <c r="D98" s="215"/>
      <c r="E98" s="215"/>
      <c r="F98" s="215"/>
      <c r="G98" s="215"/>
    </row>
    <row r="99" spans="1:7" x14ac:dyDescent="0.3">
      <c r="A99" t="s">
        <v>1415</v>
      </c>
      <c r="B99" s="2">
        <v>254</v>
      </c>
      <c r="C99" s="27" t="s">
        <v>172</v>
      </c>
      <c r="D99" s="2">
        <v>230</v>
      </c>
      <c r="E99" s="27" t="s">
        <v>172</v>
      </c>
      <c r="F99" s="2">
        <v>283</v>
      </c>
      <c r="G99" s="27"/>
    </row>
    <row r="100" spans="1:7" x14ac:dyDescent="0.3">
      <c r="A100" s="18"/>
      <c r="B100" s="18"/>
      <c r="C100" s="18"/>
      <c r="D100" s="18"/>
      <c r="E100" s="18"/>
      <c r="F100" s="18"/>
      <c r="G100" s="18"/>
    </row>
    <row r="101" spans="1:7" x14ac:dyDescent="0.3">
      <c r="A101" s="215" t="s">
        <v>2269</v>
      </c>
      <c r="B101" s="215"/>
      <c r="C101" s="215"/>
      <c r="D101" s="215"/>
      <c r="E101" s="215"/>
      <c r="F101" s="215"/>
      <c r="G101" s="215"/>
    </row>
    <row r="102" spans="1:7" x14ac:dyDescent="0.3">
      <c r="A102" t="s">
        <v>2237</v>
      </c>
      <c r="B102" s="2">
        <v>339</v>
      </c>
      <c r="C102" s="27" t="s">
        <v>172</v>
      </c>
      <c r="D102" s="2">
        <v>328</v>
      </c>
      <c r="E102" s="27" t="s">
        <v>172</v>
      </c>
      <c r="F102" s="2">
        <v>411</v>
      </c>
      <c r="G102" s="27"/>
    </row>
    <row r="103" spans="1:7" x14ac:dyDescent="0.3">
      <c r="A103" t="s">
        <v>2238</v>
      </c>
      <c r="B103" s="2">
        <v>81</v>
      </c>
      <c r="C103" s="27" t="s">
        <v>172</v>
      </c>
      <c r="D103" s="2">
        <v>90</v>
      </c>
      <c r="E103" s="27" t="s">
        <v>172</v>
      </c>
      <c r="F103" s="2">
        <v>98</v>
      </c>
      <c r="G103" s="27"/>
    </row>
    <row r="104" spans="1:7" x14ac:dyDescent="0.3">
      <c r="A104" s="18"/>
      <c r="B104" s="18"/>
      <c r="C104" s="18"/>
      <c r="D104" s="18"/>
      <c r="E104" s="18"/>
      <c r="F104" s="18"/>
      <c r="G104" s="18"/>
    </row>
    <row r="109" spans="1:7" x14ac:dyDescent="0.3">
      <c r="A109" s="31" t="s">
        <v>2239</v>
      </c>
    </row>
    <row r="110" spans="1:7" ht="24" x14ac:dyDescent="0.3">
      <c r="A110" s="32" t="s">
        <v>2240</v>
      </c>
    </row>
    <row r="111" spans="1:7" x14ac:dyDescent="0.3">
      <c r="A111" s="33" t="s">
        <v>2241</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6" t="s">
        <v>2511</v>
      </c>
    </row>
    <row r="2" spans="1:21" s="26" customFormat="1" ht="72" x14ac:dyDescent="0.3">
      <c r="A2" s="132" t="s">
        <v>2270</v>
      </c>
      <c r="B2" s="133" t="s">
        <v>2271</v>
      </c>
      <c r="C2" s="133" t="s">
        <v>2272</v>
      </c>
      <c r="D2" s="133" t="s">
        <v>2273</v>
      </c>
      <c r="E2" s="134" t="s">
        <v>2274</v>
      </c>
      <c r="F2" s="125" t="s">
        <v>2275</v>
      </c>
      <c r="G2" s="136" t="s">
        <v>2276</v>
      </c>
      <c r="H2" s="64" t="s">
        <v>2277</v>
      </c>
      <c r="I2" s="126" t="s">
        <v>2278</v>
      </c>
      <c r="J2" s="125" t="s">
        <v>2279</v>
      </c>
      <c r="K2" s="136" t="s">
        <v>2280</v>
      </c>
      <c r="L2" s="64" t="s">
        <v>2281</v>
      </c>
      <c r="M2" s="126" t="s">
        <v>2282</v>
      </c>
      <c r="N2" s="125" t="s">
        <v>2283</v>
      </c>
      <c r="O2" s="136" t="s">
        <v>2284</v>
      </c>
      <c r="P2" s="125" t="s">
        <v>2285</v>
      </c>
      <c r="Q2" s="136" t="s">
        <v>2286</v>
      </c>
      <c r="R2" s="125" t="s">
        <v>2287</v>
      </c>
      <c r="S2" s="136" t="s">
        <v>2288</v>
      </c>
      <c r="T2" s="132" t="s">
        <v>2289</v>
      </c>
      <c r="U2" s="134" t="s">
        <v>2290</v>
      </c>
    </row>
    <row r="3" spans="1:21" x14ac:dyDescent="0.3">
      <c r="A3" s="127" t="s">
        <v>2291</v>
      </c>
      <c r="B3" t="s">
        <v>2292</v>
      </c>
      <c r="C3" t="s">
        <v>2293</v>
      </c>
      <c r="D3">
        <v>2015</v>
      </c>
      <c r="E3" s="128" t="s">
        <v>2294</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2291</v>
      </c>
      <c r="B4" t="s">
        <v>2292</v>
      </c>
      <c r="C4" t="s">
        <v>2293</v>
      </c>
      <c r="D4">
        <v>2016</v>
      </c>
      <c r="E4" s="128" t="s">
        <v>2294</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2291</v>
      </c>
      <c r="B5" t="s">
        <v>2292</v>
      </c>
      <c r="C5" t="s">
        <v>2293</v>
      </c>
      <c r="D5">
        <v>2017</v>
      </c>
      <c r="E5" s="128" t="s">
        <v>2294</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2291</v>
      </c>
      <c r="B6" t="s">
        <v>2292</v>
      </c>
      <c r="C6" t="s">
        <v>2295</v>
      </c>
      <c r="D6">
        <v>2018</v>
      </c>
      <c r="E6" s="128" t="s">
        <v>2294</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2291</v>
      </c>
      <c r="B7" t="s">
        <v>2292</v>
      </c>
      <c r="C7" t="s">
        <v>2295</v>
      </c>
      <c r="D7">
        <v>2019</v>
      </c>
      <c r="E7" s="128" t="s">
        <v>2294</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2296</v>
      </c>
      <c r="B8" t="s">
        <v>2297</v>
      </c>
      <c r="C8" t="s">
        <v>2298</v>
      </c>
      <c r="D8">
        <v>2016</v>
      </c>
      <c r="E8" s="128" t="s">
        <v>2294</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2296</v>
      </c>
      <c r="B9" t="s">
        <v>2297</v>
      </c>
      <c r="C9" t="s">
        <v>2298</v>
      </c>
      <c r="D9">
        <v>2017</v>
      </c>
      <c r="E9" s="128" t="s">
        <v>2294</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2296</v>
      </c>
      <c r="B10" t="s">
        <v>2297</v>
      </c>
      <c r="C10" t="s">
        <v>2299</v>
      </c>
      <c r="D10">
        <v>2018</v>
      </c>
      <c r="E10" s="128" t="s">
        <v>2294</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2300</v>
      </c>
      <c r="B11" t="s">
        <v>2301</v>
      </c>
      <c r="C11" t="s">
        <v>2302</v>
      </c>
      <c r="D11">
        <v>2017</v>
      </c>
      <c r="E11" s="128" t="s">
        <v>2294</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2300</v>
      </c>
      <c r="B12" t="s">
        <v>2301</v>
      </c>
      <c r="C12" t="s">
        <v>2303</v>
      </c>
      <c r="D12">
        <v>2018</v>
      </c>
      <c r="E12" s="128" t="s">
        <v>2294</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2300</v>
      </c>
      <c r="B13" t="s">
        <v>2301</v>
      </c>
      <c r="C13" t="s">
        <v>2303</v>
      </c>
      <c r="D13">
        <v>2019</v>
      </c>
      <c r="E13" s="128" t="s">
        <v>2294</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2291</v>
      </c>
      <c r="B14" t="s">
        <v>2304</v>
      </c>
      <c r="C14" t="s">
        <v>2293</v>
      </c>
      <c r="D14">
        <v>2017</v>
      </c>
      <c r="E14" s="128" t="s">
        <v>2294</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2291</v>
      </c>
      <c r="B15" t="s">
        <v>2304</v>
      </c>
      <c r="C15" t="s">
        <v>2295</v>
      </c>
      <c r="D15">
        <v>2018</v>
      </c>
      <c r="E15" s="128" t="s">
        <v>2294</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2291</v>
      </c>
      <c r="B16" t="s">
        <v>2304</v>
      </c>
      <c r="C16" t="s">
        <v>2295</v>
      </c>
      <c r="D16">
        <v>2019</v>
      </c>
      <c r="E16" s="128" t="s">
        <v>2294</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2305</v>
      </c>
      <c r="B17" t="s">
        <v>2306</v>
      </c>
      <c r="C17" t="s">
        <v>2293</v>
      </c>
      <c r="D17">
        <v>2016</v>
      </c>
      <c r="E17" s="128" t="s">
        <v>2294</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2305</v>
      </c>
      <c r="B18" t="s">
        <v>2306</v>
      </c>
      <c r="C18" t="s">
        <v>2293</v>
      </c>
      <c r="D18">
        <v>2017</v>
      </c>
      <c r="E18" s="128" t="s">
        <v>2294</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2305</v>
      </c>
      <c r="B19" t="s">
        <v>2306</v>
      </c>
      <c r="C19" t="s">
        <v>2295</v>
      </c>
      <c r="D19">
        <v>2018</v>
      </c>
      <c r="E19" s="128" t="s">
        <v>2294</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2305</v>
      </c>
      <c r="B20" t="s">
        <v>2306</v>
      </c>
      <c r="C20" t="s">
        <v>2295</v>
      </c>
      <c r="D20">
        <v>2019</v>
      </c>
      <c r="E20" s="128" t="s">
        <v>2294</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2307</v>
      </c>
      <c r="B21" t="s">
        <v>2308</v>
      </c>
      <c r="C21" t="s">
        <v>2303</v>
      </c>
      <c r="D21">
        <v>2018</v>
      </c>
      <c r="E21" s="128" t="s">
        <v>2294</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2307</v>
      </c>
      <c r="B22" t="s">
        <v>2308</v>
      </c>
      <c r="C22" t="s">
        <v>2303</v>
      </c>
      <c r="D22">
        <v>2019</v>
      </c>
      <c r="E22" s="128" t="s">
        <v>2294</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2309</v>
      </c>
      <c r="B23" t="s">
        <v>2310</v>
      </c>
      <c r="C23" t="s">
        <v>2293</v>
      </c>
      <c r="D23">
        <v>2015</v>
      </c>
      <c r="E23" s="128" t="s">
        <v>2294</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2309</v>
      </c>
      <c r="B24" t="s">
        <v>2310</v>
      </c>
      <c r="C24" t="s">
        <v>2293</v>
      </c>
      <c r="D24">
        <v>2016</v>
      </c>
      <c r="E24" s="128" t="s">
        <v>2294</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2309</v>
      </c>
      <c r="B25" t="s">
        <v>2310</v>
      </c>
      <c r="C25" t="s">
        <v>2293</v>
      </c>
      <c r="D25">
        <v>2017</v>
      </c>
      <c r="E25" s="128" t="s">
        <v>2294</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2309</v>
      </c>
      <c r="B26" t="s">
        <v>2310</v>
      </c>
      <c r="C26" t="s">
        <v>2295</v>
      </c>
      <c r="D26">
        <v>2018</v>
      </c>
      <c r="E26" s="128" t="s">
        <v>2294</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2309</v>
      </c>
      <c r="B27" t="s">
        <v>2310</v>
      </c>
      <c r="C27" t="s">
        <v>2295</v>
      </c>
      <c r="D27">
        <v>2019</v>
      </c>
      <c r="E27" s="128" t="s">
        <v>2294</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2309</v>
      </c>
      <c r="B28" t="s">
        <v>2311</v>
      </c>
      <c r="C28" t="s">
        <v>2293</v>
      </c>
      <c r="D28">
        <v>2015</v>
      </c>
      <c r="E28" s="128" t="s">
        <v>2294</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2309</v>
      </c>
      <c r="B29" t="s">
        <v>2311</v>
      </c>
      <c r="C29" t="s">
        <v>2293</v>
      </c>
      <c r="D29">
        <v>2016</v>
      </c>
      <c r="E29" s="128" t="s">
        <v>2294</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2309</v>
      </c>
      <c r="B30" t="s">
        <v>2311</v>
      </c>
      <c r="C30" t="s">
        <v>2293</v>
      </c>
      <c r="D30">
        <v>2017</v>
      </c>
      <c r="E30" s="128" t="s">
        <v>2294</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2309</v>
      </c>
      <c r="B31" t="s">
        <v>2311</v>
      </c>
      <c r="C31" t="s">
        <v>2295</v>
      </c>
      <c r="D31">
        <v>2018</v>
      </c>
      <c r="E31" s="128" t="s">
        <v>2294</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2309</v>
      </c>
      <c r="B32" t="s">
        <v>2311</v>
      </c>
      <c r="C32" t="s">
        <v>2295</v>
      </c>
      <c r="D32">
        <v>2019</v>
      </c>
      <c r="E32" s="128" t="s">
        <v>2294</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2300</v>
      </c>
      <c r="B33" t="s">
        <v>2312</v>
      </c>
      <c r="C33" t="s">
        <v>2303</v>
      </c>
      <c r="D33">
        <v>2018</v>
      </c>
      <c r="E33" s="128" t="s">
        <v>2294</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2300</v>
      </c>
      <c r="B34" t="s">
        <v>2312</v>
      </c>
      <c r="C34" t="s">
        <v>2303</v>
      </c>
      <c r="D34">
        <v>2019</v>
      </c>
      <c r="E34" s="128" t="s">
        <v>2294</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2291</v>
      </c>
      <c r="B35" t="s">
        <v>2313</v>
      </c>
      <c r="C35" t="s">
        <v>2293</v>
      </c>
      <c r="D35">
        <v>2015</v>
      </c>
      <c r="E35" s="128" t="s">
        <v>2294</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2291</v>
      </c>
      <c r="B36" t="s">
        <v>2313</v>
      </c>
      <c r="C36" t="s">
        <v>2293</v>
      </c>
      <c r="D36">
        <v>2016</v>
      </c>
      <c r="E36" s="128" t="s">
        <v>2294</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2291</v>
      </c>
      <c r="B37" t="s">
        <v>2313</v>
      </c>
      <c r="C37" t="s">
        <v>2293</v>
      </c>
      <c r="D37">
        <v>2017</v>
      </c>
      <c r="E37" s="128" t="s">
        <v>2294</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2291</v>
      </c>
      <c r="B38" t="s">
        <v>2313</v>
      </c>
      <c r="C38" t="s">
        <v>2295</v>
      </c>
      <c r="D38">
        <v>2018</v>
      </c>
      <c r="E38" s="128" t="s">
        <v>2294</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2291</v>
      </c>
      <c r="B39" t="s">
        <v>2313</v>
      </c>
      <c r="C39" t="s">
        <v>2295</v>
      </c>
      <c r="D39">
        <v>2019</v>
      </c>
      <c r="E39" s="128" t="s">
        <v>2294</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2314</v>
      </c>
      <c r="B40" t="s">
        <v>2315</v>
      </c>
      <c r="C40" t="s">
        <v>2293</v>
      </c>
      <c r="D40">
        <v>2015</v>
      </c>
      <c r="E40" s="128" t="s">
        <v>2294</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2314</v>
      </c>
      <c r="B41" t="s">
        <v>2315</v>
      </c>
      <c r="C41" t="s">
        <v>2293</v>
      </c>
      <c r="D41">
        <v>2016</v>
      </c>
      <c r="E41" s="128" t="s">
        <v>2294</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2314</v>
      </c>
      <c r="B42" t="s">
        <v>2315</v>
      </c>
      <c r="C42" t="s">
        <v>2293</v>
      </c>
      <c r="D42">
        <v>2017</v>
      </c>
      <c r="E42" s="128" t="s">
        <v>2294</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2314</v>
      </c>
      <c r="B43" t="s">
        <v>2315</v>
      </c>
      <c r="C43" t="s">
        <v>2295</v>
      </c>
      <c r="D43">
        <v>2018</v>
      </c>
      <c r="E43" s="128" t="s">
        <v>2294</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2314</v>
      </c>
      <c r="B44" t="s">
        <v>2315</v>
      </c>
      <c r="C44" t="s">
        <v>2295</v>
      </c>
      <c r="D44">
        <v>2019</v>
      </c>
      <c r="E44" s="128" t="s">
        <v>2294</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2296</v>
      </c>
      <c r="B45" t="s">
        <v>2316</v>
      </c>
      <c r="C45" t="s">
        <v>2299</v>
      </c>
      <c r="D45">
        <v>2018</v>
      </c>
      <c r="E45" s="128" t="s">
        <v>2294</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2296</v>
      </c>
      <c r="B46" t="s">
        <v>2316</v>
      </c>
      <c r="C46" t="s">
        <v>2299</v>
      </c>
      <c r="D46">
        <v>2019</v>
      </c>
      <c r="E46" s="128" t="s">
        <v>2294</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2317</v>
      </c>
      <c r="B47" t="s">
        <v>2318</v>
      </c>
      <c r="C47" t="s">
        <v>2295</v>
      </c>
      <c r="D47">
        <v>2018</v>
      </c>
      <c r="E47" s="128" t="s">
        <v>2294</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2317</v>
      </c>
      <c r="B48" t="s">
        <v>2318</v>
      </c>
      <c r="C48" t="s">
        <v>2295</v>
      </c>
      <c r="D48">
        <v>2019</v>
      </c>
      <c r="E48" s="128" t="s">
        <v>2294</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2314</v>
      </c>
      <c r="B49" t="s">
        <v>2319</v>
      </c>
      <c r="C49" t="s">
        <v>2293</v>
      </c>
      <c r="D49">
        <v>2017</v>
      </c>
      <c r="E49" s="128" t="s">
        <v>2294</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2314</v>
      </c>
      <c r="B50" t="s">
        <v>2319</v>
      </c>
      <c r="C50" t="s">
        <v>2295</v>
      </c>
      <c r="D50">
        <v>2018</v>
      </c>
      <c r="E50" s="128" t="s">
        <v>2294</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2314</v>
      </c>
      <c r="B51" t="s">
        <v>2319</v>
      </c>
      <c r="C51" t="s">
        <v>2295</v>
      </c>
      <c r="D51">
        <v>2019</v>
      </c>
      <c r="E51" s="128" t="s">
        <v>2294</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2314</v>
      </c>
      <c r="B52" t="s">
        <v>2320</v>
      </c>
      <c r="C52" t="s">
        <v>2293</v>
      </c>
      <c r="D52">
        <v>2016</v>
      </c>
      <c r="E52" s="128" t="s">
        <v>2294</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2314</v>
      </c>
      <c r="B53" t="s">
        <v>2320</v>
      </c>
      <c r="C53" t="s">
        <v>2293</v>
      </c>
      <c r="D53">
        <v>2017</v>
      </c>
      <c r="E53" s="128" t="s">
        <v>2294</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2314</v>
      </c>
      <c r="B54" t="s">
        <v>2320</v>
      </c>
      <c r="C54" t="s">
        <v>2295</v>
      </c>
      <c r="D54">
        <v>2018</v>
      </c>
      <c r="E54" s="128" t="s">
        <v>2294</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2309</v>
      </c>
      <c r="B55" t="s">
        <v>2321</v>
      </c>
      <c r="C55" t="s">
        <v>2293</v>
      </c>
      <c r="D55">
        <v>2017</v>
      </c>
      <c r="E55" s="128" t="s">
        <v>2294</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2309</v>
      </c>
      <c r="B56" t="s">
        <v>2321</v>
      </c>
      <c r="C56" t="s">
        <v>2295</v>
      </c>
      <c r="D56">
        <v>2018</v>
      </c>
      <c r="E56" s="128" t="s">
        <v>2294</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2309</v>
      </c>
      <c r="B57" t="s">
        <v>2321</v>
      </c>
      <c r="C57" t="s">
        <v>2295</v>
      </c>
      <c r="D57">
        <v>2019</v>
      </c>
      <c r="E57" s="128" t="s">
        <v>2294</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2309</v>
      </c>
      <c r="B58" t="s">
        <v>2322</v>
      </c>
      <c r="C58" t="s">
        <v>2293</v>
      </c>
      <c r="D58">
        <v>2016</v>
      </c>
      <c r="E58" s="128" t="s">
        <v>2294</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2309</v>
      </c>
      <c r="B59" t="s">
        <v>2322</v>
      </c>
      <c r="C59" t="s">
        <v>2293</v>
      </c>
      <c r="D59">
        <v>2017</v>
      </c>
      <c r="E59" s="128" t="s">
        <v>2294</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2309</v>
      </c>
      <c r="B60" t="s">
        <v>2322</v>
      </c>
      <c r="C60" t="s">
        <v>2295</v>
      </c>
      <c r="D60">
        <v>2018</v>
      </c>
      <c r="E60" s="128" t="s">
        <v>2294</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2309</v>
      </c>
      <c r="B61" t="s">
        <v>2322</v>
      </c>
      <c r="C61" t="s">
        <v>2295</v>
      </c>
      <c r="D61">
        <v>2019</v>
      </c>
      <c r="E61" s="128" t="s">
        <v>2294</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2309</v>
      </c>
      <c r="B62" t="s">
        <v>2309</v>
      </c>
      <c r="C62" t="s">
        <v>2293</v>
      </c>
      <c r="D62">
        <v>2015</v>
      </c>
      <c r="E62" s="128" t="s">
        <v>2294</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2309</v>
      </c>
      <c r="B63" t="s">
        <v>2309</v>
      </c>
      <c r="C63" t="s">
        <v>2293</v>
      </c>
      <c r="D63">
        <v>2016</v>
      </c>
      <c r="E63" s="128" t="s">
        <v>2294</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2309</v>
      </c>
      <c r="B64" t="s">
        <v>2309</v>
      </c>
      <c r="C64" t="s">
        <v>2293</v>
      </c>
      <c r="D64">
        <v>2017</v>
      </c>
      <c r="E64" s="128" t="s">
        <v>2294</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2309</v>
      </c>
      <c r="B65" t="s">
        <v>2309</v>
      </c>
      <c r="C65" t="s">
        <v>2295</v>
      </c>
      <c r="D65">
        <v>2018</v>
      </c>
      <c r="E65" s="128" t="s">
        <v>2294</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2309</v>
      </c>
      <c r="B66" t="s">
        <v>2309</v>
      </c>
      <c r="C66" t="s">
        <v>2295</v>
      </c>
      <c r="D66">
        <v>2019</v>
      </c>
      <c r="E66" s="128" t="s">
        <v>2294</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2309</v>
      </c>
      <c r="B67" t="s">
        <v>2323</v>
      </c>
      <c r="C67" t="s">
        <v>2293</v>
      </c>
      <c r="D67">
        <v>2015</v>
      </c>
      <c r="E67" s="128" t="s">
        <v>2294</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2309</v>
      </c>
      <c r="B68" t="s">
        <v>2323</v>
      </c>
      <c r="C68" t="s">
        <v>2293</v>
      </c>
      <c r="D68">
        <v>2016</v>
      </c>
      <c r="E68" s="128" t="s">
        <v>2294</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2309</v>
      </c>
      <c r="B69" t="s">
        <v>2323</v>
      </c>
      <c r="C69" t="s">
        <v>2293</v>
      </c>
      <c r="D69">
        <v>2017</v>
      </c>
      <c r="E69" s="128" t="s">
        <v>2294</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2309</v>
      </c>
      <c r="B70" t="s">
        <v>2323</v>
      </c>
      <c r="C70" t="s">
        <v>2295</v>
      </c>
      <c r="D70">
        <v>2018</v>
      </c>
      <c r="E70" s="128" t="s">
        <v>2294</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2309</v>
      </c>
      <c r="B71" t="s">
        <v>2323</v>
      </c>
      <c r="C71" t="s">
        <v>2295</v>
      </c>
      <c r="D71">
        <v>2019</v>
      </c>
      <c r="E71" s="128" t="s">
        <v>2294</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2296</v>
      </c>
      <c r="B72" t="s">
        <v>2324</v>
      </c>
      <c r="C72" t="s">
        <v>2299</v>
      </c>
      <c r="D72">
        <v>2018</v>
      </c>
      <c r="E72" s="128" t="s">
        <v>2294</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2296</v>
      </c>
      <c r="B73" t="s">
        <v>2324</v>
      </c>
      <c r="C73" t="s">
        <v>2299</v>
      </c>
      <c r="D73">
        <v>2019</v>
      </c>
      <c r="E73" s="128" t="s">
        <v>2294</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2300</v>
      </c>
      <c r="B74" t="s">
        <v>2325</v>
      </c>
      <c r="C74" t="s">
        <v>2302</v>
      </c>
      <c r="D74">
        <v>2016</v>
      </c>
      <c r="E74" s="128" t="s">
        <v>2294</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2300</v>
      </c>
      <c r="B75" t="s">
        <v>2325</v>
      </c>
      <c r="C75" t="s">
        <v>2302</v>
      </c>
      <c r="D75">
        <v>2017</v>
      </c>
      <c r="E75" s="128" t="s">
        <v>2294</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2300</v>
      </c>
      <c r="B76" t="s">
        <v>2325</v>
      </c>
      <c r="C76" t="s">
        <v>2303</v>
      </c>
      <c r="D76">
        <v>2018</v>
      </c>
      <c r="E76" s="128" t="s">
        <v>2294</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2300</v>
      </c>
      <c r="B77" t="s">
        <v>2325</v>
      </c>
      <c r="C77" t="s">
        <v>2303</v>
      </c>
      <c r="D77">
        <v>2019</v>
      </c>
      <c r="E77" s="128" t="s">
        <v>2294</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2305</v>
      </c>
      <c r="B78" t="s">
        <v>2326</v>
      </c>
      <c r="C78" t="s">
        <v>2293</v>
      </c>
      <c r="D78">
        <v>2015</v>
      </c>
      <c r="E78" s="128" t="s">
        <v>2294</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2305</v>
      </c>
      <c r="B79" t="s">
        <v>2326</v>
      </c>
      <c r="C79" t="s">
        <v>2293</v>
      </c>
      <c r="D79">
        <v>2016</v>
      </c>
      <c r="E79" s="128" t="s">
        <v>2294</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2305</v>
      </c>
      <c r="B80" t="s">
        <v>2326</v>
      </c>
      <c r="C80" t="s">
        <v>2293</v>
      </c>
      <c r="D80">
        <v>2017</v>
      </c>
      <c r="E80" s="128" t="s">
        <v>2294</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2305</v>
      </c>
      <c r="B81" t="s">
        <v>2326</v>
      </c>
      <c r="C81" t="s">
        <v>2295</v>
      </c>
      <c r="D81">
        <v>2018</v>
      </c>
      <c r="E81" s="128" t="s">
        <v>2294</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2305</v>
      </c>
      <c r="B82" t="s">
        <v>2326</v>
      </c>
      <c r="C82" t="s">
        <v>2295</v>
      </c>
      <c r="D82">
        <v>2019</v>
      </c>
      <c r="E82" s="128" t="s">
        <v>2294</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2309</v>
      </c>
      <c r="B83" t="s">
        <v>2327</v>
      </c>
      <c r="C83" t="s">
        <v>2293</v>
      </c>
      <c r="D83">
        <v>2015</v>
      </c>
      <c r="E83" s="128" t="s">
        <v>2294</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2309</v>
      </c>
      <c r="B84" t="s">
        <v>2327</v>
      </c>
      <c r="C84" t="s">
        <v>2293</v>
      </c>
      <c r="D84">
        <v>2016</v>
      </c>
      <c r="E84" s="128" t="s">
        <v>2294</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2309</v>
      </c>
      <c r="B85" t="s">
        <v>2327</v>
      </c>
      <c r="C85" t="s">
        <v>2293</v>
      </c>
      <c r="D85">
        <v>2017</v>
      </c>
      <c r="E85" s="128" t="s">
        <v>2294</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2309</v>
      </c>
      <c r="B86" t="s">
        <v>2327</v>
      </c>
      <c r="C86" t="s">
        <v>2295</v>
      </c>
      <c r="D86">
        <v>2018</v>
      </c>
      <c r="E86" s="128" t="s">
        <v>2294</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2309</v>
      </c>
      <c r="B87" t="s">
        <v>2328</v>
      </c>
      <c r="C87" t="s">
        <v>2293</v>
      </c>
      <c r="D87">
        <v>2017</v>
      </c>
      <c r="E87" s="128" t="s">
        <v>2294</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2309</v>
      </c>
      <c r="B88" t="s">
        <v>2328</v>
      </c>
      <c r="C88" t="s">
        <v>2295</v>
      </c>
      <c r="D88">
        <v>2018</v>
      </c>
      <c r="E88" s="128" t="s">
        <v>2294</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2309</v>
      </c>
      <c r="B89" t="s">
        <v>2328</v>
      </c>
      <c r="C89" t="s">
        <v>2295</v>
      </c>
      <c r="D89">
        <v>2019</v>
      </c>
      <c r="E89" s="128" t="s">
        <v>2294</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2291</v>
      </c>
      <c r="B90" t="s">
        <v>2329</v>
      </c>
      <c r="C90" t="s">
        <v>2293</v>
      </c>
      <c r="D90">
        <v>2015</v>
      </c>
      <c r="E90" s="128" t="s">
        <v>2294</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2291</v>
      </c>
      <c r="B91" t="s">
        <v>2329</v>
      </c>
      <c r="C91" t="s">
        <v>2293</v>
      </c>
      <c r="D91">
        <v>2016</v>
      </c>
      <c r="E91" s="128" t="s">
        <v>2294</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2291</v>
      </c>
      <c r="B92" t="s">
        <v>2329</v>
      </c>
      <c r="C92" t="s">
        <v>2293</v>
      </c>
      <c r="D92">
        <v>2017</v>
      </c>
      <c r="E92" s="128" t="s">
        <v>2294</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2291</v>
      </c>
      <c r="B93" t="s">
        <v>2329</v>
      </c>
      <c r="C93" t="s">
        <v>2295</v>
      </c>
      <c r="D93">
        <v>2018</v>
      </c>
      <c r="E93" s="128" t="s">
        <v>2294</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2291</v>
      </c>
      <c r="B94" t="s">
        <v>2329</v>
      </c>
      <c r="C94" t="s">
        <v>2295</v>
      </c>
      <c r="D94">
        <v>2019</v>
      </c>
      <c r="E94" s="128" t="s">
        <v>2294</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2300</v>
      </c>
      <c r="B95" t="s">
        <v>2330</v>
      </c>
      <c r="C95" t="s">
        <v>2302</v>
      </c>
      <c r="D95">
        <v>2017</v>
      </c>
      <c r="E95" s="128" t="s">
        <v>2294</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2300</v>
      </c>
      <c r="B96" t="s">
        <v>2330</v>
      </c>
      <c r="C96" t="s">
        <v>2303</v>
      </c>
      <c r="D96">
        <v>2018</v>
      </c>
      <c r="E96" s="128" t="s">
        <v>2294</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2300</v>
      </c>
      <c r="B97" t="s">
        <v>2330</v>
      </c>
      <c r="C97" t="s">
        <v>2303</v>
      </c>
      <c r="D97">
        <v>2019</v>
      </c>
      <c r="E97" s="128" t="s">
        <v>2294</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2309</v>
      </c>
      <c r="B98" t="s">
        <v>2331</v>
      </c>
      <c r="C98" t="s">
        <v>2293</v>
      </c>
      <c r="D98">
        <v>2017</v>
      </c>
      <c r="E98" s="128" t="s">
        <v>2294</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2309</v>
      </c>
      <c r="B99" t="s">
        <v>2331</v>
      </c>
      <c r="C99" t="s">
        <v>2295</v>
      </c>
      <c r="D99">
        <v>2018</v>
      </c>
      <c r="E99" s="128" t="s">
        <v>2294</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2309</v>
      </c>
      <c r="B100" t="s">
        <v>2331</v>
      </c>
      <c r="C100" t="s">
        <v>2295</v>
      </c>
      <c r="D100">
        <v>2019</v>
      </c>
      <c r="E100" s="128" t="s">
        <v>2294</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2317</v>
      </c>
      <c r="B101" t="s">
        <v>2332</v>
      </c>
      <c r="C101" t="s">
        <v>2293</v>
      </c>
      <c r="D101">
        <v>2015</v>
      </c>
      <c r="E101" s="128" t="s">
        <v>2294</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2317</v>
      </c>
      <c r="B102" t="s">
        <v>2332</v>
      </c>
      <c r="C102" t="s">
        <v>2293</v>
      </c>
      <c r="D102">
        <v>2016</v>
      </c>
      <c r="E102" s="128" t="s">
        <v>2294</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2317</v>
      </c>
      <c r="B103" t="s">
        <v>2332</v>
      </c>
      <c r="C103" t="s">
        <v>2293</v>
      </c>
      <c r="D103">
        <v>2017</v>
      </c>
      <c r="E103" s="128" t="s">
        <v>2294</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2317</v>
      </c>
      <c r="B104" t="s">
        <v>2332</v>
      </c>
      <c r="C104" t="s">
        <v>2295</v>
      </c>
      <c r="D104">
        <v>2018</v>
      </c>
      <c r="E104" s="128" t="s">
        <v>2294</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2317</v>
      </c>
      <c r="B105" t="s">
        <v>2332</v>
      </c>
      <c r="C105" t="s">
        <v>2295</v>
      </c>
      <c r="D105">
        <v>2019</v>
      </c>
      <c r="E105" s="128" t="s">
        <v>2294</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2300</v>
      </c>
      <c r="B106" t="s">
        <v>2333</v>
      </c>
      <c r="C106" t="s">
        <v>2303</v>
      </c>
      <c r="D106">
        <v>2018</v>
      </c>
      <c r="E106" s="128" t="s">
        <v>2294</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2300</v>
      </c>
      <c r="B107" t="s">
        <v>2333</v>
      </c>
      <c r="C107" t="s">
        <v>2303</v>
      </c>
      <c r="D107">
        <v>2019</v>
      </c>
      <c r="E107" s="128" t="s">
        <v>2294</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2314</v>
      </c>
      <c r="B108" t="s">
        <v>2334</v>
      </c>
      <c r="C108" t="s">
        <v>2293</v>
      </c>
      <c r="D108">
        <v>2015</v>
      </c>
      <c r="E108" s="128" t="s">
        <v>2294</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2314</v>
      </c>
      <c r="B109" t="s">
        <v>2334</v>
      </c>
      <c r="C109" t="s">
        <v>2293</v>
      </c>
      <c r="D109">
        <v>2016</v>
      </c>
      <c r="E109" s="128" t="s">
        <v>2294</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2314</v>
      </c>
      <c r="B110" t="s">
        <v>2334</v>
      </c>
      <c r="C110" t="s">
        <v>2293</v>
      </c>
      <c r="D110">
        <v>2017</v>
      </c>
      <c r="E110" s="128" t="s">
        <v>2294</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2314</v>
      </c>
      <c r="B111" t="s">
        <v>2334</v>
      </c>
      <c r="C111" t="s">
        <v>2295</v>
      </c>
      <c r="D111">
        <v>2018</v>
      </c>
      <c r="E111" s="128" t="s">
        <v>2294</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2314</v>
      </c>
      <c r="B112" t="s">
        <v>2334</v>
      </c>
      <c r="C112" t="s">
        <v>2295</v>
      </c>
      <c r="D112">
        <v>2019</v>
      </c>
      <c r="E112" s="128" t="s">
        <v>2294</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2296</v>
      </c>
      <c r="B113" t="s">
        <v>2335</v>
      </c>
      <c r="C113" t="s">
        <v>2298</v>
      </c>
      <c r="D113">
        <v>2016</v>
      </c>
      <c r="E113" s="128" t="s">
        <v>2294</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2296</v>
      </c>
      <c r="B114" t="s">
        <v>2335</v>
      </c>
      <c r="C114" t="s">
        <v>2298</v>
      </c>
      <c r="D114">
        <v>2017</v>
      </c>
      <c r="E114" s="128" t="s">
        <v>2294</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2296</v>
      </c>
      <c r="B115" t="s">
        <v>2335</v>
      </c>
      <c r="C115" t="s">
        <v>2299</v>
      </c>
      <c r="D115">
        <v>2018</v>
      </c>
      <c r="E115" s="128" t="s">
        <v>2294</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2296</v>
      </c>
      <c r="B116" t="s">
        <v>2335</v>
      </c>
      <c r="C116" t="s">
        <v>2299</v>
      </c>
      <c r="D116">
        <v>2019</v>
      </c>
      <c r="E116" s="128" t="s">
        <v>2294</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2317</v>
      </c>
      <c r="B117" t="s">
        <v>2336</v>
      </c>
      <c r="C117" t="s">
        <v>2293</v>
      </c>
      <c r="D117">
        <v>2017</v>
      </c>
      <c r="E117" s="128" t="s">
        <v>2294</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2317</v>
      </c>
      <c r="B118" t="s">
        <v>2336</v>
      </c>
      <c r="C118" t="s">
        <v>2295</v>
      </c>
      <c r="D118">
        <v>2018</v>
      </c>
      <c r="E118" s="128" t="s">
        <v>2294</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2296</v>
      </c>
      <c r="B119" t="s">
        <v>2337</v>
      </c>
      <c r="C119" t="s">
        <v>2298</v>
      </c>
      <c r="D119">
        <v>2016</v>
      </c>
      <c r="E119" s="128" t="s">
        <v>2294</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2296</v>
      </c>
      <c r="B120" t="s">
        <v>2337</v>
      </c>
      <c r="C120" t="s">
        <v>2298</v>
      </c>
      <c r="D120">
        <v>2017</v>
      </c>
      <c r="E120" s="128" t="s">
        <v>2294</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2296</v>
      </c>
      <c r="B121" t="s">
        <v>2337</v>
      </c>
      <c r="C121" t="s">
        <v>2299</v>
      </c>
      <c r="D121">
        <v>2018</v>
      </c>
      <c r="E121" s="128" t="s">
        <v>2294</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2296</v>
      </c>
      <c r="B122" t="s">
        <v>2337</v>
      </c>
      <c r="C122" t="s">
        <v>2299</v>
      </c>
      <c r="D122">
        <v>2019</v>
      </c>
      <c r="E122" s="128" t="s">
        <v>2294</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2307</v>
      </c>
      <c r="B123" t="s">
        <v>2307</v>
      </c>
      <c r="C123" t="s">
        <v>2338</v>
      </c>
      <c r="D123">
        <v>2014</v>
      </c>
      <c r="E123" s="128" t="s">
        <v>2294</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2307</v>
      </c>
      <c r="B124" t="s">
        <v>2307</v>
      </c>
      <c r="C124" t="s">
        <v>2338</v>
      </c>
      <c r="D124">
        <v>2015</v>
      </c>
      <c r="E124" s="128" t="s">
        <v>2294</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2307</v>
      </c>
      <c r="B125" t="s">
        <v>2307</v>
      </c>
      <c r="C125" t="s">
        <v>2302</v>
      </c>
      <c r="D125">
        <v>2016</v>
      </c>
      <c r="E125" s="128" t="s">
        <v>2294</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2307</v>
      </c>
      <c r="B126" t="s">
        <v>2307</v>
      </c>
      <c r="C126" t="s">
        <v>2302</v>
      </c>
      <c r="D126">
        <v>2017</v>
      </c>
      <c r="E126" s="128" t="s">
        <v>2294</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2307</v>
      </c>
      <c r="B127" t="s">
        <v>2307</v>
      </c>
      <c r="C127" t="s">
        <v>2303</v>
      </c>
      <c r="D127">
        <v>2018</v>
      </c>
      <c r="E127" s="128" t="s">
        <v>2294</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2307</v>
      </c>
      <c r="B128" t="s">
        <v>2307</v>
      </c>
      <c r="C128" t="s">
        <v>2303</v>
      </c>
      <c r="D128">
        <v>2019</v>
      </c>
      <c r="E128" s="128" t="s">
        <v>2294</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2307</v>
      </c>
      <c r="B129" t="s">
        <v>2339</v>
      </c>
      <c r="C129" t="s">
        <v>2338</v>
      </c>
      <c r="D129">
        <v>2015</v>
      </c>
      <c r="E129" s="128" t="s">
        <v>2294</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2307</v>
      </c>
      <c r="B130" t="s">
        <v>2339</v>
      </c>
      <c r="C130" t="s">
        <v>2302</v>
      </c>
      <c r="D130">
        <v>2016</v>
      </c>
      <c r="E130" s="128" t="s">
        <v>2294</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2307</v>
      </c>
      <c r="B131" t="s">
        <v>2339</v>
      </c>
      <c r="C131" t="s">
        <v>2302</v>
      </c>
      <c r="D131">
        <v>2017</v>
      </c>
      <c r="E131" s="128" t="s">
        <v>2294</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2307</v>
      </c>
      <c r="B132" t="s">
        <v>2339</v>
      </c>
      <c r="C132" t="s">
        <v>2303</v>
      </c>
      <c r="D132">
        <v>2018</v>
      </c>
      <c r="E132" s="128" t="s">
        <v>2294</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2307</v>
      </c>
      <c r="B133" t="s">
        <v>2339</v>
      </c>
      <c r="C133" t="s">
        <v>2303</v>
      </c>
      <c r="D133">
        <v>2019</v>
      </c>
      <c r="E133" s="128" t="s">
        <v>2294</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2317</v>
      </c>
      <c r="B134" t="s">
        <v>2340</v>
      </c>
      <c r="C134" t="s">
        <v>2295</v>
      </c>
      <c r="D134">
        <v>2018</v>
      </c>
      <c r="E134" s="128" t="s">
        <v>2294</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2317</v>
      </c>
      <c r="B135" t="s">
        <v>2340</v>
      </c>
      <c r="C135" t="s">
        <v>2295</v>
      </c>
      <c r="D135">
        <v>2019</v>
      </c>
      <c r="E135" s="128" t="s">
        <v>2294</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2291</v>
      </c>
      <c r="B136" t="s">
        <v>2341</v>
      </c>
      <c r="C136" t="s">
        <v>2295</v>
      </c>
      <c r="D136">
        <v>2018</v>
      </c>
      <c r="E136" s="128" t="s">
        <v>2294</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2291</v>
      </c>
      <c r="B137" t="s">
        <v>2341</v>
      </c>
      <c r="C137" t="s">
        <v>2295</v>
      </c>
      <c r="D137">
        <v>2019</v>
      </c>
      <c r="E137" s="128" t="s">
        <v>2294</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2291</v>
      </c>
      <c r="B138" t="s">
        <v>2342</v>
      </c>
      <c r="C138" t="s">
        <v>2293</v>
      </c>
      <c r="D138">
        <v>2016</v>
      </c>
      <c r="E138" s="128" t="s">
        <v>2294</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2291</v>
      </c>
      <c r="B139" t="s">
        <v>2342</v>
      </c>
      <c r="C139" t="s">
        <v>2293</v>
      </c>
      <c r="D139">
        <v>2017</v>
      </c>
      <c r="E139" s="128" t="s">
        <v>2294</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2291</v>
      </c>
      <c r="B140" t="s">
        <v>2342</v>
      </c>
      <c r="C140" t="s">
        <v>2295</v>
      </c>
      <c r="D140">
        <v>2019</v>
      </c>
      <c r="E140" s="128" t="s">
        <v>2294</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2309</v>
      </c>
      <c r="B141" t="s">
        <v>2343</v>
      </c>
      <c r="C141" t="s">
        <v>2293</v>
      </c>
      <c r="D141">
        <v>2017</v>
      </c>
      <c r="E141" s="128" t="s">
        <v>2294</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2296</v>
      </c>
      <c r="B142" t="s">
        <v>2296</v>
      </c>
      <c r="C142" t="s">
        <v>2298</v>
      </c>
      <c r="D142">
        <v>2017</v>
      </c>
      <c r="E142" s="128" t="s">
        <v>2294</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2296</v>
      </c>
      <c r="B143" t="s">
        <v>2296</v>
      </c>
      <c r="C143" t="s">
        <v>2299</v>
      </c>
      <c r="D143">
        <v>2018</v>
      </c>
      <c r="E143" s="128" t="s">
        <v>2294</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2296</v>
      </c>
      <c r="B144" t="s">
        <v>2296</v>
      </c>
      <c r="C144" t="s">
        <v>2299</v>
      </c>
      <c r="D144">
        <v>2019</v>
      </c>
      <c r="E144" s="128" t="s">
        <v>2294</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2296</v>
      </c>
      <c r="B145" t="s">
        <v>2344</v>
      </c>
      <c r="C145" t="s">
        <v>2298</v>
      </c>
      <c r="D145">
        <v>2016</v>
      </c>
      <c r="E145" s="128" t="s">
        <v>2294</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2296</v>
      </c>
      <c r="B146" t="s">
        <v>2344</v>
      </c>
      <c r="C146" t="s">
        <v>2298</v>
      </c>
      <c r="D146">
        <v>2017</v>
      </c>
      <c r="E146" s="128" t="s">
        <v>2294</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2296</v>
      </c>
      <c r="B147" t="s">
        <v>2344</v>
      </c>
      <c r="C147" t="s">
        <v>2299</v>
      </c>
      <c r="D147">
        <v>2018</v>
      </c>
      <c r="E147" s="128" t="s">
        <v>2294</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2296</v>
      </c>
      <c r="B148" t="s">
        <v>2344</v>
      </c>
      <c r="C148" t="s">
        <v>2299</v>
      </c>
      <c r="D148">
        <v>2019</v>
      </c>
      <c r="E148" s="128" t="s">
        <v>2294</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2305</v>
      </c>
      <c r="B149" t="s">
        <v>2345</v>
      </c>
      <c r="C149" t="s">
        <v>2293</v>
      </c>
      <c r="D149">
        <v>2015</v>
      </c>
      <c r="E149" s="128" t="s">
        <v>2294</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2305</v>
      </c>
      <c r="B150" t="s">
        <v>2345</v>
      </c>
      <c r="C150" t="s">
        <v>2293</v>
      </c>
      <c r="D150">
        <v>2016</v>
      </c>
      <c r="E150" s="128" t="s">
        <v>2294</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2305</v>
      </c>
      <c r="B151" t="s">
        <v>2345</v>
      </c>
      <c r="C151" t="s">
        <v>2293</v>
      </c>
      <c r="D151">
        <v>2017</v>
      </c>
      <c r="E151" s="128" t="s">
        <v>2294</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2305</v>
      </c>
      <c r="B152" t="s">
        <v>2345</v>
      </c>
      <c r="C152" t="s">
        <v>2295</v>
      </c>
      <c r="D152">
        <v>2018</v>
      </c>
      <c r="E152" s="128" t="s">
        <v>2294</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2305</v>
      </c>
      <c r="B153" t="s">
        <v>2345</v>
      </c>
      <c r="C153" t="s">
        <v>2295</v>
      </c>
      <c r="D153">
        <v>2019</v>
      </c>
      <c r="E153" s="128" t="s">
        <v>2294</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2305</v>
      </c>
      <c r="B154" t="s">
        <v>2346</v>
      </c>
      <c r="C154" t="s">
        <v>2295</v>
      </c>
      <c r="D154">
        <v>2018</v>
      </c>
      <c r="E154" s="128" t="s">
        <v>2294</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2305</v>
      </c>
      <c r="B155" t="s">
        <v>2346</v>
      </c>
      <c r="C155" t="s">
        <v>2295</v>
      </c>
      <c r="D155">
        <v>2019</v>
      </c>
      <c r="E155" s="128" t="s">
        <v>2294</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2305</v>
      </c>
      <c r="B156" t="s">
        <v>2347</v>
      </c>
      <c r="C156" t="s">
        <v>2293</v>
      </c>
      <c r="D156">
        <v>2016</v>
      </c>
      <c r="E156" s="128" t="s">
        <v>2294</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2305</v>
      </c>
      <c r="B157" t="s">
        <v>2347</v>
      </c>
      <c r="C157" t="s">
        <v>2293</v>
      </c>
      <c r="D157">
        <v>2017</v>
      </c>
      <c r="E157" s="128" t="s">
        <v>2294</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2305</v>
      </c>
      <c r="B158" t="s">
        <v>2347</v>
      </c>
      <c r="C158" t="s">
        <v>2295</v>
      </c>
      <c r="D158">
        <v>2018</v>
      </c>
      <c r="E158" s="128" t="s">
        <v>2294</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2305</v>
      </c>
      <c r="B159" t="s">
        <v>2347</v>
      </c>
      <c r="C159" t="s">
        <v>2295</v>
      </c>
      <c r="D159">
        <v>2019</v>
      </c>
      <c r="E159" s="128" t="s">
        <v>2294</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2309</v>
      </c>
      <c r="B160" t="s">
        <v>2348</v>
      </c>
      <c r="C160" t="s">
        <v>2293</v>
      </c>
      <c r="D160">
        <v>2017</v>
      </c>
      <c r="E160" s="128" t="s">
        <v>2294</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2309</v>
      </c>
      <c r="B161" t="s">
        <v>2348</v>
      </c>
      <c r="C161" t="s">
        <v>2295</v>
      </c>
      <c r="D161">
        <v>2018</v>
      </c>
      <c r="E161" s="128" t="s">
        <v>2294</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2309</v>
      </c>
      <c r="B162" t="s">
        <v>2348</v>
      </c>
      <c r="C162" t="s">
        <v>2295</v>
      </c>
      <c r="D162">
        <v>2019</v>
      </c>
      <c r="E162" s="128" t="s">
        <v>2294</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2309</v>
      </c>
      <c r="B163" t="s">
        <v>2349</v>
      </c>
      <c r="C163" t="s">
        <v>2293</v>
      </c>
      <c r="D163">
        <v>2015</v>
      </c>
      <c r="E163" s="128" t="s">
        <v>2294</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2309</v>
      </c>
      <c r="B164" t="s">
        <v>2349</v>
      </c>
      <c r="C164" t="s">
        <v>2293</v>
      </c>
      <c r="D164">
        <v>2016</v>
      </c>
      <c r="E164" s="128" t="s">
        <v>2294</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2309</v>
      </c>
      <c r="B165" t="s">
        <v>2349</v>
      </c>
      <c r="C165" t="s">
        <v>2293</v>
      </c>
      <c r="D165">
        <v>2017</v>
      </c>
      <c r="E165" s="128" t="s">
        <v>2294</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2309</v>
      </c>
      <c r="B166" t="s">
        <v>2349</v>
      </c>
      <c r="C166" t="s">
        <v>2295</v>
      </c>
      <c r="D166">
        <v>2018</v>
      </c>
      <c r="E166" s="128" t="s">
        <v>2294</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2314</v>
      </c>
      <c r="B167" t="s">
        <v>2350</v>
      </c>
      <c r="C167" t="s">
        <v>2293</v>
      </c>
      <c r="D167">
        <v>2015</v>
      </c>
      <c r="E167" s="128" t="s">
        <v>2294</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2314</v>
      </c>
      <c r="B168" t="s">
        <v>2350</v>
      </c>
      <c r="C168" t="s">
        <v>2293</v>
      </c>
      <c r="D168">
        <v>2016</v>
      </c>
      <c r="E168" s="128" t="s">
        <v>2294</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2314</v>
      </c>
      <c r="B169" t="s">
        <v>2350</v>
      </c>
      <c r="C169" t="s">
        <v>2293</v>
      </c>
      <c r="D169">
        <v>2017</v>
      </c>
      <c r="E169" s="128" t="s">
        <v>2294</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2314</v>
      </c>
      <c r="B170" t="s">
        <v>2350</v>
      </c>
      <c r="C170" t="s">
        <v>2295</v>
      </c>
      <c r="D170">
        <v>2018</v>
      </c>
      <c r="E170" s="128" t="s">
        <v>2294</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2314</v>
      </c>
      <c r="B171" t="s">
        <v>2350</v>
      </c>
      <c r="C171" t="s">
        <v>2295</v>
      </c>
      <c r="D171">
        <v>2019</v>
      </c>
      <c r="E171" s="128" t="s">
        <v>2294</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2309</v>
      </c>
      <c r="B172" t="s">
        <v>2351</v>
      </c>
      <c r="C172" t="s">
        <v>2293</v>
      </c>
      <c r="D172">
        <v>2015</v>
      </c>
      <c r="E172" s="128" t="s">
        <v>2294</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2309</v>
      </c>
      <c r="B173" t="s">
        <v>2351</v>
      </c>
      <c r="C173" t="s">
        <v>2293</v>
      </c>
      <c r="D173">
        <v>2016</v>
      </c>
      <c r="E173" s="128" t="s">
        <v>2294</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2309</v>
      </c>
      <c r="B174" t="s">
        <v>2351</v>
      </c>
      <c r="C174" t="s">
        <v>2293</v>
      </c>
      <c r="D174">
        <v>2017</v>
      </c>
      <c r="E174" s="128" t="s">
        <v>2294</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2309</v>
      </c>
      <c r="B175" t="s">
        <v>2351</v>
      </c>
      <c r="C175" t="s">
        <v>2295</v>
      </c>
      <c r="D175">
        <v>2018</v>
      </c>
      <c r="E175" s="128" t="s">
        <v>2294</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2309</v>
      </c>
      <c r="B176" t="s">
        <v>2351</v>
      </c>
      <c r="C176" t="s">
        <v>2295</v>
      </c>
      <c r="D176">
        <v>2019</v>
      </c>
      <c r="E176" s="128" t="s">
        <v>2294</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2317</v>
      </c>
      <c r="B177" t="s">
        <v>2352</v>
      </c>
      <c r="C177" t="s">
        <v>2295</v>
      </c>
      <c r="D177">
        <v>2018</v>
      </c>
      <c r="E177" s="128" t="s">
        <v>2294</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2317</v>
      </c>
      <c r="B178" t="s">
        <v>2352</v>
      </c>
      <c r="C178" t="s">
        <v>2295</v>
      </c>
      <c r="D178">
        <v>2019</v>
      </c>
      <c r="E178" s="128" t="s">
        <v>2294</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2305</v>
      </c>
      <c r="B179" t="s">
        <v>2353</v>
      </c>
      <c r="C179" t="s">
        <v>2293</v>
      </c>
      <c r="D179">
        <v>2015</v>
      </c>
      <c r="E179" s="128" t="s">
        <v>2294</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2305</v>
      </c>
      <c r="B180" t="s">
        <v>2353</v>
      </c>
      <c r="C180" t="s">
        <v>2293</v>
      </c>
      <c r="D180">
        <v>2016</v>
      </c>
      <c r="E180" s="128" t="s">
        <v>2294</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2305</v>
      </c>
      <c r="B181" t="s">
        <v>2353</v>
      </c>
      <c r="C181" t="s">
        <v>2293</v>
      </c>
      <c r="D181">
        <v>2017</v>
      </c>
      <c r="E181" s="128" t="s">
        <v>2294</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2305</v>
      </c>
      <c r="B182" t="s">
        <v>2353</v>
      </c>
      <c r="C182" t="s">
        <v>2295</v>
      </c>
      <c r="D182">
        <v>2018</v>
      </c>
      <c r="E182" s="128" t="s">
        <v>2294</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2305</v>
      </c>
      <c r="B183" t="s">
        <v>2353</v>
      </c>
      <c r="C183" t="s">
        <v>2295</v>
      </c>
      <c r="D183">
        <v>2019</v>
      </c>
      <c r="E183" s="128" t="s">
        <v>2294</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2309</v>
      </c>
      <c r="B184" t="s">
        <v>2317</v>
      </c>
      <c r="C184" t="s">
        <v>2295</v>
      </c>
      <c r="D184">
        <v>2018</v>
      </c>
      <c r="E184" s="128" t="s">
        <v>2294</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2309</v>
      </c>
      <c r="B185" t="s">
        <v>2317</v>
      </c>
      <c r="C185" t="s">
        <v>2295</v>
      </c>
      <c r="D185">
        <v>2019</v>
      </c>
      <c r="E185" s="128" t="s">
        <v>2294</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2317</v>
      </c>
      <c r="B186" t="s">
        <v>2354</v>
      </c>
      <c r="C186" t="s">
        <v>2293</v>
      </c>
      <c r="D186">
        <v>2015</v>
      </c>
      <c r="E186" s="128" t="s">
        <v>2294</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2317</v>
      </c>
      <c r="B187" t="s">
        <v>2354</v>
      </c>
      <c r="C187" t="s">
        <v>2293</v>
      </c>
      <c r="D187">
        <v>2016</v>
      </c>
      <c r="E187" s="128" t="s">
        <v>2294</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2317</v>
      </c>
      <c r="B188" t="s">
        <v>2354</v>
      </c>
      <c r="C188" t="s">
        <v>2293</v>
      </c>
      <c r="D188">
        <v>2017</v>
      </c>
      <c r="E188" s="128" t="s">
        <v>2294</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2317</v>
      </c>
      <c r="B189" t="s">
        <v>2354</v>
      </c>
      <c r="C189" t="s">
        <v>2295</v>
      </c>
      <c r="D189">
        <v>2018</v>
      </c>
      <c r="E189" s="128" t="s">
        <v>2294</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2317</v>
      </c>
      <c r="B190" t="s">
        <v>2354</v>
      </c>
      <c r="C190" t="s">
        <v>2295</v>
      </c>
      <c r="D190">
        <v>2019</v>
      </c>
      <c r="E190" s="128" t="s">
        <v>2294</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2309</v>
      </c>
      <c r="B191" t="s">
        <v>2355</v>
      </c>
      <c r="C191" t="s">
        <v>2293</v>
      </c>
      <c r="D191">
        <v>2016</v>
      </c>
      <c r="E191" s="128" t="s">
        <v>2294</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2309</v>
      </c>
      <c r="B192" t="s">
        <v>2355</v>
      </c>
      <c r="C192" t="s">
        <v>2295</v>
      </c>
      <c r="D192">
        <v>2018</v>
      </c>
      <c r="E192" s="128" t="s">
        <v>2294</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2309</v>
      </c>
      <c r="B193" t="s">
        <v>2355</v>
      </c>
      <c r="C193" t="s">
        <v>2295</v>
      </c>
      <c r="D193">
        <v>2019</v>
      </c>
      <c r="E193" s="128" t="s">
        <v>2294</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2309</v>
      </c>
      <c r="B194" t="s">
        <v>2356</v>
      </c>
      <c r="C194" t="s">
        <v>2293</v>
      </c>
      <c r="D194">
        <v>2015</v>
      </c>
      <c r="E194" s="128" t="s">
        <v>2294</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2309</v>
      </c>
      <c r="B195" t="s">
        <v>2356</v>
      </c>
      <c r="C195" t="s">
        <v>2293</v>
      </c>
      <c r="D195">
        <v>2016</v>
      </c>
      <c r="E195" s="128" t="s">
        <v>2294</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2309</v>
      </c>
      <c r="B196" t="s">
        <v>2356</v>
      </c>
      <c r="C196" t="s">
        <v>2293</v>
      </c>
      <c r="D196">
        <v>2017</v>
      </c>
      <c r="E196" s="128" t="s">
        <v>2294</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2309</v>
      </c>
      <c r="B197" t="s">
        <v>2356</v>
      </c>
      <c r="C197" t="s">
        <v>2295</v>
      </c>
      <c r="D197">
        <v>2018</v>
      </c>
      <c r="E197" s="128" t="s">
        <v>2294</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2309</v>
      </c>
      <c r="B198" t="s">
        <v>2356</v>
      </c>
      <c r="C198" t="s">
        <v>2295</v>
      </c>
      <c r="D198">
        <v>2019</v>
      </c>
      <c r="E198" s="128" t="s">
        <v>2294</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2305</v>
      </c>
      <c r="B199" t="s">
        <v>2357</v>
      </c>
      <c r="C199" t="s">
        <v>2293</v>
      </c>
      <c r="D199">
        <v>2015</v>
      </c>
      <c r="E199" s="128" t="s">
        <v>2294</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2305</v>
      </c>
      <c r="B200" t="s">
        <v>2357</v>
      </c>
      <c r="C200" t="s">
        <v>2293</v>
      </c>
      <c r="D200">
        <v>2016</v>
      </c>
      <c r="E200" s="128" t="s">
        <v>2294</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2305</v>
      </c>
      <c r="B201" t="s">
        <v>2357</v>
      </c>
      <c r="C201" t="s">
        <v>2293</v>
      </c>
      <c r="D201">
        <v>2017</v>
      </c>
      <c r="E201" s="128" t="s">
        <v>2294</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2305</v>
      </c>
      <c r="B202" t="s">
        <v>2357</v>
      </c>
      <c r="C202" t="s">
        <v>2295</v>
      </c>
      <c r="D202">
        <v>2018</v>
      </c>
      <c r="E202" s="128" t="s">
        <v>2294</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2305</v>
      </c>
      <c r="B203" t="s">
        <v>2357</v>
      </c>
      <c r="C203" t="s">
        <v>2295</v>
      </c>
      <c r="D203">
        <v>2019</v>
      </c>
      <c r="E203" s="128" t="s">
        <v>2294</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2317</v>
      </c>
      <c r="B204" t="s">
        <v>2358</v>
      </c>
      <c r="C204" t="s">
        <v>2293</v>
      </c>
      <c r="D204">
        <v>2017</v>
      </c>
      <c r="E204" s="128" t="s">
        <v>2294</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2317</v>
      </c>
      <c r="B205" t="s">
        <v>2358</v>
      </c>
      <c r="C205" t="s">
        <v>2295</v>
      </c>
      <c r="D205">
        <v>2018</v>
      </c>
      <c r="E205" s="128" t="s">
        <v>2294</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2317</v>
      </c>
      <c r="B206" t="s">
        <v>2358</v>
      </c>
      <c r="C206" t="s">
        <v>2295</v>
      </c>
      <c r="D206">
        <v>2019</v>
      </c>
      <c r="E206" s="128" t="s">
        <v>2294</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2291</v>
      </c>
      <c r="B207" t="s">
        <v>2359</v>
      </c>
      <c r="C207" t="s">
        <v>2293</v>
      </c>
      <c r="D207">
        <v>2015</v>
      </c>
      <c r="E207" s="128" t="s">
        <v>2294</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2291</v>
      </c>
      <c r="B208" t="s">
        <v>2359</v>
      </c>
      <c r="C208" t="s">
        <v>2293</v>
      </c>
      <c r="D208">
        <v>2016</v>
      </c>
      <c r="E208" s="128" t="s">
        <v>2294</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2291</v>
      </c>
      <c r="B209" t="s">
        <v>2359</v>
      </c>
      <c r="C209" t="s">
        <v>2293</v>
      </c>
      <c r="D209">
        <v>2017</v>
      </c>
      <c r="E209" s="128" t="s">
        <v>2294</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2291</v>
      </c>
      <c r="B210" t="s">
        <v>2359</v>
      </c>
      <c r="C210" t="s">
        <v>2295</v>
      </c>
      <c r="D210">
        <v>2018</v>
      </c>
      <c r="E210" s="128" t="s">
        <v>2294</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2291</v>
      </c>
      <c r="B211" t="s">
        <v>2359</v>
      </c>
      <c r="C211" t="s">
        <v>2295</v>
      </c>
      <c r="D211">
        <v>2019</v>
      </c>
      <c r="E211" s="128" t="s">
        <v>2294</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2291</v>
      </c>
      <c r="B212" t="s">
        <v>2360</v>
      </c>
      <c r="C212" t="s">
        <v>2295</v>
      </c>
      <c r="D212">
        <v>2018</v>
      </c>
      <c r="E212" s="128" t="s">
        <v>2294</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2291</v>
      </c>
      <c r="B213" t="s">
        <v>2360</v>
      </c>
      <c r="C213" t="s">
        <v>2295</v>
      </c>
      <c r="D213">
        <v>2019</v>
      </c>
      <c r="E213" s="128" t="s">
        <v>2294</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2317</v>
      </c>
      <c r="B214" t="s">
        <v>2361</v>
      </c>
      <c r="C214" t="s">
        <v>2293</v>
      </c>
      <c r="D214">
        <v>2015</v>
      </c>
      <c r="E214" s="128" t="s">
        <v>2294</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2317</v>
      </c>
      <c r="B215" t="s">
        <v>2361</v>
      </c>
      <c r="C215" t="s">
        <v>2293</v>
      </c>
      <c r="D215">
        <v>2016</v>
      </c>
      <c r="E215" s="128" t="s">
        <v>2294</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2317</v>
      </c>
      <c r="B216" t="s">
        <v>2361</v>
      </c>
      <c r="C216" t="s">
        <v>2293</v>
      </c>
      <c r="D216">
        <v>2017</v>
      </c>
      <c r="E216" s="128" t="s">
        <v>2294</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2317</v>
      </c>
      <c r="B217" t="s">
        <v>2361</v>
      </c>
      <c r="C217" t="s">
        <v>2295</v>
      </c>
      <c r="D217">
        <v>2018</v>
      </c>
      <c r="E217" s="128" t="s">
        <v>2294</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2317</v>
      </c>
      <c r="B218" t="s">
        <v>2361</v>
      </c>
      <c r="C218" t="s">
        <v>2295</v>
      </c>
      <c r="D218">
        <v>2019</v>
      </c>
      <c r="E218" s="128" t="s">
        <v>2294</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2314</v>
      </c>
      <c r="B219" t="s">
        <v>2314</v>
      </c>
      <c r="C219" t="s">
        <v>2293</v>
      </c>
      <c r="D219">
        <v>2015</v>
      </c>
      <c r="E219" s="128" t="s">
        <v>2294</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2314</v>
      </c>
      <c r="B220" t="s">
        <v>2314</v>
      </c>
      <c r="C220" t="s">
        <v>2293</v>
      </c>
      <c r="D220">
        <v>2016</v>
      </c>
      <c r="E220" s="128" t="s">
        <v>2294</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2314</v>
      </c>
      <c r="B221" t="s">
        <v>2314</v>
      </c>
      <c r="C221" t="s">
        <v>2293</v>
      </c>
      <c r="D221">
        <v>2017</v>
      </c>
      <c r="E221" s="128" t="s">
        <v>2294</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2314</v>
      </c>
      <c r="B222" t="s">
        <v>2314</v>
      </c>
      <c r="C222" t="s">
        <v>2295</v>
      </c>
      <c r="D222">
        <v>2018</v>
      </c>
      <c r="E222" s="128" t="s">
        <v>2294</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2314</v>
      </c>
      <c r="B223" t="s">
        <v>2314</v>
      </c>
      <c r="C223" t="s">
        <v>2295</v>
      </c>
      <c r="D223">
        <v>2019</v>
      </c>
      <c r="E223" s="128" t="s">
        <v>2294</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2314</v>
      </c>
      <c r="B224" t="s">
        <v>2362</v>
      </c>
      <c r="C224" t="s">
        <v>2293</v>
      </c>
      <c r="D224">
        <v>2015</v>
      </c>
      <c r="E224" s="128" t="s">
        <v>2294</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2314</v>
      </c>
      <c r="B225" t="s">
        <v>2362</v>
      </c>
      <c r="C225" t="s">
        <v>2293</v>
      </c>
      <c r="D225">
        <v>2016</v>
      </c>
      <c r="E225" s="128" t="s">
        <v>2294</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2314</v>
      </c>
      <c r="B226" t="s">
        <v>2362</v>
      </c>
      <c r="C226" t="s">
        <v>2293</v>
      </c>
      <c r="D226">
        <v>2017</v>
      </c>
      <c r="E226" s="128" t="s">
        <v>2294</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2314</v>
      </c>
      <c r="B227" t="s">
        <v>2362</v>
      </c>
      <c r="C227" t="s">
        <v>2295</v>
      </c>
      <c r="D227">
        <v>2018</v>
      </c>
      <c r="E227" s="128" t="s">
        <v>2294</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2314</v>
      </c>
      <c r="B228" t="s">
        <v>2362</v>
      </c>
      <c r="C228" t="s">
        <v>2295</v>
      </c>
      <c r="D228">
        <v>2019</v>
      </c>
      <c r="E228" s="128" t="s">
        <v>2294</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2305</v>
      </c>
      <c r="B229" t="s">
        <v>2363</v>
      </c>
      <c r="C229" t="s">
        <v>2293</v>
      </c>
      <c r="D229">
        <v>2015</v>
      </c>
      <c r="E229" s="128" t="s">
        <v>2294</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2305</v>
      </c>
      <c r="B230" t="s">
        <v>2363</v>
      </c>
      <c r="C230" t="s">
        <v>2293</v>
      </c>
      <c r="D230">
        <v>2016</v>
      </c>
      <c r="E230" s="128" t="s">
        <v>2294</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2305</v>
      </c>
      <c r="B231" t="s">
        <v>2363</v>
      </c>
      <c r="C231" t="s">
        <v>2293</v>
      </c>
      <c r="D231">
        <v>2017</v>
      </c>
      <c r="E231" s="128" t="s">
        <v>2294</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2305</v>
      </c>
      <c r="B232" t="s">
        <v>2363</v>
      </c>
      <c r="C232" t="s">
        <v>2295</v>
      </c>
      <c r="D232">
        <v>2018</v>
      </c>
      <c r="E232" s="128" t="s">
        <v>2294</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2305</v>
      </c>
      <c r="B233" t="s">
        <v>2363</v>
      </c>
      <c r="C233" t="s">
        <v>2295</v>
      </c>
      <c r="D233">
        <v>2019</v>
      </c>
      <c r="E233" s="128" t="s">
        <v>2294</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2314</v>
      </c>
      <c r="B234" t="s">
        <v>2364</v>
      </c>
      <c r="C234" t="s">
        <v>2293</v>
      </c>
      <c r="D234">
        <v>2015</v>
      </c>
      <c r="E234" s="128" t="s">
        <v>2294</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2314</v>
      </c>
      <c r="B235" t="s">
        <v>2364</v>
      </c>
      <c r="C235" t="s">
        <v>2293</v>
      </c>
      <c r="D235">
        <v>2016</v>
      </c>
      <c r="E235" s="128" t="s">
        <v>2294</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2314</v>
      </c>
      <c r="B236" t="s">
        <v>2364</v>
      </c>
      <c r="C236" t="s">
        <v>2293</v>
      </c>
      <c r="D236">
        <v>2017</v>
      </c>
      <c r="E236" s="128" t="s">
        <v>2294</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2314</v>
      </c>
      <c r="B237" t="s">
        <v>2364</v>
      </c>
      <c r="C237" t="s">
        <v>2295</v>
      </c>
      <c r="D237">
        <v>2018</v>
      </c>
      <c r="E237" s="128" t="s">
        <v>2294</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2314</v>
      </c>
      <c r="B238" t="s">
        <v>2364</v>
      </c>
      <c r="C238" t="s">
        <v>2295</v>
      </c>
      <c r="D238">
        <v>2019</v>
      </c>
      <c r="E238" s="128" t="s">
        <v>2294</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2291</v>
      </c>
      <c r="B239" t="s">
        <v>2365</v>
      </c>
      <c r="C239" t="s">
        <v>2293</v>
      </c>
      <c r="D239">
        <v>2015</v>
      </c>
      <c r="E239" s="128" t="s">
        <v>2294</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2291</v>
      </c>
      <c r="B240" t="s">
        <v>2365</v>
      </c>
      <c r="C240" t="s">
        <v>2293</v>
      </c>
      <c r="D240">
        <v>2016</v>
      </c>
      <c r="E240" s="128" t="s">
        <v>2294</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2291</v>
      </c>
      <c r="B241" t="s">
        <v>2365</v>
      </c>
      <c r="C241" t="s">
        <v>2293</v>
      </c>
      <c r="D241">
        <v>2017</v>
      </c>
      <c r="E241" s="128" t="s">
        <v>2294</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2291</v>
      </c>
      <c r="B242" t="s">
        <v>2365</v>
      </c>
      <c r="C242" t="s">
        <v>2295</v>
      </c>
      <c r="D242">
        <v>2018</v>
      </c>
      <c r="E242" s="128" t="s">
        <v>2294</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2291</v>
      </c>
      <c r="B243" t="s">
        <v>2365</v>
      </c>
      <c r="C243" t="s">
        <v>2295</v>
      </c>
      <c r="D243">
        <v>2019</v>
      </c>
      <c r="E243" s="128" t="s">
        <v>2294</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2305</v>
      </c>
      <c r="B244" t="s">
        <v>2366</v>
      </c>
      <c r="C244" t="s">
        <v>2293</v>
      </c>
      <c r="D244">
        <v>2015</v>
      </c>
      <c r="E244" s="128" t="s">
        <v>2294</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2305</v>
      </c>
      <c r="B245" t="s">
        <v>2366</v>
      </c>
      <c r="C245" t="s">
        <v>2293</v>
      </c>
      <c r="D245">
        <v>2016</v>
      </c>
      <c r="E245" s="128" t="s">
        <v>2294</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2305</v>
      </c>
      <c r="B246" t="s">
        <v>2366</v>
      </c>
      <c r="C246" t="s">
        <v>2293</v>
      </c>
      <c r="D246">
        <v>2017</v>
      </c>
      <c r="E246" s="128" t="s">
        <v>2294</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2305</v>
      </c>
      <c r="B247" t="s">
        <v>2366</v>
      </c>
      <c r="C247" t="s">
        <v>2295</v>
      </c>
      <c r="D247">
        <v>2018</v>
      </c>
      <c r="E247" s="128" t="s">
        <v>2294</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2305</v>
      </c>
      <c r="B248" t="s">
        <v>2366</v>
      </c>
      <c r="C248" t="s">
        <v>2295</v>
      </c>
      <c r="D248">
        <v>2019</v>
      </c>
      <c r="E248" s="128" t="s">
        <v>2294</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2314</v>
      </c>
      <c r="B249" t="s">
        <v>2367</v>
      </c>
      <c r="C249" t="s">
        <v>2293</v>
      </c>
      <c r="D249">
        <v>2015</v>
      </c>
      <c r="E249" s="128" t="s">
        <v>2294</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2314</v>
      </c>
      <c r="B250" t="s">
        <v>2367</v>
      </c>
      <c r="C250" t="s">
        <v>2293</v>
      </c>
      <c r="D250">
        <v>2016</v>
      </c>
      <c r="E250" s="128" t="s">
        <v>2294</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2314</v>
      </c>
      <c r="B251" t="s">
        <v>2367</v>
      </c>
      <c r="C251" t="s">
        <v>2293</v>
      </c>
      <c r="D251">
        <v>2017</v>
      </c>
      <c r="E251" s="128" t="s">
        <v>2294</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2314</v>
      </c>
      <c r="B252" t="s">
        <v>2367</v>
      </c>
      <c r="C252" t="s">
        <v>2295</v>
      </c>
      <c r="D252">
        <v>2018</v>
      </c>
      <c r="E252" s="128" t="s">
        <v>2294</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2314</v>
      </c>
      <c r="B253" s="130" t="s">
        <v>2367</v>
      </c>
      <c r="C253" s="130" t="s">
        <v>2295</v>
      </c>
      <c r="D253" s="130">
        <v>2019</v>
      </c>
      <c r="E253" s="131" t="s">
        <v>2294</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7" t="s">
        <v>2512</v>
      </c>
    </row>
    <row r="2" spans="1:4" x14ac:dyDescent="0.3">
      <c r="A2" t="s">
        <v>2368</v>
      </c>
    </row>
    <row r="3" spans="1:4" x14ac:dyDescent="0.3">
      <c r="A3" t="s">
        <v>2561</v>
      </c>
    </row>
    <row r="4" spans="1:4" x14ac:dyDescent="0.3">
      <c r="A4" t="s">
        <v>2369</v>
      </c>
    </row>
    <row r="5" spans="1:4" x14ac:dyDescent="0.3">
      <c r="A5" t="s">
        <v>2370</v>
      </c>
      <c r="B5" t="s">
        <v>2371</v>
      </c>
      <c r="C5" t="s">
        <v>2372</v>
      </c>
      <c r="D5" t="s">
        <v>174</v>
      </c>
    </row>
    <row r="6" spans="1:4" x14ac:dyDescent="0.3">
      <c r="A6" t="s">
        <v>2373</v>
      </c>
      <c r="B6" s="2">
        <v>300</v>
      </c>
      <c r="C6" s="2">
        <v>755</v>
      </c>
      <c r="D6" s="2">
        <v>1055</v>
      </c>
    </row>
    <row r="7" spans="1:4" x14ac:dyDescent="0.3">
      <c r="A7" t="s">
        <v>2374</v>
      </c>
      <c r="B7" s="2">
        <v>415</v>
      </c>
      <c r="C7" s="2">
        <v>715</v>
      </c>
      <c r="D7" s="2">
        <v>1130</v>
      </c>
    </row>
    <row r="8" spans="1:4" x14ac:dyDescent="0.3">
      <c r="A8" t="s">
        <v>2375</v>
      </c>
      <c r="B8" s="2">
        <v>595</v>
      </c>
      <c r="C8" s="2">
        <v>945</v>
      </c>
      <c r="D8" s="2">
        <v>1540</v>
      </c>
    </row>
    <row r="9" spans="1:4" x14ac:dyDescent="0.3">
      <c r="A9" t="s">
        <v>2376</v>
      </c>
      <c r="B9" s="2">
        <v>385</v>
      </c>
      <c r="C9" s="2">
        <v>695</v>
      </c>
      <c r="D9" s="2">
        <v>1080</v>
      </c>
    </row>
    <row r="10" spans="1:4" x14ac:dyDescent="0.3">
      <c r="A10" t="s">
        <v>2377</v>
      </c>
      <c r="B10" s="2">
        <v>3015</v>
      </c>
      <c r="C10" s="2">
        <v>1170</v>
      </c>
      <c r="D10" s="2">
        <v>4185</v>
      </c>
    </row>
    <row r="11" spans="1:4" x14ac:dyDescent="0.3">
      <c r="A11" t="s">
        <v>174</v>
      </c>
      <c r="B11" s="2">
        <v>4700</v>
      </c>
      <c r="C11" s="2">
        <v>4280</v>
      </c>
      <c r="D11" s="2">
        <v>8985</v>
      </c>
    </row>
    <row r="13" spans="1:4" x14ac:dyDescent="0.3">
      <c r="A13" t="s">
        <v>2378</v>
      </c>
      <c r="B13" t="s">
        <v>2371</v>
      </c>
      <c r="C13" t="s">
        <v>2372</v>
      </c>
      <c r="D13" t="s">
        <v>174</v>
      </c>
    </row>
    <row r="14" spans="1:4" x14ac:dyDescent="0.3">
      <c r="A14" t="s">
        <v>2379</v>
      </c>
      <c r="B14" s="2">
        <v>1375</v>
      </c>
      <c r="C14" s="2">
        <v>2385</v>
      </c>
      <c r="D14" s="2">
        <v>3760</v>
      </c>
    </row>
    <row r="15" spans="1:4" x14ac:dyDescent="0.3">
      <c r="A15" t="s">
        <v>2380</v>
      </c>
      <c r="B15" s="2">
        <v>3325</v>
      </c>
      <c r="C15" s="2">
        <v>1895</v>
      </c>
      <c r="D15" s="2">
        <v>5220</v>
      </c>
    </row>
    <row r="16" spans="1:4" x14ac:dyDescent="0.3">
      <c r="A16" t="s">
        <v>174</v>
      </c>
      <c r="B16" s="2">
        <v>4700</v>
      </c>
      <c r="C16" s="2">
        <v>4280</v>
      </c>
      <c r="D16" s="2">
        <v>8985</v>
      </c>
    </row>
    <row r="18" spans="1:4" x14ac:dyDescent="0.3">
      <c r="A18" t="s">
        <v>2381</v>
      </c>
      <c r="B18" t="s">
        <v>2371</v>
      </c>
      <c r="C18" t="s">
        <v>2372</v>
      </c>
      <c r="D18" t="s">
        <v>174</v>
      </c>
    </row>
    <row r="19" spans="1:4" x14ac:dyDescent="0.3">
      <c r="A19" t="s">
        <v>2382</v>
      </c>
      <c r="B19" s="2">
        <v>790</v>
      </c>
      <c r="C19" s="2">
        <v>1365</v>
      </c>
      <c r="D19" s="2">
        <v>2155</v>
      </c>
    </row>
    <row r="20" spans="1:4" x14ac:dyDescent="0.3">
      <c r="A20" t="s">
        <v>2383</v>
      </c>
      <c r="B20" s="2">
        <v>3910</v>
      </c>
      <c r="C20" s="2">
        <v>2915</v>
      </c>
      <c r="D20" s="2">
        <v>6825</v>
      </c>
    </row>
    <row r="21" spans="1:4" x14ac:dyDescent="0.3">
      <c r="A21" t="s">
        <v>174</v>
      </c>
      <c r="B21" s="2">
        <v>4700</v>
      </c>
      <c r="C21" s="2">
        <v>4280</v>
      </c>
      <c r="D21" s="2">
        <v>8985</v>
      </c>
    </row>
    <row r="23" spans="1:4" x14ac:dyDescent="0.3">
      <c r="A23" t="s">
        <v>2384</v>
      </c>
      <c r="B23" t="s">
        <v>2371</v>
      </c>
      <c r="C23" t="s">
        <v>2372</v>
      </c>
      <c r="D23" t="s">
        <v>174</v>
      </c>
    </row>
    <row r="24" spans="1:4" x14ac:dyDescent="0.3">
      <c r="A24" t="s">
        <v>2385</v>
      </c>
      <c r="B24" s="2">
        <v>3590</v>
      </c>
      <c r="C24" s="2">
        <v>2190</v>
      </c>
      <c r="D24" s="2">
        <v>5780</v>
      </c>
    </row>
    <row r="25" spans="1:4" x14ac:dyDescent="0.3">
      <c r="A25" t="s">
        <v>1343</v>
      </c>
      <c r="B25" s="2">
        <v>615</v>
      </c>
      <c r="C25" s="2">
        <v>1175</v>
      </c>
      <c r="D25" s="2">
        <v>1790</v>
      </c>
    </row>
    <row r="26" spans="1:4" x14ac:dyDescent="0.3">
      <c r="A26" t="s">
        <v>1344</v>
      </c>
      <c r="B26" s="2">
        <v>470</v>
      </c>
      <c r="C26" s="2">
        <v>850</v>
      </c>
      <c r="D26" s="2">
        <v>1320</v>
      </c>
    </row>
    <row r="27" spans="1:4" x14ac:dyDescent="0.3">
      <c r="A27" t="s">
        <v>2386</v>
      </c>
      <c r="B27">
        <v>25</v>
      </c>
      <c r="C27" s="2">
        <v>75</v>
      </c>
      <c r="D27" s="2">
        <v>100</v>
      </c>
    </row>
    <row r="28" spans="1:4" x14ac:dyDescent="0.3">
      <c r="A28" t="s">
        <v>174</v>
      </c>
      <c r="B28" s="2">
        <v>4700</v>
      </c>
      <c r="C28" s="2">
        <v>4280</v>
      </c>
      <c r="D28" s="2">
        <v>8985</v>
      </c>
    </row>
    <row r="30" spans="1:4" x14ac:dyDescent="0.3">
      <c r="A30" t="s">
        <v>2387</v>
      </c>
      <c r="B30" t="s">
        <v>2379</v>
      </c>
      <c r="C30" t="s">
        <v>2380</v>
      </c>
      <c r="D30" t="s">
        <v>174</v>
      </c>
    </row>
    <row r="31" spans="1:4" x14ac:dyDescent="0.3">
      <c r="A31" t="s">
        <v>2373</v>
      </c>
      <c r="B31" s="2">
        <v>890</v>
      </c>
      <c r="C31" s="2">
        <v>165</v>
      </c>
      <c r="D31" s="2">
        <v>1055</v>
      </c>
    </row>
    <row r="32" spans="1:4" x14ac:dyDescent="0.3">
      <c r="A32" t="s">
        <v>2374</v>
      </c>
      <c r="B32" s="2">
        <v>855</v>
      </c>
      <c r="C32" s="2">
        <v>275</v>
      </c>
      <c r="D32" s="2">
        <v>1130</v>
      </c>
    </row>
    <row r="33" spans="1:4" x14ac:dyDescent="0.3">
      <c r="A33" t="s">
        <v>2375</v>
      </c>
      <c r="B33" s="2">
        <v>1060</v>
      </c>
      <c r="C33" s="2">
        <v>475</v>
      </c>
      <c r="D33" s="2">
        <v>1540</v>
      </c>
    </row>
    <row r="34" spans="1:4" x14ac:dyDescent="0.3">
      <c r="A34" t="s">
        <v>2376</v>
      </c>
      <c r="B34" s="2">
        <v>505</v>
      </c>
      <c r="C34" s="2">
        <v>575</v>
      </c>
      <c r="D34" s="2">
        <v>1080</v>
      </c>
    </row>
    <row r="35" spans="1:4" x14ac:dyDescent="0.3">
      <c r="A35" t="s">
        <v>2377</v>
      </c>
      <c r="B35" s="2">
        <v>445</v>
      </c>
      <c r="C35" s="2">
        <v>3740</v>
      </c>
      <c r="D35" s="2">
        <v>4185</v>
      </c>
    </row>
    <row r="36" spans="1:4" x14ac:dyDescent="0.3">
      <c r="A36" t="s">
        <v>174</v>
      </c>
      <c r="B36" s="2">
        <v>3760</v>
      </c>
      <c r="C36" s="2">
        <v>5220</v>
      </c>
      <c r="D36" s="2">
        <v>8985</v>
      </c>
    </row>
    <row r="38" spans="1:4" x14ac:dyDescent="0.3">
      <c r="A38" t="s">
        <v>2388</v>
      </c>
      <c r="B38" t="s">
        <v>2379</v>
      </c>
      <c r="C38" t="s">
        <v>2380</v>
      </c>
      <c r="D38" t="s">
        <v>174</v>
      </c>
    </row>
    <row r="39" spans="1:4" x14ac:dyDescent="0.3">
      <c r="A39" t="s">
        <v>2373</v>
      </c>
      <c r="B39" s="2">
        <v>625</v>
      </c>
      <c r="C39" s="2">
        <v>130</v>
      </c>
      <c r="D39" s="2">
        <v>755</v>
      </c>
    </row>
    <row r="40" spans="1:4" x14ac:dyDescent="0.3">
      <c r="A40" t="s">
        <v>2374</v>
      </c>
      <c r="B40" s="2">
        <v>620</v>
      </c>
      <c r="C40" s="2">
        <v>95</v>
      </c>
      <c r="D40" s="2">
        <v>715</v>
      </c>
    </row>
    <row r="41" spans="1:4" x14ac:dyDescent="0.3">
      <c r="A41" t="s">
        <v>2375</v>
      </c>
      <c r="B41" s="2">
        <v>710</v>
      </c>
      <c r="C41" s="2">
        <v>235</v>
      </c>
      <c r="D41" s="2">
        <v>945</v>
      </c>
    </row>
    <row r="42" spans="1:4" x14ac:dyDescent="0.3">
      <c r="A42" t="s">
        <v>2376</v>
      </c>
      <c r="B42" s="2">
        <v>325</v>
      </c>
      <c r="C42" s="2">
        <v>370</v>
      </c>
      <c r="D42" s="2">
        <v>695</v>
      </c>
    </row>
    <row r="43" spans="1:4" x14ac:dyDescent="0.3">
      <c r="A43" t="s">
        <v>2377</v>
      </c>
      <c r="B43" s="2">
        <v>100</v>
      </c>
      <c r="C43" s="2">
        <v>1070</v>
      </c>
      <c r="D43" s="2">
        <v>1170</v>
      </c>
    </row>
    <row r="44" spans="1:4" x14ac:dyDescent="0.3">
      <c r="A44" t="s">
        <v>174</v>
      </c>
      <c r="B44" s="2">
        <v>2385</v>
      </c>
      <c r="C44" s="2">
        <v>1895</v>
      </c>
      <c r="D44" s="2">
        <v>4280</v>
      </c>
    </row>
    <row r="46" spans="1:4" x14ac:dyDescent="0.3">
      <c r="A46" t="s">
        <v>2389</v>
      </c>
      <c r="B46" t="s">
        <v>2379</v>
      </c>
      <c r="C46" t="s">
        <v>2380</v>
      </c>
      <c r="D46" t="s">
        <v>2390</v>
      </c>
    </row>
    <row r="47" spans="1:4" x14ac:dyDescent="0.3">
      <c r="A47" t="s">
        <v>2373</v>
      </c>
      <c r="B47" s="2">
        <v>265</v>
      </c>
      <c r="C47">
        <v>35</v>
      </c>
      <c r="D47" s="2">
        <v>300</v>
      </c>
    </row>
    <row r="48" spans="1:4" x14ac:dyDescent="0.3">
      <c r="A48" t="s">
        <v>2374</v>
      </c>
      <c r="B48" s="2">
        <v>235</v>
      </c>
      <c r="C48" s="2">
        <v>180</v>
      </c>
      <c r="D48" s="2">
        <v>415</v>
      </c>
    </row>
    <row r="49" spans="1:4" x14ac:dyDescent="0.3">
      <c r="A49" t="s">
        <v>2375</v>
      </c>
      <c r="B49" s="2">
        <v>350</v>
      </c>
      <c r="C49" s="2">
        <v>240</v>
      </c>
      <c r="D49" s="2">
        <v>595</v>
      </c>
    </row>
    <row r="50" spans="1:4" x14ac:dyDescent="0.3">
      <c r="A50" t="s">
        <v>2376</v>
      </c>
      <c r="B50" s="2">
        <v>180</v>
      </c>
      <c r="C50" s="2">
        <v>205</v>
      </c>
      <c r="D50" s="2">
        <v>385</v>
      </c>
    </row>
    <row r="51" spans="1:4" x14ac:dyDescent="0.3">
      <c r="A51" t="s">
        <v>2377</v>
      </c>
      <c r="B51" s="2">
        <v>345</v>
      </c>
      <c r="C51" s="2">
        <v>2670</v>
      </c>
      <c r="D51" s="2">
        <v>3015</v>
      </c>
    </row>
    <row r="52" spans="1:4" x14ac:dyDescent="0.3">
      <c r="A52" t="s">
        <v>174</v>
      </c>
      <c r="B52" s="2">
        <v>1375</v>
      </c>
      <c r="C52" s="2">
        <v>3325</v>
      </c>
      <c r="D52" s="2">
        <v>4700</v>
      </c>
    </row>
    <row r="54" spans="1:4" x14ac:dyDescent="0.3">
      <c r="A54" t="s">
        <v>2391</v>
      </c>
      <c r="B54" t="s">
        <v>2392</v>
      </c>
      <c r="C54" t="s">
        <v>2393</v>
      </c>
      <c r="D54" t="s">
        <v>174</v>
      </c>
    </row>
    <row r="55" spans="1:4" x14ac:dyDescent="0.3">
      <c r="A55" t="s">
        <v>2373</v>
      </c>
      <c r="B55" s="2">
        <v>885</v>
      </c>
      <c r="C55" s="2">
        <v>760</v>
      </c>
      <c r="D55" s="2">
        <v>1055</v>
      </c>
    </row>
    <row r="56" spans="1:4" x14ac:dyDescent="0.3">
      <c r="A56" t="s">
        <v>2374</v>
      </c>
      <c r="B56" s="2">
        <v>840</v>
      </c>
      <c r="C56" s="2">
        <v>415</v>
      </c>
      <c r="D56" s="2">
        <v>1130</v>
      </c>
    </row>
    <row r="57" spans="1:4" x14ac:dyDescent="0.3">
      <c r="A57" t="s">
        <v>2375</v>
      </c>
      <c r="B57" s="2">
        <v>830</v>
      </c>
      <c r="C57" s="2">
        <v>145</v>
      </c>
      <c r="D57" s="2">
        <v>1540</v>
      </c>
    </row>
    <row r="58" spans="1:4" x14ac:dyDescent="0.3">
      <c r="A58" t="s">
        <v>2376</v>
      </c>
      <c r="B58" s="2">
        <v>260</v>
      </c>
      <c r="C58">
        <v>0</v>
      </c>
      <c r="D58" s="2">
        <v>1080</v>
      </c>
    </row>
    <row r="59" spans="1:4" x14ac:dyDescent="0.3">
      <c r="A59" t="s">
        <v>2377</v>
      </c>
      <c r="B59" s="2">
        <v>295</v>
      </c>
      <c r="C59">
        <v>0</v>
      </c>
      <c r="D59" s="2">
        <v>4185</v>
      </c>
    </row>
    <row r="60" spans="1:4" x14ac:dyDescent="0.3">
      <c r="A60" t="s">
        <v>174</v>
      </c>
      <c r="B60" s="2">
        <v>3110</v>
      </c>
      <c r="C60" s="2">
        <v>1320</v>
      </c>
      <c r="D60" s="2">
        <v>8985</v>
      </c>
    </row>
    <row r="62" spans="1:4" x14ac:dyDescent="0.3">
      <c r="A62" t="s">
        <v>2394</v>
      </c>
      <c r="B62" t="s">
        <v>2392</v>
      </c>
      <c r="C62" t="s">
        <v>2393</v>
      </c>
      <c r="D62" t="s">
        <v>174</v>
      </c>
    </row>
    <row r="63" spans="1:4" x14ac:dyDescent="0.3">
      <c r="A63" t="s">
        <v>2373</v>
      </c>
      <c r="B63" s="2">
        <v>625</v>
      </c>
      <c r="C63" s="2">
        <v>565</v>
      </c>
      <c r="D63" s="2">
        <v>755</v>
      </c>
    </row>
    <row r="64" spans="1:4" x14ac:dyDescent="0.3">
      <c r="A64" t="s">
        <v>2374</v>
      </c>
      <c r="B64" s="2">
        <v>605</v>
      </c>
      <c r="C64" s="2">
        <v>240</v>
      </c>
      <c r="D64" s="2">
        <v>715</v>
      </c>
    </row>
    <row r="65" spans="1:4" x14ac:dyDescent="0.3">
      <c r="A65" t="s">
        <v>2375</v>
      </c>
      <c r="B65" s="2">
        <v>555</v>
      </c>
      <c r="C65" s="2">
        <v>45</v>
      </c>
      <c r="D65" s="2">
        <v>945</v>
      </c>
    </row>
    <row r="66" spans="1:4" x14ac:dyDescent="0.3">
      <c r="A66" t="s">
        <v>2376</v>
      </c>
      <c r="B66" s="2">
        <v>160</v>
      </c>
      <c r="C66">
        <v>0</v>
      </c>
      <c r="D66" s="2">
        <v>695</v>
      </c>
    </row>
    <row r="67" spans="1:4" x14ac:dyDescent="0.3">
      <c r="A67" t="s">
        <v>2377</v>
      </c>
      <c r="B67" s="2">
        <v>80</v>
      </c>
      <c r="C67">
        <v>0</v>
      </c>
      <c r="D67" s="2">
        <v>1170</v>
      </c>
    </row>
    <row r="68" spans="1:4" x14ac:dyDescent="0.3">
      <c r="A68" t="s">
        <v>174</v>
      </c>
      <c r="B68" s="2">
        <v>2025</v>
      </c>
      <c r="C68" s="2">
        <v>850</v>
      </c>
      <c r="D68" s="2">
        <v>4280</v>
      </c>
    </row>
    <row r="70" spans="1:4" x14ac:dyDescent="0.3">
      <c r="A70" t="s">
        <v>2395</v>
      </c>
      <c r="B70" t="s">
        <v>2392</v>
      </c>
      <c r="C70" t="s">
        <v>2393</v>
      </c>
      <c r="D70" t="s">
        <v>174</v>
      </c>
    </row>
    <row r="71" spans="1:4" x14ac:dyDescent="0.3">
      <c r="A71" t="s">
        <v>2373</v>
      </c>
      <c r="B71" s="2">
        <v>260</v>
      </c>
      <c r="C71" s="2">
        <v>195</v>
      </c>
      <c r="D71" s="2">
        <v>300</v>
      </c>
    </row>
    <row r="72" spans="1:4" x14ac:dyDescent="0.3">
      <c r="A72" t="s">
        <v>2374</v>
      </c>
      <c r="B72" s="2">
        <v>235</v>
      </c>
      <c r="C72" s="2">
        <v>175</v>
      </c>
      <c r="D72" s="2">
        <v>415</v>
      </c>
    </row>
    <row r="73" spans="1:4" x14ac:dyDescent="0.3">
      <c r="A73" t="s">
        <v>2375</v>
      </c>
      <c r="B73" s="2">
        <v>275</v>
      </c>
      <c r="C73" s="2">
        <v>100</v>
      </c>
      <c r="D73" s="2">
        <v>595</v>
      </c>
    </row>
    <row r="74" spans="1:4" x14ac:dyDescent="0.3">
      <c r="A74" t="s">
        <v>2376</v>
      </c>
      <c r="B74" s="2">
        <v>100</v>
      </c>
      <c r="C74">
        <v>0</v>
      </c>
      <c r="D74" s="2">
        <v>385</v>
      </c>
    </row>
    <row r="75" spans="1:4" x14ac:dyDescent="0.3">
      <c r="A75" t="s">
        <v>2377</v>
      </c>
      <c r="B75" s="2">
        <v>215</v>
      </c>
      <c r="C75">
        <v>0</v>
      </c>
      <c r="D75" s="2">
        <v>3015</v>
      </c>
    </row>
    <row r="76" spans="1:4" x14ac:dyDescent="0.3">
      <c r="A76" t="s">
        <v>174</v>
      </c>
      <c r="B76" s="2">
        <v>1085</v>
      </c>
      <c r="C76" s="2">
        <v>470</v>
      </c>
      <c r="D76" s="2">
        <v>4700</v>
      </c>
    </row>
    <row r="78" spans="1:4" x14ac:dyDescent="0.3">
      <c r="A78" t="s">
        <v>2396</v>
      </c>
    </row>
    <row r="80" spans="1:4" x14ac:dyDescent="0.3">
      <c r="A80" t="s">
        <v>2397</v>
      </c>
    </row>
    <row r="82" spans="1:1" x14ac:dyDescent="0.3">
      <c r="A82" t="s">
        <v>2398</v>
      </c>
    </row>
    <row r="83" spans="1:1" x14ac:dyDescent="0.3">
      <c r="A83" t="s">
        <v>2399</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6" t="s">
        <v>2400</v>
      </c>
    </row>
    <row r="2" spans="1:8" x14ac:dyDescent="0.3">
      <c r="A2" t="s">
        <v>2401</v>
      </c>
      <c r="B2" t="s">
        <v>2402</v>
      </c>
      <c r="C2" t="s">
        <v>2403</v>
      </c>
      <c r="D2" t="s">
        <v>2404</v>
      </c>
      <c r="E2" t="s">
        <v>2405</v>
      </c>
      <c r="F2" t="s">
        <v>2406</v>
      </c>
      <c r="G2" t="s">
        <v>2407</v>
      </c>
      <c r="H2" t="s">
        <v>2408</v>
      </c>
    </row>
    <row r="3" spans="1:8" x14ac:dyDescent="0.3">
      <c r="A3" t="s">
        <v>2409</v>
      </c>
      <c r="B3">
        <v>6</v>
      </c>
      <c r="C3" t="s">
        <v>2296</v>
      </c>
      <c r="D3">
        <v>47</v>
      </c>
      <c r="E3" t="s">
        <v>2410</v>
      </c>
      <c r="F3" t="s">
        <v>2411</v>
      </c>
      <c r="H3" s="2">
        <v>1172</v>
      </c>
    </row>
    <row r="4" spans="1:8" x14ac:dyDescent="0.3">
      <c r="A4" t="s">
        <v>2409</v>
      </c>
      <c r="B4">
        <v>6</v>
      </c>
      <c r="C4" t="s">
        <v>2296</v>
      </c>
      <c r="D4">
        <v>47</v>
      </c>
      <c r="E4" t="s">
        <v>2410</v>
      </c>
      <c r="F4" t="s">
        <v>2411</v>
      </c>
      <c r="G4" t="s">
        <v>2412</v>
      </c>
      <c r="H4">
        <v>217</v>
      </c>
    </row>
    <row r="5" spans="1:8" x14ac:dyDescent="0.3">
      <c r="A5" t="s">
        <v>2409</v>
      </c>
      <c r="B5">
        <v>6</v>
      </c>
      <c r="C5" t="s">
        <v>2296</v>
      </c>
      <c r="D5">
        <v>47</v>
      </c>
      <c r="E5" t="s">
        <v>2410</v>
      </c>
      <c r="F5" t="s">
        <v>2411</v>
      </c>
      <c r="G5" t="s">
        <v>2413</v>
      </c>
      <c r="H5">
        <v>182</v>
      </c>
    </row>
    <row r="6" spans="1:8" x14ac:dyDescent="0.3">
      <c r="A6" t="s">
        <v>2409</v>
      </c>
      <c r="B6">
        <v>6</v>
      </c>
      <c r="C6" t="s">
        <v>2296</v>
      </c>
      <c r="D6">
        <v>47</v>
      </c>
      <c r="E6" t="s">
        <v>2410</v>
      </c>
      <c r="F6" t="s">
        <v>2411</v>
      </c>
      <c r="G6" t="s">
        <v>2414</v>
      </c>
      <c r="H6">
        <v>194</v>
      </c>
    </row>
    <row r="7" spans="1:8" x14ac:dyDescent="0.3">
      <c r="A7" t="s">
        <v>2409</v>
      </c>
      <c r="B7">
        <v>6</v>
      </c>
      <c r="C7" t="s">
        <v>2296</v>
      </c>
      <c r="D7">
        <v>47</v>
      </c>
      <c r="E7" t="s">
        <v>2410</v>
      </c>
      <c r="F7" t="s">
        <v>2411</v>
      </c>
      <c r="G7" t="s">
        <v>2415</v>
      </c>
      <c r="H7">
        <v>231</v>
      </c>
    </row>
    <row r="8" spans="1:8" x14ac:dyDescent="0.3">
      <c r="A8" t="s">
        <v>2409</v>
      </c>
      <c r="B8">
        <v>6</v>
      </c>
      <c r="C8" t="s">
        <v>2296</v>
      </c>
      <c r="D8">
        <v>47</v>
      </c>
      <c r="E8" t="s">
        <v>2410</v>
      </c>
      <c r="F8" t="s">
        <v>2411</v>
      </c>
      <c r="G8" t="s">
        <v>2416</v>
      </c>
      <c r="H8">
        <v>348</v>
      </c>
    </row>
    <row r="9" spans="1:8" x14ac:dyDescent="0.3">
      <c r="A9" t="s">
        <v>2409</v>
      </c>
      <c r="B9">
        <v>6</v>
      </c>
      <c r="C9" t="s">
        <v>2296</v>
      </c>
      <c r="D9">
        <v>47</v>
      </c>
      <c r="E9" t="s">
        <v>2410</v>
      </c>
      <c r="F9" t="s">
        <v>2411</v>
      </c>
      <c r="G9" t="s">
        <v>2417</v>
      </c>
      <c r="H9">
        <v>426</v>
      </c>
    </row>
    <row r="10" spans="1:8" x14ac:dyDescent="0.3">
      <c r="A10" t="s">
        <v>2409</v>
      </c>
      <c r="B10">
        <v>6</v>
      </c>
      <c r="C10" t="s">
        <v>2296</v>
      </c>
      <c r="D10">
        <v>47</v>
      </c>
      <c r="E10" t="s">
        <v>2410</v>
      </c>
      <c r="F10" t="s">
        <v>2418</v>
      </c>
      <c r="H10" s="2">
        <v>15566</v>
      </c>
    </row>
    <row r="11" spans="1:8" x14ac:dyDescent="0.3">
      <c r="A11" t="s">
        <v>2409</v>
      </c>
      <c r="B11">
        <v>6</v>
      </c>
      <c r="C11" t="s">
        <v>2296</v>
      </c>
      <c r="D11">
        <v>47</v>
      </c>
      <c r="E11" t="s">
        <v>2410</v>
      </c>
      <c r="F11" t="s">
        <v>2418</v>
      </c>
      <c r="G11" t="s">
        <v>2412</v>
      </c>
      <c r="H11">
        <v>217</v>
      </c>
    </row>
    <row r="12" spans="1:8" x14ac:dyDescent="0.3">
      <c r="A12" t="s">
        <v>2409</v>
      </c>
      <c r="B12">
        <v>6</v>
      </c>
      <c r="C12" t="s">
        <v>2296</v>
      </c>
      <c r="D12">
        <v>47</v>
      </c>
      <c r="E12" t="s">
        <v>2410</v>
      </c>
      <c r="F12" t="s">
        <v>2418</v>
      </c>
      <c r="G12" t="s">
        <v>2413</v>
      </c>
      <c r="H12">
        <v>364</v>
      </c>
    </row>
    <row r="13" spans="1:8" x14ac:dyDescent="0.3">
      <c r="A13" t="s">
        <v>2409</v>
      </c>
      <c r="B13">
        <v>6</v>
      </c>
      <c r="C13" t="s">
        <v>2296</v>
      </c>
      <c r="D13">
        <v>47</v>
      </c>
      <c r="E13" t="s">
        <v>2410</v>
      </c>
      <c r="F13" t="s">
        <v>2418</v>
      </c>
      <c r="G13" t="s">
        <v>2414</v>
      </c>
      <c r="H13" s="2">
        <v>674</v>
      </c>
    </row>
    <row r="14" spans="1:8" x14ac:dyDescent="0.3">
      <c r="A14" t="s">
        <v>2409</v>
      </c>
      <c r="B14">
        <v>6</v>
      </c>
      <c r="C14" t="s">
        <v>2296</v>
      </c>
      <c r="D14">
        <v>47</v>
      </c>
      <c r="E14" t="s">
        <v>2410</v>
      </c>
      <c r="F14" t="s">
        <v>2418</v>
      </c>
      <c r="G14" t="s">
        <v>2415</v>
      </c>
      <c r="H14" s="2">
        <v>1543</v>
      </c>
    </row>
    <row r="15" spans="1:8" x14ac:dyDescent="0.3">
      <c r="A15" t="s">
        <v>2409</v>
      </c>
      <c r="B15">
        <v>6</v>
      </c>
      <c r="C15" t="s">
        <v>2296</v>
      </c>
      <c r="D15">
        <v>47</v>
      </c>
      <c r="E15" t="s">
        <v>2410</v>
      </c>
      <c r="F15" t="s">
        <v>2418</v>
      </c>
      <c r="G15" t="s">
        <v>2416</v>
      </c>
      <c r="H15" s="2">
        <v>12768</v>
      </c>
    </row>
    <row r="16" spans="1:8" x14ac:dyDescent="0.3">
      <c r="A16" t="s">
        <v>2409</v>
      </c>
      <c r="B16">
        <v>6</v>
      </c>
      <c r="C16" t="s">
        <v>2296</v>
      </c>
      <c r="D16">
        <v>47</v>
      </c>
      <c r="E16" t="s">
        <v>2410</v>
      </c>
      <c r="F16" t="s">
        <v>2419</v>
      </c>
      <c r="H16" s="2">
        <v>344218000</v>
      </c>
    </row>
    <row r="17" spans="1:8" x14ac:dyDescent="0.3">
      <c r="A17" t="s">
        <v>2409</v>
      </c>
      <c r="B17">
        <v>6</v>
      </c>
      <c r="C17" t="s">
        <v>2296</v>
      </c>
      <c r="D17">
        <v>47</v>
      </c>
      <c r="E17" t="s">
        <v>2410</v>
      </c>
      <c r="F17" t="s">
        <v>2419</v>
      </c>
      <c r="G17" t="s">
        <v>2417</v>
      </c>
      <c r="H17" s="2">
        <v>202784000</v>
      </c>
    </row>
    <row r="18" spans="1:8" x14ac:dyDescent="0.3">
      <c r="A18" t="s">
        <v>2409</v>
      </c>
      <c r="B18">
        <v>6</v>
      </c>
      <c r="C18" t="s">
        <v>2296</v>
      </c>
      <c r="D18">
        <v>47</v>
      </c>
      <c r="E18" t="s">
        <v>2410</v>
      </c>
      <c r="F18" t="s">
        <v>2420</v>
      </c>
      <c r="H18" s="2">
        <v>844</v>
      </c>
    </row>
    <row r="19" spans="1:8" x14ac:dyDescent="0.3">
      <c r="A19" t="s">
        <v>2409</v>
      </c>
      <c r="B19">
        <v>6</v>
      </c>
      <c r="C19" t="s">
        <v>2296</v>
      </c>
      <c r="D19">
        <v>47</v>
      </c>
      <c r="E19" t="s">
        <v>2410</v>
      </c>
      <c r="F19" t="s">
        <v>2420</v>
      </c>
      <c r="G19" t="s">
        <v>2412</v>
      </c>
      <c r="H19">
        <v>181</v>
      </c>
    </row>
    <row r="20" spans="1:8" x14ac:dyDescent="0.3">
      <c r="A20" t="s">
        <v>2409</v>
      </c>
      <c r="B20">
        <v>6</v>
      </c>
      <c r="C20" t="s">
        <v>2296</v>
      </c>
      <c r="D20">
        <v>47</v>
      </c>
      <c r="E20" t="s">
        <v>2410</v>
      </c>
      <c r="F20" t="s">
        <v>2420</v>
      </c>
      <c r="G20" t="s">
        <v>2413</v>
      </c>
      <c r="H20">
        <v>141</v>
      </c>
    </row>
    <row r="21" spans="1:8" x14ac:dyDescent="0.3">
      <c r="A21" t="s">
        <v>2409</v>
      </c>
      <c r="B21">
        <v>6</v>
      </c>
      <c r="C21" t="s">
        <v>2296</v>
      </c>
      <c r="D21">
        <v>47</v>
      </c>
      <c r="E21" t="s">
        <v>2410</v>
      </c>
      <c r="F21" t="s">
        <v>2420</v>
      </c>
      <c r="G21" t="s">
        <v>2414</v>
      </c>
      <c r="H21">
        <v>132</v>
      </c>
    </row>
    <row r="22" spans="1:8" x14ac:dyDescent="0.3">
      <c r="A22" t="s">
        <v>2409</v>
      </c>
      <c r="B22">
        <v>6</v>
      </c>
      <c r="C22" t="s">
        <v>2296</v>
      </c>
      <c r="D22">
        <v>47</v>
      </c>
      <c r="E22" t="s">
        <v>2410</v>
      </c>
      <c r="F22" t="s">
        <v>2420</v>
      </c>
      <c r="G22" t="s">
        <v>2415</v>
      </c>
      <c r="H22">
        <v>172</v>
      </c>
    </row>
    <row r="23" spans="1:8" x14ac:dyDescent="0.3">
      <c r="A23" t="s">
        <v>2409</v>
      </c>
      <c r="B23">
        <v>6</v>
      </c>
      <c r="C23" t="s">
        <v>2296</v>
      </c>
      <c r="D23">
        <v>47</v>
      </c>
      <c r="E23" t="s">
        <v>2410</v>
      </c>
      <c r="F23" t="s">
        <v>2420</v>
      </c>
      <c r="G23" t="s">
        <v>2416</v>
      </c>
      <c r="H23">
        <v>218</v>
      </c>
    </row>
    <row r="24" spans="1:8" x14ac:dyDescent="0.3">
      <c r="A24" t="s">
        <v>2409</v>
      </c>
      <c r="B24">
        <v>6</v>
      </c>
      <c r="C24" t="s">
        <v>2296</v>
      </c>
      <c r="D24">
        <v>47</v>
      </c>
      <c r="E24" t="s">
        <v>2410</v>
      </c>
      <c r="F24" t="s">
        <v>2420</v>
      </c>
      <c r="G24" t="s">
        <v>2421</v>
      </c>
      <c r="H24">
        <v>418</v>
      </c>
    </row>
    <row r="25" spans="1:8" x14ac:dyDescent="0.3">
      <c r="A25" t="s">
        <v>2409</v>
      </c>
      <c r="B25">
        <v>6</v>
      </c>
      <c r="C25" t="s">
        <v>2296</v>
      </c>
      <c r="D25">
        <v>47</v>
      </c>
      <c r="E25" t="s">
        <v>2410</v>
      </c>
      <c r="F25" t="s">
        <v>2422</v>
      </c>
      <c r="H25" s="2">
        <v>7903</v>
      </c>
    </row>
    <row r="26" spans="1:8" x14ac:dyDescent="0.3">
      <c r="A26" t="s">
        <v>2409</v>
      </c>
      <c r="B26">
        <v>6</v>
      </c>
      <c r="C26" t="s">
        <v>2296</v>
      </c>
      <c r="D26">
        <v>47</v>
      </c>
      <c r="E26" t="s">
        <v>2410</v>
      </c>
      <c r="F26" t="s">
        <v>2422</v>
      </c>
      <c r="G26" t="s">
        <v>2412</v>
      </c>
      <c r="H26">
        <v>181</v>
      </c>
    </row>
    <row r="27" spans="1:8" x14ac:dyDescent="0.3">
      <c r="A27" t="s">
        <v>2409</v>
      </c>
      <c r="B27">
        <v>6</v>
      </c>
      <c r="C27" t="s">
        <v>2296</v>
      </c>
      <c r="D27">
        <v>47</v>
      </c>
      <c r="E27" t="s">
        <v>2410</v>
      </c>
      <c r="F27" t="s">
        <v>2422</v>
      </c>
      <c r="G27" t="s">
        <v>2413</v>
      </c>
      <c r="H27">
        <v>282</v>
      </c>
    </row>
    <row r="28" spans="1:8" x14ac:dyDescent="0.3">
      <c r="A28" t="s">
        <v>2409</v>
      </c>
      <c r="B28">
        <v>6</v>
      </c>
      <c r="C28" t="s">
        <v>2296</v>
      </c>
      <c r="D28">
        <v>47</v>
      </c>
      <c r="E28" t="s">
        <v>2410</v>
      </c>
      <c r="F28" t="s">
        <v>2422</v>
      </c>
      <c r="G28" t="s">
        <v>2414</v>
      </c>
      <c r="H28" s="2">
        <v>458</v>
      </c>
    </row>
    <row r="29" spans="1:8" x14ac:dyDescent="0.3">
      <c r="A29" t="s">
        <v>2409</v>
      </c>
      <c r="B29">
        <v>6</v>
      </c>
      <c r="C29" t="s">
        <v>2296</v>
      </c>
      <c r="D29">
        <v>47</v>
      </c>
      <c r="E29" t="s">
        <v>2410</v>
      </c>
      <c r="F29" t="s">
        <v>2422</v>
      </c>
      <c r="G29" t="s">
        <v>2415</v>
      </c>
      <c r="H29" s="2">
        <v>1112</v>
      </c>
    </row>
    <row r="30" spans="1:8" x14ac:dyDescent="0.3">
      <c r="A30" t="s">
        <v>2409</v>
      </c>
      <c r="B30">
        <v>6</v>
      </c>
      <c r="C30" t="s">
        <v>2296</v>
      </c>
      <c r="D30">
        <v>47</v>
      </c>
      <c r="E30" t="s">
        <v>2410</v>
      </c>
      <c r="F30" t="s">
        <v>2422</v>
      </c>
      <c r="G30" t="s">
        <v>2416</v>
      </c>
      <c r="H30" s="2">
        <v>5870</v>
      </c>
    </row>
    <row r="31" spans="1:8" x14ac:dyDescent="0.3">
      <c r="A31" t="s">
        <v>2409</v>
      </c>
      <c r="B31">
        <v>6</v>
      </c>
      <c r="C31" t="s">
        <v>2296</v>
      </c>
      <c r="D31">
        <v>47</v>
      </c>
      <c r="E31" t="s">
        <v>2410</v>
      </c>
      <c r="F31" t="s">
        <v>2422</v>
      </c>
      <c r="G31" t="s">
        <v>2421</v>
      </c>
      <c r="H31" s="2">
        <v>3075</v>
      </c>
    </row>
    <row r="32" spans="1:8" x14ac:dyDescent="0.3">
      <c r="A32" t="s">
        <v>2409</v>
      </c>
      <c r="B32">
        <v>6</v>
      </c>
      <c r="C32" t="s">
        <v>2296</v>
      </c>
      <c r="D32">
        <v>47</v>
      </c>
      <c r="E32" t="s">
        <v>2410</v>
      </c>
      <c r="F32" t="s">
        <v>2422</v>
      </c>
      <c r="G32" t="s">
        <v>2417</v>
      </c>
      <c r="H32" s="2">
        <v>4828</v>
      </c>
    </row>
    <row r="33" spans="1:8" x14ac:dyDescent="0.3">
      <c r="A33" t="s">
        <v>2409</v>
      </c>
      <c r="B33">
        <v>6</v>
      </c>
      <c r="C33" t="s">
        <v>2296</v>
      </c>
      <c r="D33">
        <v>47</v>
      </c>
      <c r="E33" t="s">
        <v>2410</v>
      </c>
      <c r="F33" t="s">
        <v>2423</v>
      </c>
      <c r="H33" s="2">
        <v>754</v>
      </c>
    </row>
    <row r="34" spans="1:8" x14ac:dyDescent="0.3">
      <c r="A34" t="s">
        <v>2409</v>
      </c>
      <c r="B34">
        <v>6</v>
      </c>
      <c r="C34" t="s">
        <v>2296</v>
      </c>
      <c r="D34">
        <v>47</v>
      </c>
      <c r="E34" t="s">
        <v>2410</v>
      </c>
      <c r="F34" t="s">
        <v>2423</v>
      </c>
      <c r="G34" t="s">
        <v>2412</v>
      </c>
      <c r="H34">
        <v>187</v>
      </c>
    </row>
    <row r="35" spans="1:8" x14ac:dyDescent="0.3">
      <c r="A35" t="s">
        <v>2409</v>
      </c>
      <c r="B35">
        <v>6</v>
      </c>
      <c r="C35" t="s">
        <v>2296</v>
      </c>
      <c r="D35">
        <v>47</v>
      </c>
      <c r="E35" t="s">
        <v>2410</v>
      </c>
      <c r="F35" t="s">
        <v>2423</v>
      </c>
      <c r="G35" t="s">
        <v>2413</v>
      </c>
      <c r="H35">
        <v>161</v>
      </c>
    </row>
    <row r="36" spans="1:8" x14ac:dyDescent="0.3">
      <c r="A36" t="s">
        <v>2409</v>
      </c>
      <c r="B36">
        <v>6</v>
      </c>
      <c r="C36" t="s">
        <v>2296</v>
      </c>
      <c r="D36">
        <v>47</v>
      </c>
      <c r="E36" t="s">
        <v>2410</v>
      </c>
      <c r="F36" t="s">
        <v>2423</v>
      </c>
      <c r="G36" t="s">
        <v>2414</v>
      </c>
      <c r="H36">
        <v>141</v>
      </c>
    </row>
    <row r="37" spans="1:8" x14ac:dyDescent="0.3">
      <c r="A37" t="s">
        <v>2409</v>
      </c>
      <c r="B37">
        <v>6</v>
      </c>
      <c r="C37" t="s">
        <v>2296</v>
      </c>
      <c r="D37">
        <v>47</v>
      </c>
      <c r="E37" t="s">
        <v>2410</v>
      </c>
      <c r="F37" t="s">
        <v>2423</v>
      </c>
      <c r="G37" t="s">
        <v>2415</v>
      </c>
      <c r="H37">
        <v>119</v>
      </c>
    </row>
    <row r="38" spans="1:8" x14ac:dyDescent="0.3">
      <c r="A38" t="s">
        <v>2409</v>
      </c>
      <c r="B38">
        <v>6</v>
      </c>
      <c r="C38" t="s">
        <v>2296</v>
      </c>
      <c r="D38">
        <v>47</v>
      </c>
      <c r="E38" t="s">
        <v>2410</v>
      </c>
      <c r="F38" t="s">
        <v>2423</v>
      </c>
      <c r="G38" t="s">
        <v>2416</v>
      </c>
      <c r="H38">
        <v>146</v>
      </c>
    </row>
    <row r="39" spans="1:8" x14ac:dyDescent="0.3">
      <c r="A39" t="s">
        <v>2409</v>
      </c>
      <c r="B39">
        <v>6</v>
      </c>
      <c r="C39" t="s">
        <v>2296</v>
      </c>
      <c r="D39">
        <v>47</v>
      </c>
      <c r="E39" t="s">
        <v>2410</v>
      </c>
      <c r="F39" t="s">
        <v>2423</v>
      </c>
      <c r="G39" t="s">
        <v>2424</v>
      </c>
      <c r="H39">
        <v>328</v>
      </c>
    </row>
    <row r="40" spans="1:8" x14ac:dyDescent="0.3">
      <c r="A40" t="s">
        <v>2409</v>
      </c>
      <c r="B40">
        <v>6</v>
      </c>
      <c r="C40" t="s">
        <v>2296</v>
      </c>
      <c r="D40">
        <v>47</v>
      </c>
      <c r="E40" t="s">
        <v>2410</v>
      </c>
      <c r="F40" t="s">
        <v>2425</v>
      </c>
      <c r="H40" s="2">
        <v>7663</v>
      </c>
    </row>
    <row r="41" spans="1:8" x14ac:dyDescent="0.3">
      <c r="A41" t="s">
        <v>2409</v>
      </c>
      <c r="B41">
        <v>6</v>
      </c>
      <c r="C41" t="s">
        <v>2296</v>
      </c>
      <c r="D41">
        <v>47</v>
      </c>
      <c r="E41" t="s">
        <v>2410</v>
      </c>
      <c r="F41" t="s">
        <v>2425</v>
      </c>
      <c r="G41" t="s">
        <v>2412</v>
      </c>
      <c r="H41">
        <v>187</v>
      </c>
    </row>
    <row r="42" spans="1:8" x14ac:dyDescent="0.3">
      <c r="A42" t="s">
        <v>2409</v>
      </c>
      <c r="B42">
        <v>6</v>
      </c>
      <c r="C42" t="s">
        <v>2296</v>
      </c>
      <c r="D42">
        <v>47</v>
      </c>
      <c r="E42" t="s">
        <v>2410</v>
      </c>
      <c r="F42" t="s">
        <v>2425</v>
      </c>
      <c r="G42" t="s">
        <v>2413</v>
      </c>
      <c r="H42">
        <v>322</v>
      </c>
    </row>
    <row r="43" spans="1:8" x14ac:dyDescent="0.3">
      <c r="A43" t="s">
        <v>2409</v>
      </c>
      <c r="B43">
        <v>6</v>
      </c>
      <c r="C43" t="s">
        <v>2296</v>
      </c>
      <c r="D43">
        <v>47</v>
      </c>
      <c r="E43" t="s">
        <v>2410</v>
      </c>
      <c r="F43" t="s">
        <v>2425</v>
      </c>
      <c r="G43" t="s">
        <v>2414</v>
      </c>
      <c r="H43">
        <v>474</v>
      </c>
    </row>
    <row r="44" spans="1:8" x14ac:dyDescent="0.3">
      <c r="A44" t="s">
        <v>2409</v>
      </c>
      <c r="B44">
        <v>6</v>
      </c>
      <c r="C44" t="s">
        <v>2296</v>
      </c>
      <c r="D44">
        <v>47</v>
      </c>
      <c r="E44" t="s">
        <v>2410</v>
      </c>
      <c r="F44" t="s">
        <v>2425</v>
      </c>
      <c r="G44" t="s">
        <v>2415</v>
      </c>
      <c r="H44" s="2">
        <v>794</v>
      </c>
    </row>
    <row r="45" spans="1:8" x14ac:dyDescent="0.3">
      <c r="A45" t="s">
        <v>2409</v>
      </c>
      <c r="B45">
        <v>6</v>
      </c>
      <c r="C45" t="s">
        <v>2296</v>
      </c>
      <c r="D45">
        <v>47</v>
      </c>
      <c r="E45" t="s">
        <v>2410</v>
      </c>
      <c r="F45" t="s">
        <v>2425</v>
      </c>
      <c r="G45" t="s">
        <v>2416</v>
      </c>
      <c r="H45" s="2">
        <v>5886</v>
      </c>
    </row>
    <row r="46" spans="1:8" x14ac:dyDescent="0.3">
      <c r="A46" t="s">
        <v>2409</v>
      </c>
      <c r="B46">
        <v>6</v>
      </c>
      <c r="C46" t="s">
        <v>2296</v>
      </c>
      <c r="D46">
        <v>47</v>
      </c>
      <c r="E46" t="s">
        <v>2410</v>
      </c>
      <c r="F46" t="s">
        <v>2425</v>
      </c>
      <c r="G46" t="s">
        <v>2424</v>
      </c>
      <c r="H46" s="2">
        <v>1157</v>
      </c>
    </row>
    <row r="47" spans="1:8" x14ac:dyDescent="0.3">
      <c r="A47" t="s">
        <v>2409</v>
      </c>
      <c r="B47">
        <v>6</v>
      </c>
      <c r="C47" t="s">
        <v>2296</v>
      </c>
      <c r="D47">
        <v>47</v>
      </c>
      <c r="E47" t="s">
        <v>2410</v>
      </c>
      <c r="F47" t="s">
        <v>2425</v>
      </c>
      <c r="G47" t="s">
        <v>2417</v>
      </c>
      <c r="H47" s="2">
        <v>6506</v>
      </c>
    </row>
    <row r="48" spans="1:8" x14ac:dyDescent="0.3">
      <c r="A48" t="s">
        <v>2409</v>
      </c>
      <c r="B48">
        <v>6</v>
      </c>
      <c r="C48" t="s">
        <v>2296</v>
      </c>
      <c r="D48">
        <v>47</v>
      </c>
      <c r="E48" t="s">
        <v>2410</v>
      </c>
      <c r="F48" t="s">
        <v>2426</v>
      </c>
    </row>
    <row r="49" spans="1:8" x14ac:dyDescent="0.3">
      <c r="A49" t="s">
        <v>2409</v>
      </c>
      <c r="B49">
        <v>6</v>
      </c>
      <c r="C49" t="s">
        <v>2296</v>
      </c>
      <c r="D49">
        <v>47</v>
      </c>
      <c r="E49" t="s">
        <v>2410</v>
      </c>
      <c r="F49" t="s">
        <v>2426</v>
      </c>
      <c r="G49" t="s">
        <v>2421</v>
      </c>
      <c r="H49" s="2">
        <v>123938000</v>
      </c>
    </row>
    <row r="50" spans="1:8" x14ac:dyDescent="0.3">
      <c r="A50" t="s">
        <v>2409</v>
      </c>
      <c r="B50">
        <v>6</v>
      </c>
      <c r="C50" t="s">
        <v>2296</v>
      </c>
      <c r="D50">
        <v>47</v>
      </c>
      <c r="E50" t="s">
        <v>2410</v>
      </c>
      <c r="F50" t="s">
        <v>2427</v>
      </c>
    </row>
    <row r="51" spans="1:8" x14ac:dyDescent="0.3">
      <c r="A51" t="s">
        <v>2409</v>
      </c>
      <c r="B51">
        <v>6</v>
      </c>
      <c r="C51" t="s">
        <v>2296</v>
      </c>
      <c r="D51">
        <v>47</v>
      </c>
      <c r="E51" t="s">
        <v>2410</v>
      </c>
      <c r="F51" t="s">
        <v>2427</v>
      </c>
      <c r="G51" t="s">
        <v>2424</v>
      </c>
      <c r="H51" s="2">
        <v>17495000</v>
      </c>
    </row>
    <row r="52" spans="1:8" x14ac:dyDescent="0.3">
      <c r="A52" t="s">
        <v>2409</v>
      </c>
      <c r="B52">
        <v>6</v>
      </c>
      <c r="C52" t="s">
        <v>2296</v>
      </c>
      <c r="D52">
        <v>47</v>
      </c>
      <c r="E52" t="s">
        <v>2410</v>
      </c>
      <c r="F52" t="s">
        <v>2428</v>
      </c>
      <c r="H52">
        <v>122</v>
      </c>
    </row>
    <row r="53" spans="1:8" x14ac:dyDescent="0.3">
      <c r="A53" t="s">
        <v>2409</v>
      </c>
      <c r="B53">
        <v>6</v>
      </c>
      <c r="C53" t="s">
        <v>2296</v>
      </c>
      <c r="D53">
        <v>47</v>
      </c>
      <c r="E53" t="s">
        <v>2410</v>
      </c>
      <c r="F53" t="s">
        <v>2428</v>
      </c>
      <c r="G53" t="s">
        <v>2429</v>
      </c>
      <c r="H53">
        <v>97</v>
      </c>
    </row>
    <row r="54" spans="1:8" x14ac:dyDescent="0.3">
      <c r="A54" t="s">
        <v>2409</v>
      </c>
      <c r="B54">
        <v>6</v>
      </c>
      <c r="C54" t="s">
        <v>2296</v>
      </c>
      <c r="D54">
        <v>47</v>
      </c>
      <c r="E54" t="s">
        <v>2410</v>
      </c>
      <c r="F54" t="s">
        <v>2428</v>
      </c>
      <c r="G54" t="s">
        <v>2430</v>
      </c>
      <c r="H54">
        <v>25</v>
      </c>
    </row>
    <row r="55" spans="1:8" x14ac:dyDescent="0.3">
      <c r="A55" t="s">
        <v>2409</v>
      </c>
      <c r="B55">
        <v>6</v>
      </c>
      <c r="C55" t="s">
        <v>2296</v>
      </c>
      <c r="D55">
        <v>47</v>
      </c>
      <c r="E55" t="s">
        <v>2410</v>
      </c>
      <c r="F55" t="s">
        <v>2431</v>
      </c>
      <c r="H55" s="2">
        <v>3589</v>
      </c>
    </row>
    <row r="56" spans="1:8" x14ac:dyDescent="0.3">
      <c r="A56" t="s">
        <v>2409</v>
      </c>
      <c r="B56">
        <v>6</v>
      </c>
      <c r="C56" t="s">
        <v>2296</v>
      </c>
      <c r="D56">
        <v>47</v>
      </c>
      <c r="E56" t="s">
        <v>2410</v>
      </c>
      <c r="F56" t="s">
        <v>2431</v>
      </c>
      <c r="G56" t="s">
        <v>2429</v>
      </c>
      <c r="H56" s="2">
        <v>3435</v>
      </c>
    </row>
    <row r="57" spans="1:8" x14ac:dyDescent="0.3">
      <c r="A57" t="s">
        <v>2409</v>
      </c>
      <c r="B57">
        <v>6</v>
      </c>
      <c r="C57" t="s">
        <v>2296</v>
      </c>
      <c r="D57">
        <v>47</v>
      </c>
      <c r="E57" t="s">
        <v>2410</v>
      </c>
      <c r="F57" t="s">
        <v>2431</v>
      </c>
      <c r="G57" t="s">
        <v>2430</v>
      </c>
      <c r="H57" s="2">
        <v>154</v>
      </c>
    </row>
    <row r="58" spans="1:8" x14ac:dyDescent="0.3">
      <c r="A58" t="s">
        <v>2409</v>
      </c>
      <c r="B58">
        <v>6</v>
      </c>
      <c r="C58" t="s">
        <v>2296</v>
      </c>
      <c r="D58">
        <v>47</v>
      </c>
      <c r="E58" t="s">
        <v>2410</v>
      </c>
      <c r="F58" t="s">
        <v>2432</v>
      </c>
      <c r="H58" s="2">
        <v>807</v>
      </c>
    </row>
    <row r="59" spans="1:8" x14ac:dyDescent="0.3">
      <c r="A59" t="s">
        <v>2409</v>
      </c>
      <c r="B59">
        <v>6</v>
      </c>
      <c r="C59" t="s">
        <v>2296</v>
      </c>
      <c r="D59">
        <v>47</v>
      </c>
      <c r="E59" t="s">
        <v>2410</v>
      </c>
      <c r="F59" t="s">
        <v>2433</v>
      </c>
      <c r="H59" s="2">
        <v>1621</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554687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6" t="s">
        <v>2514</v>
      </c>
    </row>
    <row r="2" spans="1:11" x14ac:dyDescent="0.3">
      <c r="A2" s="298" t="s">
        <v>324</v>
      </c>
      <c r="B2" t="s">
        <v>325</v>
      </c>
      <c r="C2" t="s">
        <v>326</v>
      </c>
      <c r="D2" t="s">
        <v>327</v>
      </c>
      <c r="E2" t="s">
        <v>328</v>
      </c>
      <c r="F2" t="s">
        <v>329</v>
      </c>
      <c r="G2" t="s">
        <v>330</v>
      </c>
      <c r="H2" t="s">
        <v>331</v>
      </c>
      <c r="I2" t="s">
        <v>332</v>
      </c>
      <c r="J2" t="s">
        <v>333</v>
      </c>
      <c r="K2" t="s">
        <v>334</v>
      </c>
    </row>
    <row r="3" spans="1:11" x14ac:dyDescent="0.3">
      <c r="A3" t="s">
        <v>335</v>
      </c>
      <c r="B3" s="72" t="s">
        <v>336</v>
      </c>
      <c r="C3">
        <v>197</v>
      </c>
      <c r="D3">
        <v>232</v>
      </c>
      <c r="E3">
        <v>342</v>
      </c>
      <c r="F3">
        <v>23</v>
      </c>
      <c r="G3">
        <v>37</v>
      </c>
      <c r="H3">
        <v>0</v>
      </c>
      <c r="I3">
        <v>25</v>
      </c>
      <c r="J3">
        <v>5</v>
      </c>
      <c r="K3">
        <v>34791</v>
      </c>
    </row>
    <row r="4" spans="1:11" x14ac:dyDescent="0.3">
      <c r="A4" t="s">
        <v>337</v>
      </c>
      <c r="B4" s="72" t="s">
        <v>338</v>
      </c>
      <c r="C4">
        <v>123</v>
      </c>
      <c r="D4">
        <v>101</v>
      </c>
      <c r="E4">
        <v>221</v>
      </c>
      <c r="F4">
        <v>5</v>
      </c>
      <c r="G4">
        <v>0</v>
      </c>
      <c r="H4">
        <v>0</v>
      </c>
      <c r="I4">
        <v>0</v>
      </c>
      <c r="J4">
        <v>0</v>
      </c>
      <c r="K4">
        <v>26021</v>
      </c>
    </row>
    <row r="5" spans="1:11" x14ac:dyDescent="0.3">
      <c r="A5" t="s">
        <v>339</v>
      </c>
      <c r="B5" s="72" t="s">
        <v>340</v>
      </c>
      <c r="C5">
        <v>272</v>
      </c>
      <c r="D5">
        <v>300</v>
      </c>
      <c r="E5">
        <v>502</v>
      </c>
      <c r="F5">
        <v>51</v>
      </c>
      <c r="G5">
        <v>10</v>
      </c>
      <c r="H5">
        <v>0</v>
      </c>
      <c r="I5">
        <v>5</v>
      </c>
      <c r="J5">
        <v>5</v>
      </c>
      <c r="K5">
        <v>79827</v>
      </c>
    </row>
    <row r="6" spans="1:11" x14ac:dyDescent="0.3">
      <c r="A6" t="s">
        <v>341</v>
      </c>
      <c r="B6" s="72" t="s">
        <v>342</v>
      </c>
      <c r="C6">
        <v>65</v>
      </c>
      <c r="D6">
        <v>38</v>
      </c>
      <c r="E6">
        <v>95</v>
      </c>
      <c r="F6">
        <v>5</v>
      </c>
      <c r="G6">
        <v>0</v>
      </c>
      <c r="H6">
        <v>0</v>
      </c>
      <c r="I6">
        <v>0</v>
      </c>
      <c r="J6">
        <v>5</v>
      </c>
      <c r="K6">
        <v>21404</v>
      </c>
    </row>
    <row r="7" spans="1:11" x14ac:dyDescent="0.3">
      <c r="A7" t="s">
        <v>343</v>
      </c>
      <c r="B7" s="72" t="s">
        <v>344</v>
      </c>
      <c r="C7">
        <v>396</v>
      </c>
      <c r="D7">
        <v>353</v>
      </c>
      <c r="E7">
        <v>670</v>
      </c>
      <c r="F7">
        <v>38</v>
      </c>
      <c r="G7">
        <v>25</v>
      </c>
      <c r="H7">
        <v>0</v>
      </c>
      <c r="I7">
        <v>10</v>
      </c>
      <c r="J7">
        <v>10</v>
      </c>
      <c r="K7">
        <v>84254</v>
      </c>
    </row>
    <row r="8" spans="1:11" x14ac:dyDescent="0.3">
      <c r="A8" t="s">
        <v>345</v>
      </c>
      <c r="B8" s="72" t="s">
        <v>346</v>
      </c>
      <c r="C8">
        <v>149</v>
      </c>
      <c r="D8">
        <v>133</v>
      </c>
      <c r="E8">
        <v>258</v>
      </c>
      <c r="F8">
        <v>18</v>
      </c>
      <c r="G8">
        <v>0</v>
      </c>
      <c r="H8">
        <v>0</v>
      </c>
      <c r="I8">
        <v>5</v>
      </c>
      <c r="J8">
        <v>0</v>
      </c>
      <c r="K8">
        <v>51940</v>
      </c>
    </row>
    <row r="9" spans="1:11" x14ac:dyDescent="0.3">
      <c r="A9" t="s">
        <v>347</v>
      </c>
      <c r="B9" s="72" t="s">
        <v>348</v>
      </c>
      <c r="C9">
        <v>18</v>
      </c>
      <c r="D9">
        <v>29</v>
      </c>
      <c r="E9">
        <v>33</v>
      </c>
      <c r="F9">
        <v>5</v>
      </c>
      <c r="G9">
        <v>0</v>
      </c>
      <c r="H9">
        <v>0</v>
      </c>
      <c r="I9">
        <v>5</v>
      </c>
      <c r="J9">
        <v>5</v>
      </c>
      <c r="K9">
        <v>5152</v>
      </c>
    </row>
    <row r="10" spans="1:11" x14ac:dyDescent="0.3">
      <c r="A10" t="s">
        <v>349</v>
      </c>
      <c r="B10" s="72" t="s">
        <v>350</v>
      </c>
      <c r="C10">
        <v>0</v>
      </c>
      <c r="D10">
        <v>5</v>
      </c>
      <c r="E10">
        <v>5</v>
      </c>
      <c r="F10">
        <v>0</v>
      </c>
      <c r="G10">
        <v>0</v>
      </c>
      <c r="H10">
        <v>0</v>
      </c>
      <c r="I10">
        <v>0</v>
      </c>
      <c r="J10">
        <v>0</v>
      </c>
      <c r="K10">
        <v>136</v>
      </c>
    </row>
    <row r="11" spans="1:11" x14ac:dyDescent="0.3">
      <c r="A11" t="s">
        <v>351</v>
      </c>
      <c r="B11" s="72" t="s">
        <v>352</v>
      </c>
      <c r="C11">
        <v>104</v>
      </c>
      <c r="D11">
        <v>110</v>
      </c>
      <c r="E11">
        <v>188</v>
      </c>
      <c r="F11">
        <v>14</v>
      </c>
      <c r="G11">
        <v>5</v>
      </c>
      <c r="H11">
        <v>0</v>
      </c>
      <c r="I11">
        <v>5</v>
      </c>
      <c r="J11">
        <v>0</v>
      </c>
      <c r="K11">
        <v>20295</v>
      </c>
    </row>
    <row r="12" spans="1:11" x14ac:dyDescent="0.3">
      <c r="A12" t="s">
        <v>353</v>
      </c>
      <c r="B12" s="72" t="s">
        <v>354</v>
      </c>
      <c r="C12">
        <v>1418</v>
      </c>
      <c r="D12">
        <v>1968</v>
      </c>
      <c r="E12">
        <v>2485</v>
      </c>
      <c r="F12">
        <v>233</v>
      </c>
      <c r="G12">
        <v>425</v>
      </c>
      <c r="H12">
        <v>147</v>
      </c>
      <c r="I12">
        <v>59</v>
      </c>
      <c r="J12">
        <v>41</v>
      </c>
      <c r="K12">
        <v>370560</v>
      </c>
    </row>
    <row r="13" spans="1:11" x14ac:dyDescent="0.3">
      <c r="A13" t="s">
        <v>355</v>
      </c>
      <c r="B13" s="72" t="s">
        <v>356</v>
      </c>
      <c r="C13">
        <v>194</v>
      </c>
      <c r="D13">
        <v>206</v>
      </c>
      <c r="E13">
        <v>319</v>
      </c>
      <c r="F13">
        <v>53</v>
      </c>
      <c r="G13">
        <v>18</v>
      </c>
      <c r="H13">
        <v>0</v>
      </c>
      <c r="I13">
        <v>5</v>
      </c>
      <c r="J13">
        <v>0</v>
      </c>
      <c r="K13">
        <v>23670</v>
      </c>
    </row>
    <row r="14" spans="1:11" x14ac:dyDescent="0.3">
      <c r="A14" t="s">
        <v>357</v>
      </c>
      <c r="B14" s="72" t="s">
        <v>358</v>
      </c>
      <c r="C14">
        <v>22</v>
      </c>
      <c r="D14">
        <v>19</v>
      </c>
      <c r="E14">
        <v>35</v>
      </c>
      <c r="F14">
        <v>5</v>
      </c>
      <c r="G14">
        <v>0</v>
      </c>
      <c r="H14">
        <v>0</v>
      </c>
      <c r="I14">
        <v>0</v>
      </c>
      <c r="J14">
        <v>0</v>
      </c>
      <c r="K14">
        <v>5418</v>
      </c>
    </row>
    <row r="15" spans="1:11" x14ac:dyDescent="0.3">
      <c r="A15" t="s">
        <v>359</v>
      </c>
      <c r="B15" s="72" t="s">
        <v>360</v>
      </c>
      <c r="C15">
        <v>605</v>
      </c>
      <c r="D15">
        <v>873</v>
      </c>
      <c r="E15">
        <v>1029</v>
      </c>
      <c r="F15">
        <v>76</v>
      </c>
      <c r="G15">
        <v>267</v>
      </c>
      <c r="H15">
        <v>64</v>
      </c>
      <c r="I15">
        <v>29</v>
      </c>
      <c r="J15">
        <v>10</v>
      </c>
      <c r="K15">
        <v>111458</v>
      </c>
    </row>
    <row r="16" spans="1:11" x14ac:dyDescent="0.3">
      <c r="A16" t="s">
        <v>361</v>
      </c>
      <c r="B16" s="72" t="s">
        <v>362</v>
      </c>
      <c r="C16">
        <v>409</v>
      </c>
      <c r="D16">
        <v>530</v>
      </c>
      <c r="E16">
        <v>714</v>
      </c>
      <c r="F16">
        <v>56</v>
      </c>
      <c r="G16">
        <v>120</v>
      </c>
      <c r="H16">
        <v>16</v>
      </c>
      <c r="I16">
        <v>21</v>
      </c>
      <c r="J16">
        <v>10</v>
      </c>
      <c r="K16">
        <v>81223</v>
      </c>
    </row>
    <row r="17" spans="1:11" x14ac:dyDescent="0.3">
      <c r="A17" t="s">
        <v>363</v>
      </c>
      <c r="B17" s="72" t="s">
        <v>364</v>
      </c>
      <c r="C17">
        <v>269</v>
      </c>
      <c r="D17">
        <v>185</v>
      </c>
      <c r="E17">
        <v>423</v>
      </c>
      <c r="F17">
        <v>10</v>
      </c>
      <c r="G17">
        <v>5</v>
      </c>
      <c r="H17">
        <v>0</v>
      </c>
      <c r="I17">
        <v>10</v>
      </c>
      <c r="J17">
        <v>5</v>
      </c>
      <c r="K17">
        <v>66353</v>
      </c>
    </row>
    <row r="18" spans="1:11" x14ac:dyDescent="0.3">
      <c r="A18" t="s">
        <v>365</v>
      </c>
      <c r="B18" s="72" t="s">
        <v>366</v>
      </c>
      <c r="C18">
        <v>103</v>
      </c>
      <c r="D18">
        <v>150</v>
      </c>
      <c r="E18">
        <v>147</v>
      </c>
      <c r="F18">
        <v>84</v>
      </c>
      <c r="G18">
        <v>0</v>
      </c>
      <c r="H18">
        <v>5</v>
      </c>
      <c r="I18">
        <v>5</v>
      </c>
      <c r="J18">
        <v>5</v>
      </c>
      <c r="K18">
        <v>24045</v>
      </c>
    </row>
    <row r="19" spans="1:11" x14ac:dyDescent="0.3">
      <c r="A19" t="s">
        <v>367</v>
      </c>
      <c r="B19" s="72" t="s">
        <v>368</v>
      </c>
      <c r="C19">
        <v>93</v>
      </c>
      <c r="D19">
        <v>167</v>
      </c>
      <c r="E19">
        <v>204</v>
      </c>
      <c r="F19">
        <v>21</v>
      </c>
      <c r="G19">
        <v>12</v>
      </c>
      <c r="H19">
        <v>20</v>
      </c>
      <c r="I19">
        <v>5</v>
      </c>
      <c r="J19">
        <v>5</v>
      </c>
      <c r="K19">
        <v>29915</v>
      </c>
    </row>
    <row r="20" spans="1:11" x14ac:dyDescent="0.3">
      <c r="A20" t="s">
        <v>369</v>
      </c>
      <c r="B20" s="72" t="s">
        <v>370</v>
      </c>
      <c r="C20">
        <v>91</v>
      </c>
      <c r="D20">
        <v>140</v>
      </c>
      <c r="E20">
        <v>169</v>
      </c>
      <c r="F20">
        <v>5</v>
      </c>
      <c r="G20">
        <v>33</v>
      </c>
      <c r="H20">
        <v>19</v>
      </c>
      <c r="I20">
        <v>5</v>
      </c>
      <c r="J20">
        <v>5</v>
      </c>
      <c r="K20">
        <v>16500</v>
      </c>
    </row>
    <row r="21" spans="1:11" x14ac:dyDescent="0.3">
      <c r="A21" t="s">
        <v>371</v>
      </c>
      <c r="B21" s="72" t="s">
        <v>372</v>
      </c>
      <c r="C21">
        <v>120</v>
      </c>
      <c r="D21">
        <v>87</v>
      </c>
      <c r="E21">
        <v>195</v>
      </c>
      <c r="F21">
        <v>5</v>
      </c>
      <c r="G21">
        <v>5</v>
      </c>
      <c r="H21">
        <v>0</v>
      </c>
      <c r="I21">
        <v>5</v>
      </c>
      <c r="J21">
        <v>5</v>
      </c>
      <c r="K21">
        <v>22546</v>
      </c>
    </row>
    <row r="22" spans="1:11" x14ac:dyDescent="0.3">
      <c r="A22" t="s">
        <v>373</v>
      </c>
      <c r="B22" s="72" t="s">
        <v>374</v>
      </c>
      <c r="C22">
        <v>176</v>
      </c>
      <c r="D22">
        <v>192</v>
      </c>
      <c r="E22">
        <v>250</v>
      </c>
      <c r="F22">
        <v>40</v>
      </c>
      <c r="G22">
        <v>61</v>
      </c>
      <c r="H22">
        <v>5</v>
      </c>
      <c r="I22">
        <v>5</v>
      </c>
      <c r="J22">
        <v>5</v>
      </c>
      <c r="K22">
        <v>34005</v>
      </c>
    </row>
    <row r="23" spans="1:11" x14ac:dyDescent="0.3">
      <c r="A23" t="s">
        <v>375</v>
      </c>
      <c r="B23" s="72" t="s">
        <v>376</v>
      </c>
      <c r="C23">
        <v>5</v>
      </c>
      <c r="D23">
        <v>15</v>
      </c>
      <c r="E23">
        <v>22</v>
      </c>
      <c r="F23">
        <v>0</v>
      </c>
      <c r="G23">
        <v>0</v>
      </c>
      <c r="H23">
        <v>0</v>
      </c>
      <c r="I23">
        <v>0</v>
      </c>
      <c r="J23">
        <v>0</v>
      </c>
      <c r="K23">
        <v>7193</v>
      </c>
    </row>
    <row r="24" spans="1:11" x14ac:dyDescent="0.3">
      <c r="A24" t="s">
        <v>377</v>
      </c>
      <c r="B24" s="72" t="s">
        <v>378</v>
      </c>
      <c r="C24">
        <v>232</v>
      </c>
      <c r="D24">
        <v>246</v>
      </c>
      <c r="E24">
        <v>385</v>
      </c>
      <c r="F24">
        <v>47</v>
      </c>
      <c r="G24">
        <v>29</v>
      </c>
      <c r="H24">
        <v>11</v>
      </c>
      <c r="I24">
        <v>5</v>
      </c>
      <c r="J24">
        <v>5</v>
      </c>
      <c r="K24">
        <v>39922</v>
      </c>
    </row>
    <row r="25" spans="1:11" x14ac:dyDescent="0.3">
      <c r="A25" t="s">
        <v>379</v>
      </c>
      <c r="B25" s="72" t="s">
        <v>380</v>
      </c>
      <c r="C25">
        <v>167</v>
      </c>
      <c r="D25">
        <v>311</v>
      </c>
      <c r="E25">
        <v>303</v>
      </c>
      <c r="F25">
        <v>65</v>
      </c>
      <c r="G25">
        <v>86</v>
      </c>
      <c r="H25">
        <v>5</v>
      </c>
      <c r="I25">
        <v>10</v>
      </c>
      <c r="J25">
        <v>10</v>
      </c>
      <c r="K25">
        <v>48518</v>
      </c>
    </row>
    <row r="26" spans="1:11" x14ac:dyDescent="0.3">
      <c r="A26" t="s">
        <v>381</v>
      </c>
      <c r="B26" s="72" t="s">
        <v>382</v>
      </c>
      <c r="C26">
        <v>18</v>
      </c>
      <c r="D26">
        <v>5</v>
      </c>
      <c r="E26">
        <v>23</v>
      </c>
      <c r="F26">
        <v>5</v>
      </c>
      <c r="G26">
        <v>0</v>
      </c>
      <c r="H26">
        <v>0</v>
      </c>
      <c r="I26">
        <v>0</v>
      </c>
      <c r="J26">
        <v>0</v>
      </c>
      <c r="K26">
        <v>4201</v>
      </c>
    </row>
    <row r="27" spans="1:11" x14ac:dyDescent="0.3">
      <c r="A27" t="s">
        <v>383</v>
      </c>
      <c r="B27" s="72" t="s">
        <v>384</v>
      </c>
      <c r="C27">
        <v>79</v>
      </c>
      <c r="D27">
        <v>29</v>
      </c>
      <c r="E27">
        <v>102</v>
      </c>
      <c r="F27">
        <v>10</v>
      </c>
      <c r="G27">
        <v>0</v>
      </c>
      <c r="H27">
        <v>0</v>
      </c>
      <c r="I27">
        <v>0</v>
      </c>
      <c r="J27">
        <v>5</v>
      </c>
      <c r="K27">
        <v>14818</v>
      </c>
    </row>
    <row r="28" spans="1:11" x14ac:dyDescent="0.3">
      <c r="A28" t="s">
        <v>385</v>
      </c>
      <c r="B28" s="72" t="s">
        <v>386</v>
      </c>
      <c r="C28">
        <v>343</v>
      </c>
      <c r="D28">
        <v>397</v>
      </c>
      <c r="E28">
        <v>601</v>
      </c>
      <c r="F28">
        <v>43</v>
      </c>
      <c r="G28">
        <v>35</v>
      </c>
      <c r="H28">
        <v>51</v>
      </c>
      <c r="I28">
        <v>5</v>
      </c>
      <c r="J28">
        <v>0</v>
      </c>
      <c r="K28">
        <v>61464</v>
      </c>
    </row>
    <row r="29" spans="1:11" x14ac:dyDescent="0.3">
      <c r="A29" t="s">
        <v>387</v>
      </c>
      <c r="B29" s="72" t="s">
        <v>388</v>
      </c>
      <c r="C29">
        <v>3437</v>
      </c>
      <c r="D29">
        <v>3147</v>
      </c>
      <c r="E29">
        <v>5305</v>
      </c>
      <c r="F29">
        <v>506</v>
      </c>
      <c r="G29">
        <v>360</v>
      </c>
      <c r="H29">
        <v>79</v>
      </c>
      <c r="I29">
        <v>275</v>
      </c>
      <c r="J29">
        <v>56</v>
      </c>
      <c r="K29">
        <v>480569</v>
      </c>
    </row>
    <row r="30" spans="1:11" x14ac:dyDescent="0.3">
      <c r="A30" t="s">
        <v>389</v>
      </c>
      <c r="B30" s="72" t="s">
        <v>390</v>
      </c>
      <c r="C30">
        <v>111</v>
      </c>
      <c r="D30">
        <v>126</v>
      </c>
      <c r="E30">
        <v>198</v>
      </c>
      <c r="F30">
        <v>14</v>
      </c>
      <c r="G30">
        <v>5</v>
      </c>
      <c r="H30">
        <v>5</v>
      </c>
      <c r="I30">
        <v>5</v>
      </c>
      <c r="J30">
        <v>0</v>
      </c>
      <c r="K30">
        <v>33360</v>
      </c>
    </row>
    <row r="31" spans="1:11" x14ac:dyDescent="0.3">
      <c r="A31" t="s">
        <v>391</v>
      </c>
      <c r="B31" s="72" t="s">
        <v>392</v>
      </c>
      <c r="C31">
        <v>153</v>
      </c>
      <c r="D31">
        <v>177</v>
      </c>
      <c r="E31">
        <v>252</v>
      </c>
      <c r="F31">
        <v>59</v>
      </c>
      <c r="G31">
        <v>5</v>
      </c>
      <c r="H31">
        <v>0</v>
      </c>
      <c r="I31">
        <v>15</v>
      </c>
      <c r="J31">
        <v>5</v>
      </c>
      <c r="K31">
        <v>34137</v>
      </c>
    </row>
    <row r="32" spans="1:11" x14ac:dyDescent="0.3">
      <c r="A32" t="s">
        <v>393</v>
      </c>
      <c r="B32" s="72" t="s">
        <v>394</v>
      </c>
      <c r="C32">
        <v>281</v>
      </c>
      <c r="D32">
        <v>242</v>
      </c>
      <c r="E32">
        <v>442</v>
      </c>
      <c r="F32">
        <v>24</v>
      </c>
      <c r="G32">
        <v>19</v>
      </c>
      <c r="H32">
        <v>5</v>
      </c>
      <c r="I32">
        <v>26</v>
      </c>
      <c r="J32">
        <v>5</v>
      </c>
      <c r="K32">
        <v>56925</v>
      </c>
    </row>
    <row r="33" spans="1:11" x14ac:dyDescent="0.3">
      <c r="A33" t="s">
        <v>395</v>
      </c>
      <c r="B33" s="72" t="s">
        <v>396</v>
      </c>
      <c r="C33">
        <v>743</v>
      </c>
      <c r="D33">
        <v>470</v>
      </c>
      <c r="E33">
        <v>1129</v>
      </c>
      <c r="F33">
        <v>27</v>
      </c>
      <c r="G33">
        <v>29</v>
      </c>
      <c r="H33">
        <v>0</v>
      </c>
      <c r="I33">
        <v>25</v>
      </c>
      <c r="J33">
        <v>5</v>
      </c>
      <c r="K33">
        <v>100512</v>
      </c>
    </row>
    <row r="34" spans="1:11" x14ac:dyDescent="0.3">
      <c r="A34" t="s">
        <v>397</v>
      </c>
      <c r="B34" s="72" t="s">
        <v>398</v>
      </c>
      <c r="C34">
        <v>533</v>
      </c>
      <c r="D34">
        <v>504</v>
      </c>
      <c r="E34">
        <v>842</v>
      </c>
      <c r="F34">
        <v>47</v>
      </c>
      <c r="G34">
        <v>85</v>
      </c>
      <c r="H34">
        <v>24</v>
      </c>
      <c r="I34">
        <v>31</v>
      </c>
      <c r="J34">
        <v>5</v>
      </c>
      <c r="K34">
        <v>76339</v>
      </c>
    </row>
    <row r="35" spans="1:11" x14ac:dyDescent="0.3">
      <c r="A35" t="s">
        <v>399</v>
      </c>
      <c r="B35" s="72" t="s">
        <v>400</v>
      </c>
      <c r="C35">
        <v>48</v>
      </c>
      <c r="D35">
        <v>117</v>
      </c>
      <c r="E35">
        <v>91</v>
      </c>
      <c r="F35">
        <v>37</v>
      </c>
      <c r="G35">
        <v>29</v>
      </c>
      <c r="H35">
        <v>5</v>
      </c>
      <c r="I35">
        <v>5</v>
      </c>
      <c r="J35">
        <v>5</v>
      </c>
      <c r="K35">
        <v>27001</v>
      </c>
    </row>
    <row r="36" spans="1:11" x14ac:dyDescent="0.3">
      <c r="A36" t="s">
        <v>401</v>
      </c>
      <c r="B36" s="72" t="s">
        <v>402</v>
      </c>
      <c r="C36">
        <v>75</v>
      </c>
      <c r="D36">
        <v>97</v>
      </c>
      <c r="E36">
        <v>147</v>
      </c>
      <c r="F36">
        <v>21</v>
      </c>
      <c r="G36">
        <v>0</v>
      </c>
      <c r="H36">
        <v>0</v>
      </c>
      <c r="I36">
        <v>5</v>
      </c>
      <c r="J36">
        <v>5</v>
      </c>
      <c r="K36">
        <v>28297</v>
      </c>
    </row>
    <row r="37" spans="1:11" x14ac:dyDescent="0.3">
      <c r="A37" t="s">
        <v>403</v>
      </c>
      <c r="B37" s="72" t="s">
        <v>404</v>
      </c>
      <c r="C37">
        <v>153</v>
      </c>
      <c r="D37">
        <v>270</v>
      </c>
      <c r="E37">
        <v>311</v>
      </c>
      <c r="F37">
        <v>100</v>
      </c>
      <c r="G37">
        <v>10</v>
      </c>
      <c r="H37">
        <v>5</v>
      </c>
      <c r="I37">
        <v>5</v>
      </c>
      <c r="J37">
        <v>20</v>
      </c>
      <c r="K37">
        <v>112771</v>
      </c>
    </row>
    <row r="38" spans="1:11" x14ac:dyDescent="0.3">
      <c r="A38" t="s">
        <v>405</v>
      </c>
      <c r="B38" s="72" t="s">
        <v>406</v>
      </c>
      <c r="C38">
        <v>77</v>
      </c>
      <c r="D38">
        <v>38</v>
      </c>
      <c r="E38">
        <v>111</v>
      </c>
      <c r="F38">
        <v>10</v>
      </c>
      <c r="G38">
        <v>0</v>
      </c>
      <c r="H38">
        <v>0</v>
      </c>
      <c r="I38">
        <v>0</v>
      </c>
      <c r="J38">
        <v>0</v>
      </c>
      <c r="K38">
        <v>21089</v>
      </c>
    </row>
    <row r="39" spans="1:11" x14ac:dyDescent="0.3">
      <c r="A39" t="s">
        <v>407</v>
      </c>
      <c r="B39" s="72" t="s">
        <v>408</v>
      </c>
      <c r="C39">
        <v>43</v>
      </c>
      <c r="D39">
        <v>40</v>
      </c>
      <c r="E39">
        <v>74</v>
      </c>
      <c r="F39">
        <v>20</v>
      </c>
      <c r="G39">
        <v>0</v>
      </c>
      <c r="H39">
        <v>0</v>
      </c>
      <c r="I39">
        <v>10</v>
      </c>
      <c r="J39">
        <v>0</v>
      </c>
      <c r="K39">
        <v>18438</v>
      </c>
    </row>
    <row r="40" spans="1:11" x14ac:dyDescent="0.3">
      <c r="A40" t="s">
        <v>409</v>
      </c>
      <c r="B40" s="72" t="s">
        <v>410</v>
      </c>
      <c r="C40">
        <v>32</v>
      </c>
      <c r="D40">
        <v>24</v>
      </c>
      <c r="E40">
        <v>51</v>
      </c>
      <c r="F40">
        <v>5</v>
      </c>
      <c r="G40">
        <v>0</v>
      </c>
      <c r="H40">
        <v>0</v>
      </c>
      <c r="I40">
        <v>5</v>
      </c>
      <c r="J40">
        <v>0</v>
      </c>
      <c r="K40">
        <v>3881</v>
      </c>
    </row>
    <row r="41" spans="1:11" x14ac:dyDescent="0.3">
      <c r="A41" t="s">
        <v>411</v>
      </c>
      <c r="B41" s="72" t="s">
        <v>412</v>
      </c>
      <c r="C41">
        <v>71</v>
      </c>
      <c r="D41">
        <v>42</v>
      </c>
      <c r="E41">
        <v>93</v>
      </c>
      <c r="F41">
        <v>16</v>
      </c>
      <c r="G41">
        <v>0</v>
      </c>
      <c r="H41">
        <v>0</v>
      </c>
      <c r="I41">
        <v>5</v>
      </c>
      <c r="J41">
        <v>5</v>
      </c>
      <c r="K41">
        <v>14423</v>
      </c>
    </row>
    <row r="42" spans="1:11" x14ac:dyDescent="0.3">
      <c r="A42" t="s">
        <v>413</v>
      </c>
      <c r="B42" s="72" t="s">
        <v>414</v>
      </c>
      <c r="C42">
        <v>5</v>
      </c>
      <c r="D42">
        <v>5</v>
      </c>
      <c r="E42">
        <v>15</v>
      </c>
      <c r="F42">
        <v>5</v>
      </c>
      <c r="G42">
        <v>0</v>
      </c>
      <c r="H42">
        <v>0</v>
      </c>
      <c r="I42">
        <v>0</v>
      </c>
      <c r="J42">
        <v>0</v>
      </c>
      <c r="K42">
        <v>1403</v>
      </c>
    </row>
    <row r="43" spans="1:11" x14ac:dyDescent="0.3">
      <c r="A43" t="s">
        <v>415</v>
      </c>
      <c r="B43" s="72" t="s">
        <v>416</v>
      </c>
      <c r="C43">
        <v>60</v>
      </c>
      <c r="D43">
        <v>56</v>
      </c>
      <c r="E43">
        <v>95</v>
      </c>
      <c r="F43">
        <v>14</v>
      </c>
      <c r="G43">
        <v>0</v>
      </c>
      <c r="H43">
        <v>0</v>
      </c>
      <c r="I43">
        <v>5</v>
      </c>
      <c r="J43">
        <v>0</v>
      </c>
      <c r="K43">
        <v>22520</v>
      </c>
    </row>
    <row r="44" spans="1:11" x14ac:dyDescent="0.3">
      <c r="A44" t="s">
        <v>417</v>
      </c>
      <c r="B44" s="72" t="s">
        <v>418</v>
      </c>
      <c r="C44">
        <v>5</v>
      </c>
      <c r="D44">
        <v>5</v>
      </c>
      <c r="E44">
        <v>5</v>
      </c>
      <c r="F44">
        <v>0</v>
      </c>
      <c r="G44">
        <v>0</v>
      </c>
      <c r="H44">
        <v>0</v>
      </c>
      <c r="I44">
        <v>5</v>
      </c>
      <c r="J44">
        <v>0</v>
      </c>
      <c r="K44">
        <v>1079</v>
      </c>
    </row>
    <row r="45" spans="1:11" x14ac:dyDescent="0.3">
      <c r="A45" t="s">
        <v>419</v>
      </c>
      <c r="B45" s="72" t="s">
        <v>420</v>
      </c>
      <c r="C45">
        <v>371</v>
      </c>
      <c r="D45">
        <v>168</v>
      </c>
      <c r="E45">
        <v>495</v>
      </c>
      <c r="F45">
        <v>28</v>
      </c>
      <c r="G45">
        <v>5</v>
      </c>
      <c r="H45">
        <v>5</v>
      </c>
      <c r="I45">
        <v>5</v>
      </c>
      <c r="J45">
        <v>5</v>
      </c>
      <c r="K45">
        <v>27165</v>
      </c>
    </row>
    <row r="46" spans="1:11" x14ac:dyDescent="0.3">
      <c r="A46" t="s">
        <v>421</v>
      </c>
      <c r="B46" s="72" t="s">
        <v>422</v>
      </c>
      <c r="C46">
        <v>170</v>
      </c>
      <c r="D46">
        <v>161</v>
      </c>
      <c r="E46">
        <v>287</v>
      </c>
      <c r="F46">
        <v>19</v>
      </c>
      <c r="G46">
        <v>25</v>
      </c>
      <c r="H46">
        <v>0</v>
      </c>
      <c r="I46">
        <v>5</v>
      </c>
      <c r="J46">
        <v>5</v>
      </c>
      <c r="K46">
        <v>44136</v>
      </c>
    </row>
    <row r="47" spans="1:11" x14ac:dyDescent="0.3">
      <c r="A47" t="s">
        <v>423</v>
      </c>
      <c r="B47" s="72" t="s">
        <v>424</v>
      </c>
      <c r="C47">
        <v>373</v>
      </c>
      <c r="D47">
        <v>285</v>
      </c>
      <c r="E47">
        <v>584</v>
      </c>
      <c r="F47">
        <v>5</v>
      </c>
      <c r="G47">
        <v>57</v>
      </c>
      <c r="H47">
        <v>0</v>
      </c>
      <c r="I47">
        <v>5</v>
      </c>
      <c r="J47">
        <v>0</v>
      </c>
      <c r="K47">
        <v>65454</v>
      </c>
    </row>
    <row r="48" spans="1:11" x14ac:dyDescent="0.3">
      <c r="A48" t="s">
        <v>425</v>
      </c>
      <c r="B48" s="72" t="s">
        <v>426</v>
      </c>
      <c r="C48">
        <v>12</v>
      </c>
      <c r="D48">
        <v>13</v>
      </c>
      <c r="E48">
        <v>25</v>
      </c>
      <c r="F48">
        <v>0</v>
      </c>
      <c r="G48">
        <v>0</v>
      </c>
      <c r="H48">
        <v>0</v>
      </c>
      <c r="I48">
        <v>0</v>
      </c>
      <c r="J48">
        <v>0</v>
      </c>
      <c r="K48">
        <v>4645</v>
      </c>
    </row>
    <row r="49" spans="1:11" x14ac:dyDescent="0.3">
      <c r="A49" t="s">
        <v>427</v>
      </c>
      <c r="B49" s="72" t="s">
        <v>428</v>
      </c>
      <c r="C49">
        <v>39</v>
      </c>
      <c r="D49">
        <v>17</v>
      </c>
      <c r="E49">
        <v>53</v>
      </c>
      <c r="F49">
        <v>5</v>
      </c>
      <c r="G49">
        <v>0</v>
      </c>
      <c r="H49">
        <v>0</v>
      </c>
      <c r="I49">
        <v>5</v>
      </c>
      <c r="J49">
        <v>0</v>
      </c>
      <c r="K49">
        <v>6195</v>
      </c>
    </row>
    <row r="50" spans="1:11" x14ac:dyDescent="0.3">
      <c r="A50" t="s">
        <v>429</v>
      </c>
      <c r="B50" s="72" t="s">
        <v>430</v>
      </c>
      <c r="C50">
        <v>319</v>
      </c>
      <c r="D50">
        <v>660</v>
      </c>
      <c r="E50">
        <v>565</v>
      </c>
      <c r="F50">
        <v>16</v>
      </c>
      <c r="G50">
        <v>221</v>
      </c>
      <c r="H50">
        <v>146</v>
      </c>
      <c r="I50">
        <v>10</v>
      </c>
      <c r="J50">
        <v>12</v>
      </c>
      <c r="K50">
        <v>81676</v>
      </c>
    </row>
    <row r="51" spans="1:11" x14ac:dyDescent="0.3">
      <c r="A51" t="s">
        <v>431</v>
      </c>
      <c r="B51" s="72" t="s">
        <v>432</v>
      </c>
      <c r="C51">
        <v>557</v>
      </c>
      <c r="D51">
        <v>458</v>
      </c>
      <c r="E51">
        <v>877</v>
      </c>
      <c r="F51">
        <v>42</v>
      </c>
      <c r="G51">
        <v>79</v>
      </c>
      <c r="H51">
        <v>5</v>
      </c>
      <c r="I51">
        <v>15</v>
      </c>
      <c r="J51">
        <v>20</v>
      </c>
      <c r="K51">
        <v>107655</v>
      </c>
    </row>
    <row r="52" spans="1:11" x14ac:dyDescent="0.3">
      <c r="A52" t="s">
        <v>433</v>
      </c>
      <c r="B52" s="72" t="s">
        <v>434</v>
      </c>
      <c r="C52">
        <v>97</v>
      </c>
      <c r="D52">
        <v>71</v>
      </c>
      <c r="E52">
        <v>162</v>
      </c>
      <c r="F52">
        <v>5</v>
      </c>
      <c r="G52">
        <v>0</v>
      </c>
      <c r="H52">
        <v>0</v>
      </c>
      <c r="I52">
        <v>0</v>
      </c>
      <c r="J52">
        <v>0</v>
      </c>
      <c r="K52">
        <v>26961</v>
      </c>
    </row>
    <row r="53" spans="1:11" x14ac:dyDescent="0.3">
      <c r="A53" t="s">
        <v>435</v>
      </c>
      <c r="B53" s="72" t="s">
        <v>436</v>
      </c>
      <c r="C53">
        <v>444</v>
      </c>
      <c r="D53">
        <v>246</v>
      </c>
      <c r="E53">
        <v>662</v>
      </c>
      <c r="F53">
        <v>5</v>
      </c>
      <c r="G53">
        <v>5</v>
      </c>
      <c r="H53">
        <v>0</v>
      </c>
      <c r="I53">
        <v>11</v>
      </c>
      <c r="J53">
        <v>5</v>
      </c>
      <c r="K53">
        <v>39884</v>
      </c>
    </row>
    <row r="54" spans="1:11" x14ac:dyDescent="0.3">
      <c r="A54" t="s">
        <v>437</v>
      </c>
      <c r="B54" s="72" t="s">
        <v>173</v>
      </c>
      <c r="C54">
        <v>98</v>
      </c>
      <c r="D54">
        <v>70</v>
      </c>
      <c r="E54">
        <v>148</v>
      </c>
      <c r="F54">
        <v>16</v>
      </c>
      <c r="G54">
        <v>0</v>
      </c>
      <c r="H54">
        <v>0</v>
      </c>
      <c r="I54">
        <v>5</v>
      </c>
      <c r="J54">
        <v>5</v>
      </c>
      <c r="K54">
        <v>13993</v>
      </c>
    </row>
    <row r="55" spans="1:11" x14ac:dyDescent="0.3">
      <c r="A55" t="s">
        <v>438</v>
      </c>
      <c r="B55" s="72" t="s">
        <v>439</v>
      </c>
      <c r="C55">
        <v>28</v>
      </c>
      <c r="D55">
        <v>39</v>
      </c>
      <c r="E55">
        <v>56</v>
      </c>
      <c r="F55">
        <v>5</v>
      </c>
      <c r="G55">
        <v>5</v>
      </c>
      <c r="H55">
        <v>5</v>
      </c>
      <c r="I55">
        <v>5</v>
      </c>
      <c r="J55">
        <v>5</v>
      </c>
      <c r="K55">
        <v>9022</v>
      </c>
    </row>
    <row r="56" spans="1:11" x14ac:dyDescent="0.3">
      <c r="A56" t="s">
        <v>440</v>
      </c>
      <c r="B56" s="72" t="s">
        <v>441</v>
      </c>
      <c r="C56">
        <v>66</v>
      </c>
      <c r="D56">
        <v>22</v>
      </c>
      <c r="E56">
        <v>87</v>
      </c>
      <c r="F56">
        <v>0</v>
      </c>
      <c r="G56">
        <v>0</v>
      </c>
      <c r="H56">
        <v>0</v>
      </c>
      <c r="I56">
        <v>5</v>
      </c>
      <c r="J56">
        <v>0</v>
      </c>
      <c r="K56">
        <v>7520</v>
      </c>
    </row>
    <row r="57" spans="1:11" x14ac:dyDescent="0.3">
      <c r="A57" t="s">
        <v>442</v>
      </c>
      <c r="B57" s="72" t="s">
        <v>443</v>
      </c>
      <c r="C57">
        <v>19</v>
      </c>
      <c r="D57">
        <v>11</v>
      </c>
      <c r="E57">
        <v>29</v>
      </c>
      <c r="F57">
        <v>5</v>
      </c>
      <c r="G57">
        <v>0</v>
      </c>
      <c r="H57">
        <v>0</v>
      </c>
      <c r="I57">
        <v>0</v>
      </c>
      <c r="J57">
        <v>0</v>
      </c>
      <c r="K57">
        <v>7525</v>
      </c>
    </row>
    <row r="58" spans="1:11" x14ac:dyDescent="0.3">
      <c r="A58" t="s">
        <v>444</v>
      </c>
      <c r="B58" s="72" t="s">
        <v>445</v>
      </c>
      <c r="C58">
        <v>440</v>
      </c>
      <c r="D58">
        <v>336</v>
      </c>
      <c r="E58">
        <v>720</v>
      </c>
      <c r="F58">
        <v>41</v>
      </c>
      <c r="G58">
        <v>5</v>
      </c>
      <c r="H58">
        <v>5</v>
      </c>
      <c r="I58">
        <v>10</v>
      </c>
      <c r="J58">
        <v>5</v>
      </c>
      <c r="K58">
        <v>85085</v>
      </c>
    </row>
    <row r="59" spans="1:11" x14ac:dyDescent="0.3">
      <c r="A59" t="s">
        <v>446</v>
      </c>
      <c r="B59" s="72" t="s">
        <v>447</v>
      </c>
      <c r="C59">
        <v>135</v>
      </c>
      <c r="D59">
        <v>138</v>
      </c>
      <c r="E59">
        <v>206</v>
      </c>
      <c r="F59">
        <v>18</v>
      </c>
      <c r="G59">
        <v>27</v>
      </c>
      <c r="H59">
        <v>5</v>
      </c>
      <c r="I59">
        <v>0</v>
      </c>
      <c r="J59">
        <v>16</v>
      </c>
      <c r="K59">
        <v>47886</v>
      </c>
    </row>
    <row r="60" spans="1:11" x14ac:dyDescent="0.3">
      <c r="A60" t="s">
        <v>448</v>
      </c>
      <c r="B60" s="72" t="s">
        <v>449</v>
      </c>
      <c r="C60">
        <v>91</v>
      </c>
      <c r="D60">
        <v>55</v>
      </c>
      <c r="E60">
        <v>139</v>
      </c>
      <c r="F60">
        <v>5</v>
      </c>
      <c r="G60">
        <v>5</v>
      </c>
      <c r="H60">
        <v>0</v>
      </c>
      <c r="I60">
        <v>5</v>
      </c>
      <c r="J60">
        <v>0</v>
      </c>
      <c r="K60">
        <v>18017</v>
      </c>
    </row>
    <row r="61" spans="1:11" x14ac:dyDescent="0.3">
      <c r="A61" t="s">
        <v>450</v>
      </c>
      <c r="B61" s="72" t="s">
        <v>451</v>
      </c>
      <c r="C61">
        <v>15</v>
      </c>
      <c r="D61">
        <v>71</v>
      </c>
      <c r="E61">
        <v>41</v>
      </c>
      <c r="F61">
        <v>31</v>
      </c>
      <c r="G61">
        <v>14</v>
      </c>
      <c r="H61">
        <v>0</v>
      </c>
      <c r="I61">
        <v>0</v>
      </c>
      <c r="J61">
        <v>0</v>
      </c>
      <c r="K61">
        <v>8908</v>
      </c>
    </row>
    <row r="62" spans="1:11" x14ac:dyDescent="0.3">
      <c r="A62" t="s">
        <v>452</v>
      </c>
      <c r="B62" s="72" t="s">
        <v>453</v>
      </c>
      <c r="C62">
        <v>387</v>
      </c>
      <c r="D62">
        <v>326</v>
      </c>
      <c r="E62">
        <v>647</v>
      </c>
      <c r="F62">
        <v>49</v>
      </c>
      <c r="G62">
        <v>5</v>
      </c>
      <c r="H62">
        <v>10</v>
      </c>
      <c r="I62">
        <v>5</v>
      </c>
      <c r="J62">
        <v>0</v>
      </c>
      <c r="K62">
        <v>114411</v>
      </c>
    </row>
    <row r="63" spans="1:11" x14ac:dyDescent="0.3">
      <c r="A63" t="s">
        <v>454</v>
      </c>
      <c r="B63" s="72" t="s">
        <v>455</v>
      </c>
      <c r="C63">
        <v>10</v>
      </c>
      <c r="D63">
        <v>20</v>
      </c>
      <c r="E63">
        <v>23</v>
      </c>
      <c r="F63">
        <v>5</v>
      </c>
      <c r="G63">
        <v>5</v>
      </c>
      <c r="H63">
        <v>0</v>
      </c>
      <c r="I63">
        <v>0</v>
      </c>
      <c r="J63">
        <v>0</v>
      </c>
      <c r="K63">
        <v>15873</v>
      </c>
    </row>
    <row r="64" spans="1:11" x14ac:dyDescent="0.3">
      <c r="A64" t="s">
        <v>456</v>
      </c>
      <c r="B64" s="72" t="s">
        <v>457</v>
      </c>
      <c r="C64">
        <v>82</v>
      </c>
      <c r="D64">
        <v>82</v>
      </c>
      <c r="E64">
        <v>138</v>
      </c>
      <c r="F64">
        <v>13</v>
      </c>
      <c r="G64">
        <v>5</v>
      </c>
      <c r="H64">
        <v>5</v>
      </c>
      <c r="I64">
        <v>5</v>
      </c>
      <c r="J64">
        <v>0</v>
      </c>
      <c r="K64">
        <v>17021</v>
      </c>
    </row>
    <row r="65" spans="1:11" x14ac:dyDescent="0.3">
      <c r="A65" t="s">
        <v>458</v>
      </c>
      <c r="B65" s="72" t="s">
        <v>459</v>
      </c>
      <c r="C65">
        <v>718</v>
      </c>
      <c r="D65">
        <v>879</v>
      </c>
      <c r="E65">
        <v>1245</v>
      </c>
      <c r="F65">
        <v>57</v>
      </c>
      <c r="G65">
        <v>211</v>
      </c>
      <c r="H65">
        <v>24</v>
      </c>
      <c r="I65">
        <v>54</v>
      </c>
      <c r="J65">
        <v>15</v>
      </c>
      <c r="K65">
        <v>119682</v>
      </c>
    </row>
    <row r="66" spans="1:11" x14ac:dyDescent="0.3">
      <c r="A66" t="s">
        <v>460</v>
      </c>
      <c r="B66" s="72" t="s">
        <v>461</v>
      </c>
      <c r="C66">
        <v>178</v>
      </c>
      <c r="D66">
        <v>176</v>
      </c>
      <c r="E66">
        <v>311</v>
      </c>
      <c r="F66">
        <v>17</v>
      </c>
      <c r="G66">
        <v>21</v>
      </c>
      <c r="H66">
        <v>0</v>
      </c>
      <c r="I66">
        <v>10</v>
      </c>
      <c r="J66">
        <v>5</v>
      </c>
      <c r="K66">
        <v>62507</v>
      </c>
    </row>
    <row r="67" spans="1:11" x14ac:dyDescent="0.3">
      <c r="A67" t="s">
        <v>462</v>
      </c>
      <c r="B67" s="72" t="s">
        <v>463</v>
      </c>
      <c r="C67">
        <v>324</v>
      </c>
      <c r="D67">
        <v>184</v>
      </c>
      <c r="E67">
        <v>463</v>
      </c>
      <c r="F67">
        <v>27</v>
      </c>
      <c r="G67">
        <v>5</v>
      </c>
      <c r="H67">
        <v>0</v>
      </c>
      <c r="I67">
        <v>11</v>
      </c>
      <c r="J67">
        <v>5</v>
      </c>
      <c r="K67">
        <v>47130</v>
      </c>
    </row>
    <row r="68" spans="1:11" x14ac:dyDescent="0.3">
      <c r="A68" t="s">
        <v>464</v>
      </c>
      <c r="B68" s="72" t="s">
        <v>465</v>
      </c>
      <c r="C68">
        <v>188</v>
      </c>
      <c r="D68">
        <v>286</v>
      </c>
      <c r="E68">
        <v>358</v>
      </c>
      <c r="F68">
        <v>5</v>
      </c>
      <c r="G68">
        <v>59</v>
      </c>
      <c r="H68">
        <v>5</v>
      </c>
      <c r="I68">
        <v>5</v>
      </c>
      <c r="J68">
        <v>40</v>
      </c>
      <c r="K68">
        <v>49633</v>
      </c>
    </row>
    <row r="69" spans="1:11" x14ac:dyDescent="0.3">
      <c r="A69" t="s">
        <v>466</v>
      </c>
      <c r="B69" s="72" t="s">
        <v>467</v>
      </c>
      <c r="C69">
        <v>414</v>
      </c>
      <c r="D69">
        <v>595</v>
      </c>
      <c r="E69">
        <v>654</v>
      </c>
      <c r="F69">
        <v>302</v>
      </c>
      <c r="G69">
        <v>30</v>
      </c>
      <c r="H69">
        <v>0</v>
      </c>
      <c r="I69">
        <v>10</v>
      </c>
      <c r="J69">
        <v>10</v>
      </c>
      <c r="K69">
        <v>80045</v>
      </c>
    </row>
    <row r="70" spans="1:11" x14ac:dyDescent="0.3">
      <c r="A70" t="s">
        <v>468</v>
      </c>
      <c r="B70" s="72" t="s">
        <v>469</v>
      </c>
      <c r="C70">
        <v>365</v>
      </c>
      <c r="D70">
        <v>375</v>
      </c>
      <c r="E70">
        <v>597</v>
      </c>
      <c r="F70">
        <v>19</v>
      </c>
      <c r="G70">
        <v>85</v>
      </c>
      <c r="H70">
        <v>26</v>
      </c>
      <c r="I70">
        <v>21</v>
      </c>
      <c r="J70">
        <v>0</v>
      </c>
      <c r="K70">
        <v>95361</v>
      </c>
    </row>
    <row r="71" spans="1:11" x14ac:dyDescent="0.3">
      <c r="A71" t="s">
        <v>470</v>
      </c>
      <c r="B71" s="72" t="s">
        <v>471</v>
      </c>
      <c r="C71">
        <v>225</v>
      </c>
      <c r="D71">
        <v>165</v>
      </c>
      <c r="E71">
        <v>377</v>
      </c>
      <c r="F71">
        <v>5</v>
      </c>
      <c r="G71">
        <v>5</v>
      </c>
      <c r="H71">
        <v>0</v>
      </c>
      <c r="I71">
        <v>5</v>
      </c>
      <c r="J71">
        <v>0</v>
      </c>
      <c r="K71">
        <v>82800</v>
      </c>
    </row>
    <row r="72" spans="1:11" x14ac:dyDescent="0.3">
      <c r="A72" t="s">
        <v>472</v>
      </c>
      <c r="B72" s="72" t="s">
        <v>473</v>
      </c>
      <c r="C72">
        <v>81</v>
      </c>
      <c r="D72">
        <v>55</v>
      </c>
      <c r="E72">
        <v>121</v>
      </c>
      <c r="F72">
        <v>11</v>
      </c>
      <c r="G72">
        <v>0</v>
      </c>
      <c r="H72">
        <v>0</v>
      </c>
      <c r="I72">
        <v>5</v>
      </c>
      <c r="J72">
        <v>0</v>
      </c>
      <c r="K72">
        <v>23279</v>
      </c>
    </row>
    <row r="73" spans="1:11" x14ac:dyDescent="0.3">
      <c r="A73" t="s">
        <v>474</v>
      </c>
      <c r="B73" s="72" t="s">
        <v>475</v>
      </c>
      <c r="C73">
        <v>2050</v>
      </c>
      <c r="D73">
        <v>1377</v>
      </c>
      <c r="E73">
        <v>3074</v>
      </c>
      <c r="F73">
        <v>98</v>
      </c>
      <c r="G73">
        <v>170</v>
      </c>
      <c r="H73">
        <v>33</v>
      </c>
      <c r="I73">
        <v>46</v>
      </c>
      <c r="J73">
        <v>10</v>
      </c>
      <c r="K73">
        <v>264760</v>
      </c>
    </row>
    <row r="74" spans="1:11" x14ac:dyDescent="0.3">
      <c r="A74" t="s">
        <v>476</v>
      </c>
      <c r="B74" s="72" t="s">
        <v>477</v>
      </c>
      <c r="C74">
        <v>394</v>
      </c>
      <c r="D74">
        <v>570</v>
      </c>
      <c r="E74">
        <v>718</v>
      </c>
      <c r="F74">
        <v>136</v>
      </c>
      <c r="G74">
        <v>75</v>
      </c>
      <c r="H74">
        <v>10</v>
      </c>
      <c r="I74">
        <v>17</v>
      </c>
      <c r="J74">
        <v>5</v>
      </c>
      <c r="K74">
        <v>88679</v>
      </c>
    </row>
    <row r="75" spans="1:11" x14ac:dyDescent="0.3">
      <c r="A75" t="s">
        <v>478</v>
      </c>
      <c r="B75" s="72" t="s">
        <v>479</v>
      </c>
      <c r="C75">
        <v>157</v>
      </c>
      <c r="D75">
        <v>224</v>
      </c>
      <c r="E75">
        <v>267</v>
      </c>
      <c r="F75">
        <v>28</v>
      </c>
      <c r="G75">
        <v>41</v>
      </c>
      <c r="H75">
        <v>35</v>
      </c>
      <c r="I75">
        <v>5</v>
      </c>
      <c r="J75">
        <v>5</v>
      </c>
      <c r="K75">
        <v>36568</v>
      </c>
    </row>
    <row r="76" spans="1:11" x14ac:dyDescent="0.3">
      <c r="A76" t="s">
        <v>480</v>
      </c>
      <c r="B76" s="72" t="s">
        <v>481</v>
      </c>
      <c r="C76">
        <v>36</v>
      </c>
      <c r="D76">
        <v>41</v>
      </c>
      <c r="E76">
        <v>66</v>
      </c>
      <c r="F76">
        <v>0</v>
      </c>
      <c r="G76">
        <v>5</v>
      </c>
      <c r="H76">
        <v>5</v>
      </c>
      <c r="I76">
        <v>0</v>
      </c>
      <c r="J76">
        <v>5</v>
      </c>
      <c r="K76">
        <v>12970</v>
      </c>
    </row>
    <row r="77" spans="1:11" x14ac:dyDescent="0.3">
      <c r="A77" t="s">
        <v>482</v>
      </c>
      <c r="B77" s="72" t="s">
        <v>483</v>
      </c>
      <c r="C77">
        <v>116</v>
      </c>
      <c r="D77">
        <v>153</v>
      </c>
      <c r="E77">
        <v>170</v>
      </c>
      <c r="F77">
        <v>91</v>
      </c>
      <c r="G77">
        <v>5</v>
      </c>
      <c r="H77">
        <v>0</v>
      </c>
      <c r="I77">
        <v>5</v>
      </c>
      <c r="J77">
        <v>5</v>
      </c>
      <c r="K77">
        <v>15644</v>
      </c>
    </row>
    <row r="78" spans="1:11" x14ac:dyDescent="0.3">
      <c r="A78" t="s">
        <v>484</v>
      </c>
      <c r="B78" s="72" t="s">
        <v>485</v>
      </c>
      <c r="C78">
        <v>31</v>
      </c>
      <c r="D78">
        <v>60</v>
      </c>
      <c r="E78">
        <v>78</v>
      </c>
      <c r="F78">
        <v>12</v>
      </c>
      <c r="G78">
        <v>0</v>
      </c>
      <c r="H78">
        <v>0</v>
      </c>
      <c r="I78">
        <v>5</v>
      </c>
      <c r="J78">
        <v>0</v>
      </c>
      <c r="K78">
        <v>11144</v>
      </c>
    </row>
    <row r="79" spans="1:11" x14ac:dyDescent="0.3">
      <c r="A79" t="s">
        <v>486</v>
      </c>
      <c r="B79" s="72" t="s">
        <v>487</v>
      </c>
      <c r="C79">
        <v>652</v>
      </c>
      <c r="D79">
        <v>607</v>
      </c>
      <c r="E79">
        <v>1011</v>
      </c>
      <c r="F79">
        <v>85</v>
      </c>
      <c r="G79">
        <v>84</v>
      </c>
      <c r="H79">
        <v>34</v>
      </c>
      <c r="I79">
        <v>40</v>
      </c>
      <c r="J79">
        <v>5</v>
      </c>
      <c r="K79">
        <v>129584</v>
      </c>
    </row>
    <row r="80" spans="1:11" x14ac:dyDescent="0.3">
      <c r="A80" t="s">
        <v>488</v>
      </c>
      <c r="B80" s="72" t="s">
        <v>489</v>
      </c>
      <c r="C80">
        <v>173</v>
      </c>
      <c r="D80">
        <v>185</v>
      </c>
      <c r="E80">
        <v>338</v>
      </c>
      <c r="F80">
        <v>5</v>
      </c>
      <c r="G80">
        <v>5</v>
      </c>
      <c r="H80">
        <v>0</v>
      </c>
      <c r="I80">
        <v>5</v>
      </c>
      <c r="J80">
        <v>0</v>
      </c>
      <c r="K80">
        <v>45975</v>
      </c>
    </row>
    <row r="81" spans="1:11" x14ac:dyDescent="0.3">
      <c r="A81" t="s">
        <v>490</v>
      </c>
      <c r="B81" s="72" t="s">
        <v>491</v>
      </c>
      <c r="C81">
        <v>54</v>
      </c>
      <c r="D81">
        <v>44</v>
      </c>
      <c r="E81">
        <v>91</v>
      </c>
      <c r="F81">
        <v>5</v>
      </c>
      <c r="G81">
        <v>0</v>
      </c>
      <c r="H81">
        <v>0</v>
      </c>
      <c r="I81">
        <v>5</v>
      </c>
      <c r="J81">
        <v>5</v>
      </c>
      <c r="K81">
        <v>18339</v>
      </c>
    </row>
    <row r="82" spans="1:11" x14ac:dyDescent="0.3">
      <c r="A82" t="s">
        <v>492</v>
      </c>
      <c r="B82" s="72" t="s">
        <v>493</v>
      </c>
      <c r="C82">
        <v>26</v>
      </c>
      <c r="D82">
        <v>46</v>
      </c>
      <c r="E82">
        <v>63</v>
      </c>
      <c r="F82">
        <v>5</v>
      </c>
      <c r="G82">
        <v>5</v>
      </c>
      <c r="H82">
        <v>0</v>
      </c>
      <c r="I82">
        <v>5</v>
      </c>
      <c r="J82">
        <v>5</v>
      </c>
      <c r="K82">
        <v>10545</v>
      </c>
    </row>
    <row r="83" spans="1:11" x14ac:dyDescent="0.3">
      <c r="A83" t="s">
        <v>494</v>
      </c>
      <c r="B83" s="72" t="s">
        <v>495</v>
      </c>
      <c r="C83">
        <v>278</v>
      </c>
      <c r="D83">
        <v>286</v>
      </c>
      <c r="E83">
        <v>473</v>
      </c>
      <c r="F83">
        <v>31</v>
      </c>
      <c r="G83">
        <v>37</v>
      </c>
      <c r="H83">
        <v>5</v>
      </c>
      <c r="I83">
        <v>11</v>
      </c>
      <c r="J83">
        <v>5</v>
      </c>
      <c r="K83">
        <v>59628</v>
      </c>
    </row>
    <row r="84" spans="1:11" x14ac:dyDescent="0.3">
      <c r="A84" t="s">
        <v>496</v>
      </c>
      <c r="B84" s="72" t="s">
        <v>497</v>
      </c>
      <c r="C84">
        <v>48</v>
      </c>
      <c r="D84">
        <v>25</v>
      </c>
      <c r="E84">
        <v>61</v>
      </c>
      <c r="F84">
        <v>5</v>
      </c>
      <c r="G84">
        <v>5</v>
      </c>
      <c r="H84">
        <v>0</v>
      </c>
      <c r="I84">
        <v>5</v>
      </c>
      <c r="J84">
        <v>5</v>
      </c>
      <c r="K84">
        <v>7573</v>
      </c>
    </row>
    <row r="85" spans="1:11" x14ac:dyDescent="0.3">
      <c r="A85" t="s">
        <v>498</v>
      </c>
      <c r="B85" s="72" t="s">
        <v>499</v>
      </c>
      <c r="C85">
        <v>116</v>
      </c>
      <c r="D85">
        <v>54</v>
      </c>
      <c r="E85">
        <v>166</v>
      </c>
      <c r="F85">
        <v>0</v>
      </c>
      <c r="G85">
        <v>5</v>
      </c>
      <c r="H85">
        <v>0</v>
      </c>
      <c r="I85">
        <v>5</v>
      </c>
      <c r="J85">
        <v>5</v>
      </c>
      <c r="K85">
        <v>12363</v>
      </c>
    </row>
    <row r="86" spans="1:11" x14ac:dyDescent="0.3">
      <c r="A86" t="s">
        <v>500</v>
      </c>
      <c r="B86" s="72" t="s">
        <v>501</v>
      </c>
      <c r="C86">
        <v>972</v>
      </c>
      <c r="D86">
        <v>806</v>
      </c>
      <c r="E86">
        <v>1450</v>
      </c>
      <c r="F86">
        <v>86</v>
      </c>
      <c r="G86">
        <v>130</v>
      </c>
      <c r="H86">
        <v>10</v>
      </c>
      <c r="I86">
        <v>97</v>
      </c>
      <c r="J86">
        <v>10</v>
      </c>
      <c r="K86">
        <v>136517</v>
      </c>
    </row>
    <row r="87" spans="1:11" x14ac:dyDescent="0.3">
      <c r="A87" t="s">
        <v>502</v>
      </c>
      <c r="B87" s="72" t="s">
        <v>503</v>
      </c>
      <c r="C87">
        <v>533</v>
      </c>
      <c r="D87">
        <v>763</v>
      </c>
      <c r="E87">
        <v>856</v>
      </c>
      <c r="F87">
        <v>205</v>
      </c>
      <c r="G87">
        <v>174</v>
      </c>
      <c r="H87">
        <v>42</v>
      </c>
      <c r="I87">
        <v>20</v>
      </c>
      <c r="J87">
        <v>15</v>
      </c>
      <c r="K87">
        <v>130763</v>
      </c>
    </row>
    <row r="88" spans="1:11" x14ac:dyDescent="0.3">
      <c r="A88" t="s">
        <v>504</v>
      </c>
      <c r="B88" s="72" t="s">
        <v>505</v>
      </c>
      <c r="C88">
        <v>85</v>
      </c>
      <c r="D88">
        <v>57</v>
      </c>
      <c r="E88">
        <v>127</v>
      </c>
      <c r="F88">
        <v>12</v>
      </c>
      <c r="G88">
        <v>5</v>
      </c>
      <c r="H88">
        <v>0</v>
      </c>
      <c r="I88">
        <v>5</v>
      </c>
      <c r="J88">
        <v>0</v>
      </c>
      <c r="K88">
        <v>22596</v>
      </c>
    </row>
    <row r="89" spans="1:11" x14ac:dyDescent="0.3">
      <c r="A89" t="s">
        <v>506</v>
      </c>
      <c r="B89" s="72" t="s">
        <v>507</v>
      </c>
      <c r="C89">
        <v>136</v>
      </c>
      <c r="D89">
        <v>93</v>
      </c>
      <c r="E89">
        <v>197</v>
      </c>
      <c r="F89">
        <v>25</v>
      </c>
      <c r="G89">
        <v>5</v>
      </c>
      <c r="H89">
        <v>0</v>
      </c>
      <c r="I89">
        <v>5</v>
      </c>
      <c r="J89">
        <v>0</v>
      </c>
      <c r="K89">
        <v>14970</v>
      </c>
    </row>
    <row r="90" spans="1:11" x14ac:dyDescent="0.3">
      <c r="A90" t="s">
        <v>508</v>
      </c>
      <c r="B90" s="72" t="s">
        <v>509</v>
      </c>
      <c r="C90">
        <v>604</v>
      </c>
      <c r="D90">
        <v>614</v>
      </c>
      <c r="E90">
        <v>1026</v>
      </c>
      <c r="F90">
        <v>32</v>
      </c>
      <c r="G90">
        <v>92</v>
      </c>
      <c r="H90">
        <v>49</v>
      </c>
      <c r="I90">
        <v>15</v>
      </c>
      <c r="J90">
        <v>15</v>
      </c>
      <c r="K90">
        <v>156917</v>
      </c>
    </row>
    <row r="91" spans="1:11" x14ac:dyDescent="0.3">
      <c r="A91" t="s">
        <v>510</v>
      </c>
      <c r="B91" s="72" t="s">
        <v>511</v>
      </c>
      <c r="C91">
        <v>37</v>
      </c>
      <c r="D91">
        <v>38</v>
      </c>
      <c r="E91">
        <v>70</v>
      </c>
      <c r="F91">
        <v>0</v>
      </c>
      <c r="G91">
        <v>0</v>
      </c>
      <c r="H91">
        <v>0</v>
      </c>
      <c r="I91">
        <v>5</v>
      </c>
      <c r="J91">
        <v>5</v>
      </c>
      <c r="K91">
        <v>23426</v>
      </c>
    </row>
    <row r="92" spans="1:11" x14ac:dyDescent="0.3">
      <c r="A92" t="s">
        <v>512</v>
      </c>
      <c r="B92" s="72" t="s">
        <v>513</v>
      </c>
      <c r="C92">
        <v>29</v>
      </c>
      <c r="D92">
        <v>31</v>
      </c>
      <c r="E92">
        <v>42</v>
      </c>
      <c r="F92">
        <v>18</v>
      </c>
      <c r="G92">
        <v>0</v>
      </c>
      <c r="H92">
        <v>0</v>
      </c>
      <c r="I92">
        <v>0</v>
      </c>
      <c r="J92">
        <v>0</v>
      </c>
      <c r="K92">
        <v>9793</v>
      </c>
    </row>
    <row r="93" spans="1:11" x14ac:dyDescent="0.3">
      <c r="A93" t="s">
        <v>514</v>
      </c>
      <c r="B93" s="72" t="s">
        <v>515</v>
      </c>
      <c r="C93">
        <v>334</v>
      </c>
      <c r="D93">
        <v>615</v>
      </c>
      <c r="E93">
        <v>547</v>
      </c>
      <c r="F93">
        <v>225</v>
      </c>
      <c r="G93">
        <v>84</v>
      </c>
      <c r="H93">
        <v>77</v>
      </c>
      <c r="I93">
        <v>10</v>
      </c>
      <c r="J93">
        <v>10</v>
      </c>
      <c r="K93">
        <v>113415</v>
      </c>
    </row>
    <row r="94" spans="1:11" x14ac:dyDescent="0.3">
      <c r="A94" t="s">
        <v>516</v>
      </c>
      <c r="B94" s="72" t="s">
        <v>517</v>
      </c>
      <c r="C94">
        <v>23</v>
      </c>
      <c r="D94">
        <v>33</v>
      </c>
      <c r="E94">
        <v>40</v>
      </c>
      <c r="F94">
        <v>15</v>
      </c>
      <c r="G94">
        <v>0</v>
      </c>
      <c r="H94">
        <v>0</v>
      </c>
      <c r="I94">
        <v>5</v>
      </c>
      <c r="J94">
        <v>0</v>
      </c>
      <c r="K94">
        <v>9097</v>
      </c>
    </row>
    <row r="95" spans="1:11" x14ac:dyDescent="0.3">
      <c r="A95" t="s">
        <v>518</v>
      </c>
      <c r="B95" s="72" t="s">
        <v>519</v>
      </c>
      <c r="C95">
        <v>501</v>
      </c>
      <c r="D95">
        <v>554</v>
      </c>
      <c r="E95">
        <v>852</v>
      </c>
      <c r="F95">
        <v>63</v>
      </c>
      <c r="G95">
        <v>90</v>
      </c>
      <c r="H95">
        <v>22</v>
      </c>
      <c r="I95">
        <v>25</v>
      </c>
      <c r="J95">
        <v>15</v>
      </c>
      <c r="K95">
        <v>80125</v>
      </c>
    </row>
    <row r="96" spans="1:11" x14ac:dyDescent="0.3">
      <c r="A96" t="s">
        <v>520</v>
      </c>
      <c r="B96" s="72" t="s">
        <v>521</v>
      </c>
      <c r="C96">
        <v>205</v>
      </c>
      <c r="D96">
        <v>256</v>
      </c>
      <c r="E96">
        <v>316</v>
      </c>
      <c r="F96">
        <v>121</v>
      </c>
      <c r="G96">
        <v>5</v>
      </c>
      <c r="H96">
        <v>0</v>
      </c>
      <c r="I96">
        <v>12</v>
      </c>
      <c r="J96">
        <v>5</v>
      </c>
      <c r="K96">
        <v>24052</v>
      </c>
    </row>
    <row r="97" spans="1:11" x14ac:dyDescent="0.3">
      <c r="A97" t="s">
        <v>522</v>
      </c>
      <c r="B97" s="72" t="s">
        <v>523</v>
      </c>
      <c r="C97">
        <v>212</v>
      </c>
      <c r="D97">
        <v>265</v>
      </c>
      <c r="E97">
        <v>368</v>
      </c>
      <c r="F97">
        <v>81</v>
      </c>
      <c r="G97">
        <v>10</v>
      </c>
      <c r="H97">
        <v>5</v>
      </c>
      <c r="I97">
        <v>5</v>
      </c>
      <c r="J97">
        <v>10</v>
      </c>
      <c r="K97">
        <v>48056</v>
      </c>
    </row>
    <row r="98" spans="1:11" x14ac:dyDescent="0.3">
      <c r="A98" t="s">
        <v>524</v>
      </c>
      <c r="B98" s="72" t="s">
        <v>525</v>
      </c>
      <c r="C98">
        <v>142</v>
      </c>
      <c r="D98">
        <v>158</v>
      </c>
      <c r="E98">
        <v>260</v>
      </c>
      <c r="F98">
        <v>5</v>
      </c>
      <c r="G98">
        <v>19</v>
      </c>
      <c r="H98">
        <v>0</v>
      </c>
      <c r="I98">
        <v>5</v>
      </c>
      <c r="J98">
        <v>5</v>
      </c>
      <c r="K98">
        <v>61480</v>
      </c>
    </row>
    <row r="99" spans="1:11" x14ac:dyDescent="0.3">
      <c r="A99" t="s">
        <v>526</v>
      </c>
      <c r="B99" s="72" t="s">
        <v>527</v>
      </c>
      <c r="C99">
        <v>158</v>
      </c>
      <c r="D99">
        <v>191</v>
      </c>
      <c r="E99">
        <v>296</v>
      </c>
      <c r="F99">
        <v>5</v>
      </c>
      <c r="G99">
        <v>25</v>
      </c>
      <c r="H99">
        <v>15</v>
      </c>
      <c r="I99">
        <v>5</v>
      </c>
      <c r="J99">
        <v>0</v>
      </c>
      <c r="K99">
        <v>49378</v>
      </c>
    </row>
    <row r="100" spans="1:11" x14ac:dyDescent="0.3">
      <c r="A100" t="s">
        <v>528</v>
      </c>
      <c r="B100" s="72" t="s">
        <v>529</v>
      </c>
      <c r="C100">
        <v>267</v>
      </c>
      <c r="D100">
        <v>422</v>
      </c>
      <c r="E100">
        <v>571</v>
      </c>
      <c r="F100">
        <v>25</v>
      </c>
      <c r="G100">
        <v>50</v>
      </c>
      <c r="H100">
        <v>13</v>
      </c>
      <c r="I100">
        <v>24</v>
      </c>
      <c r="J100">
        <v>10</v>
      </c>
      <c r="K100">
        <v>114764</v>
      </c>
    </row>
    <row r="101" spans="1:11" x14ac:dyDescent="0.3">
      <c r="A101" t="s">
        <v>530</v>
      </c>
      <c r="B101" s="72" t="s">
        <v>531</v>
      </c>
      <c r="C101">
        <v>66</v>
      </c>
      <c r="D101">
        <v>96</v>
      </c>
      <c r="E101">
        <v>141</v>
      </c>
      <c r="F101">
        <v>10</v>
      </c>
      <c r="G101">
        <v>0</v>
      </c>
      <c r="H101">
        <v>5</v>
      </c>
      <c r="I101">
        <v>10</v>
      </c>
      <c r="J101">
        <v>5</v>
      </c>
      <c r="K101">
        <v>33399</v>
      </c>
    </row>
    <row r="102" spans="1:11" x14ac:dyDescent="0.3">
      <c r="A102" t="s">
        <v>532</v>
      </c>
      <c r="B102" s="72" t="s">
        <v>533</v>
      </c>
      <c r="C102">
        <v>78</v>
      </c>
      <c r="D102">
        <v>86</v>
      </c>
      <c r="E102">
        <v>147</v>
      </c>
      <c r="F102">
        <v>5</v>
      </c>
      <c r="G102">
        <v>5</v>
      </c>
      <c r="H102">
        <v>0</v>
      </c>
      <c r="I102">
        <v>5</v>
      </c>
      <c r="J102">
        <v>0</v>
      </c>
      <c r="K102">
        <v>33738</v>
      </c>
    </row>
    <row r="103" spans="1:11" x14ac:dyDescent="0.3">
      <c r="A103" t="s">
        <v>534</v>
      </c>
      <c r="B103" s="72" t="s">
        <v>535</v>
      </c>
      <c r="C103">
        <v>210</v>
      </c>
      <c r="D103">
        <v>253</v>
      </c>
      <c r="E103">
        <v>335</v>
      </c>
      <c r="F103">
        <v>109</v>
      </c>
      <c r="G103">
        <v>10</v>
      </c>
      <c r="H103">
        <v>0</v>
      </c>
      <c r="I103">
        <v>5</v>
      </c>
      <c r="J103">
        <v>10</v>
      </c>
      <c r="K103">
        <v>81043</v>
      </c>
    </row>
    <row r="104" spans="1:11" x14ac:dyDescent="0.3">
      <c r="A104" t="s">
        <v>536</v>
      </c>
      <c r="B104" s="72" t="s">
        <v>537</v>
      </c>
      <c r="C104">
        <v>253</v>
      </c>
      <c r="D104">
        <v>265</v>
      </c>
      <c r="E104">
        <v>406</v>
      </c>
      <c r="F104">
        <v>25</v>
      </c>
      <c r="G104">
        <v>20</v>
      </c>
      <c r="H104">
        <v>51</v>
      </c>
      <c r="I104">
        <v>12</v>
      </c>
      <c r="J104">
        <v>5</v>
      </c>
      <c r="K104">
        <v>55648</v>
      </c>
    </row>
    <row r="105" spans="1:11" x14ac:dyDescent="0.3">
      <c r="A105" t="s">
        <v>538</v>
      </c>
      <c r="B105" s="72" t="s">
        <v>539</v>
      </c>
      <c r="C105">
        <v>159</v>
      </c>
      <c r="D105">
        <v>219</v>
      </c>
      <c r="E105">
        <v>264</v>
      </c>
      <c r="F105">
        <v>36</v>
      </c>
      <c r="G105">
        <v>5</v>
      </c>
      <c r="H105">
        <v>57</v>
      </c>
      <c r="I105">
        <v>5</v>
      </c>
      <c r="J105">
        <v>5</v>
      </c>
      <c r="K105">
        <v>36214</v>
      </c>
    </row>
    <row r="106" spans="1:11" x14ac:dyDescent="0.3">
      <c r="A106" t="s">
        <v>540</v>
      </c>
      <c r="B106" s="72" t="s">
        <v>541</v>
      </c>
      <c r="C106">
        <v>171</v>
      </c>
      <c r="D106">
        <v>208</v>
      </c>
      <c r="E106">
        <v>288</v>
      </c>
      <c r="F106">
        <v>5</v>
      </c>
      <c r="G106">
        <v>33</v>
      </c>
      <c r="H106">
        <v>44</v>
      </c>
      <c r="I106">
        <v>11</v>
      </c>
      <c r="J106">
        <v>5</v>
      </c>
      <c r="K106">
        <v>46248</v>
      </c>
    </row>
    <row r="107" spans="1:11" x14ac:dyDescent="0.3">
      <c r="A107" t="s">
        <v>542</v>
      </c>
      <c r="B107" s="72" t="s">
        <v>543</v>
      </c>
      <c r="C107">
        <v>194</v>
      </c>
      <c r="D107">
        <v>132</v>
      </c>
      <c r="E107">
        <v>300</v>
      </c>
      <c r="F107">
        <v>16</v>
      </c>
      <c r="G107">
        <v>5</v>
      </c>
      <c r="H107">
        <v>0</v>
      </c>
      <c r="I107">
        <v>5</v>
      </c>
      <c r="J107">
        <v>0</v>
      </c>
      <c r="K107">
        <v>31971</v>
      </c>
    </row>
    <row r="108" spans="1:11" x14ac:dyDescent="0.3">
      <c r="A108" t="s">
        <v>544</v>
      </c>
      <c r="B108" s="72" t="s">
        <v>545</v>
      </c>
      <c r="C108">
        <v>100</v>
      </c>
      <c r="D108">
        <v>90</v>
      </c>
      <c r="E108">
        <v>160</v>
      </c>
      <c r="F108">
        <v>14</v>
      </c>
      <c r="G108">
        <v>5</v>
      </c>
      <c r="H108">
        <v>5</v>
      </c>
      <c r="I108">
        <v>5</v>
      </c>
      <c r="J108">
        <v>0</v>
      </c>
      <c r="K108">
        <v>22312</v>
      </c>
    </row>
    <row r="109" spans="1:11" x14ac:dyDescent="0.3">
      <c r="A109" t="s">
        <v>546</v>
      </c>
      <c r="B109" s="72" t="s">
        <v>547</v>
      </c>
      <c r="C109">
        <v>13</v>
      </c>
      <c r="D109">
        <v>5</v>
      </c>
      <c r="E109">
        <v>18</v>
      </c>
      <c r="F109">
        <v>5</v>
      </c>
      <c r="G109">
        <v>0</v>
      </c>
      <c r="H109">
        <v>0</v>
      </c>
      <c r="I109">
        <v>0</v>
      </c>
      <c r="J109">
        <v>0</v>
      </c>
      <c r="K109">
        <v>1188</v>
      </c>
    </row>
    <row r="110" spans="1:11" x14ac:dyDescent="0.3">
      <c r="A110" t="s">
        <v>548</v>
      </c>
      <c r="B110" s="72" t="s">
        <v>549</v>
      </c>
      <c r="C110">
        <v>56</v>
      </c>
      <c r="D110">
        <v>46</v>
      </c>
      <c r="E110">
        <v>84</v>
      </c>
      <c r="F110">
        <v>5</v>
      </c>
      <c r="G110">
        <v>13</v>
      </c>
      <c r="H110">
        <v>0</v>
      </c>
      <c r="I110">
        <v>5</v>
      </c>
      <c r="J110">
        <v>0</v>
      </c>
      <c r="K110">
        <v>8452</v>
      </c>
    </row>
    <row r="111" spans="1:11" x14ac:dyDescent="0.3">
      <c r="A111" t="s">
        <v>550</v>
      </c>
      <c r="B111" s="72" t="s">
        <v>551</v>
      </c>
      <c r="C111">
        <v>669</v>
      </c>
      <c r="D111">
        <v>563</v>
      </c>
      <c r="E111">
        <v>1049</v>
      </c>
      <c r="F111">
        <v>24</v>
      </c>
      <c r="G111">
        <v>110</v>
      </c>
      <c r="H111">
        <v>10</v>
      </c>
      <c r="I111">
        <v>21</v>
      </c>
      <c r="J111">
        <v>15</v>
      </c>
      <c r="K111">
        <v>111263</v>
      </c>
    </row>
    <row r="112" spans="1:11" x14ac:dyDescent="0.3">
      <c r="A112" t="s">
        <v>552</v>
      </c>
      <c r="B112" s="72" t="s">
        <v>553</v>
      </c>
      <c r="C112">
        <v>147</v>
      </c>
      <c r="D112">
        <v>152</v>
      </c>
      <c r="E112">
        <v>255</v>
      </c>
      <c r="F112">
        <v>14</v>
      </c>
      <c r="G112">
        <v>5</v>
      </c>
      <c r="H112">
        <v>0</v>
      </c>
      <c r="I112">
        <v>5</v>
      </c>
      <c r="J112">
        <v>17</v>
      </c>
      <c r="K112">
        <v>26516</v>
      </c>
    </row>
    <row r="113" spans="1:11" x14ac:dyDescent="0.3">
      <c r="A113" t="s">
        <v>554</v>
      </c>
      <c r="B113" s="72" t="s">
        <v>555</v>
      </c>
      <c r="C113">
        <v>277</v>
      </c>
      <c r="D113">
        <v>203</v>
      </c>
      <c r="E113">
        <v>380</v>
      </c>
      <c r="F113">
        <v>36</v>
      </c>
      <c r="G113">
        <v>38</v>
      </c>
      <c r="H113">
        <v>21</v>
      </c>
      <c r="I113">
        <v>5</v>
      </c>
      <c r="J113">
        <v>5</v>
      </c>
      <c r="K113">
        <v>57395</v>
      </c>
    </row>
    <row r="114" spans="1:11" x14ac:dyDescent="0.3">
      <c r="A114" t="s">
        <v>556</v>
      </c>
      <c r="B114" s="72" t="s">
        <v>557</v>
      </c>
      <c r="C114">
        <v>5</v>
      </c>
      <c r="D114">
        <v>5</v>
      </c>
      <c r="E114">
        <v>13</v>
      </c>
      <c r="F114">
        <v>5</v>
      </c>
      <c r="G114">
        <v>0</v>
      </c>
      <c r="H114">
        <v>0</v>
      </c>
      <c r="I114">
        <v>0</v>
      </c>
      <c r="J114">
        <v>0</v>
      </c>
      <c r="K114">
        <v>2232</v>
      </c>
    </row>
    <row r="115" spans="1:11" x14ac:dyDescent="0.3">
      <c r="A115" t="s">
        <v>558</v>
      </c>
      <c r="B115" s="72" t="s">
        <v>559</v>
      </c>
      <c r="C115">
        <v>316</v>
      </c>
      <c r="D115">
        <v>256</v>
      </c>
      <c r="E115">
        <v>472</v>
      </c>
      <c r="F115">
        <v>5</v>
      </c>
      <c r="G115">
        <v>47</v>
      </c>
      <c r="H115">
        <v>23</v>
      </c>
      <c r="I115">
        <v>23</v>
      </c>
      <c r="J115">
        <v>0</v>
      </c>
      <c r="K115">
        <v>72614</v>
      </c>
    </row>
    <row r="116" spans="1:11" x14ac:dyDescent="0.3">
      <c r="A116" t="s">
        <v>560</v>
      </c>
      <c r="B116" s="72" t="s">
        <v>561</v>
      </c>
      <c r="C116">
        <v>853</v>
      </c>
      <c r="D116">
        <v>915</v>
      </c>
      <c r="E116">
        <v>1298</v>
      </c>
      <c r="F116">
        <v>206</v>
      </c>
      <c r="G116">
        <v>145</v>
      </c>
      <c r="H116">
        <v>57</v>
      </c>
      <c r="I116">
        <v>25</v>
      </c>
      <c r="J116">
        <v>35</v>
      </c>
      <c r="K116">
        <v>128979</v>
      </c>
    </row>
    <row r="117" spans="1:11" x14ac:dyDescent="0.3">
      <c r="A117" t="s">
        <v>562</v>
      </c>
      <c r="B117" s="72" t="s">
        <v>563</v>
      </c>
      <c r="C117">
        <v>565</v>
      </c>
      <c r="D117">
        <v>370</v>
      </c>
      <c r="E117">
        <v>831</v>
      </c>
      <c r="F117">
        <v>77</v>
      </c>
      <c r="G117">
        <v>11</v>
      </c>
      <c r="H117">
        <v>0</v>
      </c>
      <c r="I117">
        <v>13</v>
      </c>
      <c r="J117">
        <v>5</v>
      </c>
      <c r="K117">
        <v>50112</v>
      </c>
    </row>
    <row r="118" spans="1:11" x14ac:dyDescent="0.3">
      <c r="A118" t="s">
        <v>564</v>
      </c>
      <c r="B118" s="72" t="s">
        <v>565</v>
      </c>
      <c r="C118">
        <v>64</v>
      </c>
      <c r="D118">
        <v>55</v>
      </c>
      <c r="E118">
        <v>108</v>
      </c>
      <c r="F118">
        <v>5</v>
      </c>
      <c r="G118">
        <v>0</v>
      </c>
      <c r="H118">
        <v>0</v>
      </c>
      <c r="I118">
        <v>0</v>
      </c>
      <c r="J118">
        <v>5</v>
      </c>
      <c r="K118">
        <v>25925</v>
      </c>
    </row>
    <row r="119" spans="1:11" x14ac:dyDescent="0.3">
      <c r="A119" t="s">
        <v>566</v>
      </c>
      <c r="B119" s="72" t="s">
        <v>567</v>
      </c>
      <c r="C119">
        <v>667</v>
      </c>
      <c r="D119">
        <v>509</v>
      </c>
      <c r="E119">
        <v>1030</v>
      </c>
      <c r="F119">
        <v>30</v>
      </c>
      <c r="G119">
        <v>77</v>
      </c>
      <c r="H119">
        <v>20</v>
      </c>
      <c r="I119">
        <v>10</v>
      </c>
      <c r="J119">
        <v>10</v>
      </c>
      <c r="K119">
        <v>91388</v>
      </c>
    </row>
    <row r="120" spans="1:11" x14ac:dyDescent="0.3">
      <c r="A120" t="s">
        <v>568</v>
      </c>
      <c r="B120" s="72" t="s">
        <v>569</v>
      </c>
      <c r="C120">
        <v>66</v>
      </c>
      <c r="D120">
        <v>53</v>
      </c>
      <c r="E120">
        <v>107</v>
      </c>
      <c r="F120">
        <v>5</v>
      </c>
      <c r="G120">
        <v>5</v>
      </c>
      <c r="H120">
        <v>0</v>
      </c>
      <c r="I120">
        <v>5</v>
      </c>
      <c r="J120">
        <v>0</v>
      </c>
      <c r="K120">
        <v>16575</v>
      </c>
    </row>
    <row r="121" spans="1:11" x14ac:dyDescent="0.3">
      <c r="A121" t="s">
        <v>570</v>
      </c>
      <c r="B121" s="72" t="s">
        <v>571</v>
      </c>
      <c r="C121">
        <v>1123</v>
      </c>
      <c r="D121">
        <v>1119</v>
      </c>
      <c r="E121">
        <v>1859</v>
      </c>
      <c r="F121">
        <v>99</v>
      </c>
      <c r="G121">
        <v>240</v>
      </c>
      <c r="H121">
        <v>5</v>
      </c>
      <c r="I121">
        <v>34</v>
      </c>
      <c r="J121">
        <v>15</v>
      </c>
      <c r="K121">
        <v>184645</v>
      </c>
    </row>
    <row r="122" spans="1:11" x14ac:dyDescent="0.3">
      <c r="A122" t="s">
        <v>572</v>
      </c>
      <c r="B122" s="72" t="s">
        <v>573</v>
      </c>
      <c r="C122">
        <v>77</v>
      </c>
      <c r="D122">
        <v>112</v>
      </c>
      <c r="E122">
        <v>143</v>
      </c>
      <c r="F122">
        <v>38</v>
      </c>
      <c r="G122">
        <v>5</v>
      </c>
      <c r="H122">
        <v>0</v>
      </c>
      <c r="I122">
        <v>5</v>
      </c>
      <c r="J122">
        <v>5</v>
      </c>
      <c r="K122">
        <v>31572</v>
      </c>
    </row>
    <row r="123" spans="1:11" x14ac:dyDescent="0.3">
      <c r="A123" t="s">
        <v>574</v>
      </c>
      <c r="B123" s="72" t="s">
        <v>575</v>
      </c>
      <c r="C123">
        <v>179</v>
      </c>
      <c r="D123">
        <v>124</v>
      </c>
      <c r="E123">
        <v>278</v>
      </c>
      <c r="F123">
        <v>20</v>
      </c>
      <c r="G123">
        <v>0</v>
      </c>
      <c r="H123">
        <v>5</v>
      </c>
      <c r="I123">
        <v>5</v>
      </c>
      <c r="J123">
        <v>5</v>
      </c>
      <c r="K123">
        <v>62967</v>
      </c>
    </row>
    <row r="124" spans="1:11" x14ac:dyDescent="0.3">
      <c r="A124" t="s">
        <v>576</v>
      </c>
      <c r="B124" s="72" t="s">
        <v>577</v>
      </c>
      <c r="C124">
        <v>44</v>
      </c>
      <c r="D124">
        <v>38</v>
      </c>
      <c r="E124">
        <v>77</v>
      </c>
      <c r="F124">
        <v>5</v>
      </c>
      <c r="G124">
        <v>0</v>
      </c>
      <c r="H124">
        <v>0</v>
      </c>
      <c r="I124">
        <v>0</v>
      </c>
      <c r="J124">
        <v>5</v>
      </c>
      <c r="K124">
        <v>12990</v>
      </c>
    </row>
    <row r="125" spans="1:11" x14ac:dyDescent="0.3">
      <c r="A125" t="s">
        <v>578</v>
      </c>
      <c r="B125" s="72" t="s">
        <v>579</v>
      </c>
      <c r="C125">
        <v>1053</v>
      </c>
      <c r="D125">
        <v>898</v>
      </c>
      <c r="E125">
        <v>1498</v>
      </c>
      <c r="F125">
        <v>113</v>
      </c>
      <c r="G125">
        <v>191</v>
      </c>
      <c r="H125">
        <v>107</v>
      </c>
      <c r="I125">
        <v>20</v>
      </c>
      <c r="J125">
        <v>26</v>
      </c>
      <c r="K125">
        <v>179323</v>
      </c>
    </row>
    <row r="126" spans="1:11" x14ac:dyDescent="0.3">
      <c r="A126" t="s">
        <v>580</v>
      </c>
      <c r="B126" s="72" t="s">
        <v>581</v>
      </c>
      <c r="C126">
        <v>5</v>
      </c>
      <c r="D126">
        <v>14</v>
      </c>
      <c r="E126">
        <v>17</v>
      </c>
      <c r="F126">
        <v>5</v>
      </c>
      <c r="G126">
        <v>0</v>
      </c>
      <c r="H126">
        <v>0</v>
      </c>
      <c r="I126">
        <v>0</v>
      </c>
      <c r="J126">
        <v>0</v>
      </c>
      <c r="K126">
        <v>2273</v>
      </c>
    </row>
    <row r="127" spans="1:11" x14ac:dyDescent="0.3">
      <c r="A127" t="s">
        <v>582</v>
      </c>
      <c r="B127" s="72" t="s">
        <v>583</v>
      </c>
      <c r="C127">
        <v>161</v>
      </c>
      <c r="D127">
        <v>260</v>
      </c>
      <c r="E127">
        <v>228</v>
      </c>
      <c r="F127">
        <v>150</v>
      </c>
      <c r="G127">
        <v>15</v>
      </c>
      <c r="H127">
        <v>0</v>
      </c>
      <c r="I127">
        <v>16</v>
      </c>
      <c r="J127">
        <v>12</v>
      </c>
      <c r="K127">
        <v>23948</v>
      </c>
    </row>
    <row r="128" spans="1:11" x14ac:dyDescent="0.3">
      <c r="A128" t="s">
        <v>584</v>
      </c>
      <c r="B128" s="72" t="s">
        <v>585</v>
      </c>
      <c r="C128">
        <v>100</v>
      </c>
      <c r="D128">
        <v>96</v>
      </c>
      <c r="E128">
        <v>165</v>
      </c>
      <c r="F128">
        <v>5</v>
      </c>
      <c r="G128">
        <v>5</v>
      </c>
      <c r="H128">
        <v>11</v>
      </c>
      <c r="I128">
        <v>5</v>
      </c>
      <c r="J128">
        <v>0</v>
      </c>
      <c r="K128">
        <v>14596</v>
      </c>
    </row>
    <row r="129" spans="1:11" x14ac:dyDescent="0.3">
      <c r="A129" t="s">
        <v>586</v>
      </c>
      <c r="B129" s="72" t="s">
        <v>587</v>
      </c>
      <c r="C129">
        <v>15</v>
      </c>
      <c r="D129">
        <v>21</v>
      </c>
      <c r="E129">
        <v>26</v>
      </c>
      <c r="F129">
        <v>5</v>
      </c>
      <c r="G129">
        <v>5</v>
      </c>
      <c r="H129">
        <v>0</v>
      </c>
      <c r="I129">
        <v>0</v>
      </c>
      <c r="J129">
        <v>0</v>
      </c>
      <c r="K129">
        <v>8794</v>
      </c>
    </row>
    <row r="130" spans="1:11" x14ac:dyDescent="0.3">
      <c r="A130" t="s">
        <v>588</v>
      </c>
      <c r="B130" s="72" t="s">
        <v>589</v>
      </c>
      <c r="C130">
        <v>653</v>
      </c>
      <c r="D130">
        <v>986</v>
      </c>
      <c r="E130">
        <v>1178</v>
      </c>
      <c r="F130">
        <v>154</v>
      </c>
      <c r="G130">
        <v>229</v>
      </c>
      <c r="H130">
        <v>27</v>
      </c>
      <c r="I130">
        <v>36</v>
      </c>
      <c r="J130">
        <v>15</v>
      </c>
      <c r="K130">
        <v>149924</v>
      </c>
    </row>
    <row r="131" spans="1:11" x14ac:dyDescent="0.3">
      <c r="A131" t="s">
        <v>590</v>
      </c>
      <c r="B131" s="72" t="s">
        <v>591</v>
      </c>
      <c r="C131">
        <v>60</v>
      </c>
      <c r="D131">
        <v>64</v>
      </c>
      <c r="E131">
        <v>102</v>
      </c>
      <c r="F131">
        <v>5</v>
      </c>
      <c r="G131">
        <v>0</v>
      </c>
      <c r="H131">
        <v>13</v>
      </c>
      <c r="I131">
        <v>5</v>
      </c>
      <c r="J131">
        <v>5</v>
      </c>
      <c r="K131">
        <v>10842</v>
      </c>
    </row>
    <row r="132" spans="1:11" x14ac:dyDescent="0.3">
      <c r="A132" t="s">
        <v>592</v>
      </c>
      <c r="B132" s="72" t="s">
        <v>593</v>
      </c>
      <c r="C132">
        <v>14</v>
      </c>
      <c r="D132">
        <v>12</v>
      </c>
      <c r="E132">
        <v>24</v>
      </c>
      <c r="F132">
        <v>5</v>
      </c>
      <c r="G132">
        <v>0</v>
      </c>
      <c r="H132">
        <v>0</v>
      </c>
      <c r="I132">
        <v>0</v>
      </c>
      <c r="J132">
        <v>0</v>
      </c>
      <c r="K132">
        <v>3081</v>
      </c>
    </row>
    <row r="133" spans="1:11" x14ac:dyDescent="0.3">
      <c r="A133" t="s">
        <v>594</v>
      </c>
      <c r="B133" s="72" t="s">
        <v>595</v>
      </c>
      <c r="C133">
        <v>143</v>
      </c>
      <c r="D133">
        <v>86</v>
      </c>
      <c r="E133">
        <v>195</v>
      </c>
      <c r="F133">
        <v>5</v>
      </c>
      <c r="G133">
        <v>5</v>
      </c>
      <c r="H133">
        <v>5</v>
      </c>
      <c r="I133">
        <v>5</v>
      </c>
      <c r="J133">
        <v>5</v>
      </c>
      <c r="K133">
        <v>18182</v>
      </c>
    </row>
    <row r="134" spans="1:11" x14ac:dyDescent="0.3">
      <c r="A134" t="s">
        <v>596</v>
      </c>
      <c r="B134" s="72" t="s">
        <v>597</v>
      </c>
      <c r="C134">
        <v>44</v>
      </c>
      <c r="D134">
        <v>37</v>
      </c>
      <c r="E134">
        <v>78</v>
      </c>
      <c r="F134">
        <v>5</v>
      </c>
      <c r="G134">
        <v>0</v>
      </c>
      <c r="H134">
        <v>0</v>
      </c>
      <c r="I134">
        <v>5</v>
      </c>
      <c r="J134">
        <v>0</v>
      </c>
      <c r="K134">
        <v>9417</v>
      </c>
    </row>
    <row r="135" spans="1:11" x14ac:dyDescent="0.3">
      <c r="A135" t="s">
        <v>598</v>
      </c>
      <c r="B135" s="72" t="s">
        <v>599</v>
      </c>
      <c r="C135">
        <v>375</v>
      </c>
      <c r="D135">
        <v>273</v>
      </c>
      <c r="E135">
        <v>615</v>
      </c>
      <c r="F135">
        <v>29</v>
      </c>
      <c r="G135">
        <v>0</v>
      </c>
      <c r="H135">
        <v>0</v>
      </c>
      <c r="I135">
        <v>5</v>
      </c>
      <c r="J135">
        <v>0</v>
      </c>
      <c r="K135">
        <v>79584</v>
      </c>
    </row>
    <row r="136" spans="1:11" x14ac:dyDescent="0.3">
      <c r="A136" t="s">
        <v>600</v>
      </c>
      <c r="B136" s="72" t="s">
        <v>601</v>
      </c>
      <c r="C136">
        <v>1157</v>
      </c>
      <c r="D136">
        <v>1034</v>
      </c>
      <c r="E136">
        <v>1980</v>
      </c>
      <c r="F136">
        <v>42</v>
      </c>
      <c r="G136">
        <v>85</v>
      </c>
      <c r="H136">
        <v>10</v>
      </c>
      <c r="I136">
        <v>54</v>
      </c>
      <c r="J136">
        <v>10</v>
      </c>
      <c r="K136">
        <v>237573</v>
      </c>
    </row>
    <row r="137" spans="1:11" x14ac:dyDescent="0.3">
      <c r="A137" t="s">
        <v>602</v>
      </c>
      <c r="B137" s="72" t="s">
        <v>603</v>
      </c>
      <c r="C137">
        <v>46</v>
      </c>
      <c r="D137">
        <v>127</v>
      </c>
      <c r="E137">
        <v>113</v>
      </c>
      <c r="F137">
        <v>54</v>
      </c>
      <c r="G137">
        <v>5</v>
      </c>
      <c r="H137">
        <v>0</v>
      </c>
      <c r="I137">
        <v>0</v>
      </c>
      <c r="J137">
        <v>5</v>
      </c>
      <c r="K137">
        <v>15098</v>
      </c>
    </row>
    <row r="138" spans="1:11" x14ac:dyDescent="0.3">
      <c r="A138" t="s">
        <v>604</v>
      </c>
      <c r="B138" s="72" t="s">
        <v>605</v>
      </c>
      <c r="C138">
        <v>5</v>
      </c>
      <c r="D138">
        <v>5</v>
      </c>
      <c r="E138">
        <v>14</v>
      </c>
      <c r="F138">
        <v>5</v>
      </c>
      <c r="G138">
        <v>0</v>
      </c>
      <c r="H138">
        <v>0</v>
      </c>
      <c r="I138">
        <v>0</v>
      </c>
      <c r="J138">
        <v>0</v>
      </c>
      <c r="K138">
        <v>2732</v>
      </c>
    </row>
    <row r="139" spans="1:11" x14ac:dyDescent="0.3">
      <c r="A139" t="s">
        <v>606</v>
      </c>
      <c r="B139" s="72" t="s">
        <v>607</v>
      </c>
      <c r="C139">
        <v>98</v>
      </c>
      <c r="D139">
        <v>126</v>
      </c>
      <c r="E139">
        <v>162</v>
      </c>
      <c r="F139">
        <v>48</v>
      </c>
      <c r="G139">
        <v>5</v>
      </c>
      <c r="H139">
        <v>0</v>
      </c>
      <c r="I139">
        <v>5</v>
      </c>
      <c r="J139">
        <v>5</v>
      </c>
      <c r="K139">
        <v>14316</v>
      </c>
    </row>
    <row r="140" spans="1:11" x14ac:dyDescent="0.3">
      <c r="A140" t="s">
        <v>608</v>
      </c>
      <c r="B140" s="72" t="s">
        <v>609</v>
      </c>
      <c r="C140">
        <v>72</v>
      </c>
      <c r="D140">
        <v>96</v>
      </c>
      <c r="E140">
        <v>133</v>
      </c>
      <c r="F140">
        <v>5</v>
      </c>
      <c r="G140">
        <v>29</v>
      </c>
      <c r="H140">
        <v>5</v>
      </c>
      <c r="I140">
        <v>5</v>
      </c>
      <c r="J140">
        <v>0</v>
      </c>
      <c r="K140">
        <v>36086</v>
      </c>
    </row>
    <row r="141" spans="1:11" x14ac:dyDescent="0.3">
      <c r="A141" t="s">
        <v>610</v>
      </c>
      <c r="B141" s="72" t="s">
        <v>611</v>
      </c>
      <c r="C141">
        <v>217</v>
      </c>
      <c r="D141">
        <v>207</v>
      </c>
      <c r="E141">
        <v>376</v>
      </c>
      <c r="F141">
        <v>22</v>
      </c>
      <c r="G141">
        <v>16</v>
      </c>
      <c r="H141">
        <v>5</v>
      </c>
      <c r="I141">
        <v>5</v>
      </c>
      <c r="J141">
        <v>5</v>
      </c>
      <c r="K141">
        <v>56811</v>
      </c>
    </row>
    <row r="142" spans="1:11" x14ac:dyDescent="0.3">
      <c r="A142" t="s">
        <v>612</v>
      </c>
      <c r="B142" s="72" t="s">
        <v>613</v>
      </c>
      <c r="C142">
        <v>28</v>
      </c>
      <c r="D142">
        <v>32</v>
      </c>
      <c r="E142">
        <v>53</v>
      </c>
      <c r="F142">
        <v>5</v>
      </c>
      <c r="G142">
        <v>0</v>
      </c>
      <c r="H142">
        <v>0</v>
      </c>
      <c r="I142">
        <v>5</v>
      </c>
      <c r="J142">
        <v>5</v>
      </c>
      <c r="K142">
        <v>7695</v>
      </c>
    </row>
    <row r="143" spans="1:11" x14ac:dyDescent="0.3">
      <c r="A143" t="s">
        <v>614</v>
      </c>
      <c r="B143" s="72" t="s">
        <v>615</v>
      </c>
      <c r="C143">
        <v>791</v>
      </c>
      <c r="D143">
        <v>840</v>
      </c>
      <c r="E143">
        <v>1297</v>
      </c>
      <c r="F143">
        <v>137</v>
      </c>
      <c r="G143">
        <v>159</v>
      </c>
      <c r="H143">
        <v>27</v>
      </c>
      <c r="I143">
        <v>5</v>
      </c>
      <c r="J143">
        <v>10</v>
      </c>
      <c r="K143">
        <v>234850</v>
      </c>
    </row>
    <row r="144" spans="1:11" x14ac:dyDescent="0.3">
      <c r="A144" t="s">
        <v>1</v>
      </c>
      <c r="B144" s="72" t="s">
        <v>616</v>
      </c>
      <c r="C144">
        <v>3525</v>
      </c>
      <c r="D144">
        <v>3838</v>
      </c>
      <c r="E144">
        <v>5597</v>
      </c>
      <c r="F144">
        <v>745</v>
      </c>
      <c r="G144">
        <v>526</v>
      </c>
      <c r="H144">
        <v>186</v>
      </c>
      <c r="I144">
        <v>263</v>
      </c>
      <c r="J144">
        <v>81</v>
      </c>
      <c r="K144">
        <v>607875</v>
      </c>
    </row>
    <row r="145" spans="1:11" x14ac:dyDescent="0.3">
      <c r="A145" t="s">
        <v>617</v>
      </c>
      <c r="B145" s="72" t="s">
        <v>618</v>
      </c>
      <c r="C145">
        <v>499</v>
      </c>
      <c r="D145">
        <v>554</v>
      </c>
      <c r="E145">
        <v>860</v>
      </c>
      <c r="F145">
        <v>59</v>
      </c>
      <c r="G145">
        <v>77</v>
      </c>
      <c r="H145">
        <v>15</v>
      </c>
      <c r="I145">
        <v>20</v>
      </c>
      <c r="J145">
        <v>15</v>
      </c>
      <c r="K145">
        <v>140750</v>
      </c>
    </row>
    <row r="146" spans="1:11" x14ac:dyDescent="0.3">
      <c r="A146" t="s">
        <v>619</v>
      </c>
      <c r="B146" s="72" t="s">
        <v>620</v>
      </c>
      <c r="C146">
        <v>149</v>
      </c>
      <c r="D146">
        <v>165</v>
      </c>
      <c r="E146">
        <v>259</v>
      </c>
      <c r="F146">
        <v>12</v>
      </c>
      <c r="G146">
        <v>35</v>
      </c>
      <c r="H146">
        <v>0</v>
      </c>
      <c r="I146">
        <v>5</v>
      </c>
      <c r="J146">
        <v>5</v>
      </c>
      <c r="K146">
        <v>32039</v>
      </c>
    </row>
    <row r="147" spans="1:11" x14ac:dyDescent="0.3">
      <c r="A147" t="s">
        <v>621</v>
      </c>
      <c r="B147" s="72" t="s">
        <v>622</v>
      </c>
      <c r="C147">
        <v>727</v>
      </c>
      <c r="D147">
        <v>891</v>
      </c>
      <c r="E147">
        <v>1283</v>
      </c>
      <c r="F147">
        <v>43</v>
      </c>
      <c r="G147">
        <v>238</v>
      </c>
      <c r="H147">
        <v>5</v>
      </c>
      <c r="I147">
        <v>33</v>
      </c>
      <c r="J147">
        <v>20</v>
      </c>
      <c r="K147">
        <v>174304</v>
      </c>
    </row>
    <row r="148" spans="1:11" x14ac:dyDescent="0.3">
      <c r="A148" t="s">
        <v>623</v>
      </c>
      <c r="B148" s="72" t="s">
        <v>624</v>
      </c>
      <c r="C148">
        <v>459</v>
      </c>
      <c r="D148">
        <v>484</v>
      </c>
      <c r="E148">
        <v>739</v>
      </c>
      <c r="F148">
        <v>51</v>
      </c>
      <c r="G148">
        <v>78</v>
      </c>
      <c r="H148">
        <v>27</v>
      </c>
      <c r="I148">
        <v>35</v>
      </c>
      <c r="J148">
        <v>10</v>
      </c>
      <c r="K148">
        <v>73699</v>
      </c>
    </row>
    <row r="149" spans="1:11" x14ac:dyDescent="0.3">
      <c r="A149" t="s">
        <v>625</v>
      </c>
      <c r="B149" s="72" t="s">
        <v>626</v>
      </c>
      <c r="C149">
        <v>276</v>
      </c>
      <c r="D149">
        <v>311</v>
      </c>
      <c r="E149">
        <v>467</v>
      </c>
      <c r="F149">
        <v>26</v>
      </c>
      <c r="G149">
        <v>70</v>
      </c>
      <c r="H149">
        <v>14</v>
      </c>
      <c r="I149">
        <v>5</v>
      </c>
      <c r="J149">
        <v>5</v>
      </c>
      <c r="K149">
        <v>63522</v>
      </c>
    </row>
    <row r="150" spans="1:11" x14ac:dyDescent="0.3">
      <c r="A150" t="s">
        <v>627</v>
      </c>
      <c r="B150" s="72" t="s">
        <v>628</v>
      </c>
      <c r="C150">
        <v>1011</v>
      </c>
      <c r="D150">
        <v>928</v>
      </c>
      <c r="E150">
        <v>1649</v>
      </c>
      <c r="F150">
        <v>88</v>
      </c>
      <c r="G150">
        <v>107</v>
      </c>
      <c r="H150">
        <v>76</v>
      </c>
      <c r="I150">
        <v>35</v>
      </c>
      <c r="J150">
        <v>25</v>
      </c>
      <c r="K150">
        <v>210743</v>
      </c>
    </row>
    <row r="151" spans="1:11" x14ac:dyDescent="0.3">
      <c r="A151" t="s">
        <v>629</v>
      </c>
      <c r="B151" s="72" t="s">
        <v>630</v>
      </c>
      <c r="C151">
        <v>249</v>
      </c>
      <c r="D151">
        <v>275</v>
      </c>
      <c r="E151">
        <v>418</v>
      </c>
      <c r="F151">
        <v>48</v>
      </c>
      <c r="G151">
        <v>24</v>
      </c>
      <c r="H151">
        <v>10</v>
      </c>
      <c r="I151">
        <v>16</v>
      </c>
      <c r="J151">
        <v>10</v>
      </c>
      <c r="K151">
        <v>52170</v>
      </c>
    </row>
    <row r="152" spans="1:11" x14ac:dyDescent="0.3">
      <c r="A152" t="s">
        <v>631</v>
      </c>
      <c r="B152" s="72" t="s">
        <v>632</v>
      </c>
      <c r="C152">
        <v>323</v>
      </c>
      <c r="D152">
        <v>324</v>
      </c>
      <c r="E152">
        <v>472</v>
      </c>
      <c r="F152">
        <v>108</v>
      </c>
      <c r="G152">
        <v>52</v>
      </c>
      <c r="H152">
        <v>10</v>
      </c>
      <c r="I152">
        <v>5</v>
      </c>
      <c r="J152">
        <v>10</v>
      </c>
      <c r="K152">
        <v>77766</v>
      </c>
    </row>
    <row r="153" spans="1:11" x14ac:dyDescent="0.3">
      <c r="A153" t="s">
        <v>633</v>
      </c>
      <c r="B153" s="72" t="s">
        <v>634</v>
      </c>
      <c r="C153">
        <v>40</v>
      </c>
      <c r="D153">
        <v>30</v>
      </c>
      <c r="E153">
        <v>68</v>
      </c>
      <c r="F153">
        <v>5</v>
      </c>
      <c r="G153">
        <v>0</v>
      </c>
      <c r="H153">
        <v>0</v>
      </c>
      <c r="I153">
        <v>0</v>
      </c>
      <c r="J153">
        <v>0</v>
      </c>
      <c r="K153">
        <v>8893</v>
      </c>
    </row>
    <row r="154" spans="1:11" x14ac:dyDescent="0.3">
      <c r="A154" t="s">
        <v>635</v>
      </c>
      <c r="B154" s="72" t="s">
        <v>636</v>
      </c>
      <c r="C154">
        <v>42</v>
      </c>
      <c r="D154">
        <v>54</v>
      </c>
      <c r="E154">
        <v>74</v>
      </c>
      <c r="F154">
        <v>5</v>
      </c>
      <c r="G154">
        <v>5</v>
      </c>
      <c r="H154">
        <v>5</v>
      </c>
      <c r="I154">
        <v>5</v>
      </c>
      <c r="J154">
        <v>5</v>
      </c>
      <c r="K154">
        <v>12559</v>
      </c>
    </row>
    <row r="155" spans="1:11" x14ac:dyDescent="0.3">
      <c r="A155" t="s">
        <v>637</v>
      </c>
      <c r="B155" s="72" t="s">
        <v>638</v>
      </c>
      <c r="C155">
        <v>63</v>
      </c>
      <c r="D155">
        <v>180</v>
      </c>
      <c r="E155">
        <v>145</v>
      </c>
      <c r="F155">
        <v>80</v>
      </c>
      <c r="G155">
        <v>11</v>
      </c>
      <c r="H155">
        <v>0</v>
      </c>
      <c r="I155">
        <v>5</v>
      </c>
      <c r="J155">
        <v>5</v>
      </c>
      <c r="K155">
        <v>26281</v>
      </c>
    </row>
    <row r="156" spans="1:11" x14ac:dyDescent="0.3">
      <c r="A156" t="s">
        <v>639</v>
      </c>
      <c r="B156" s="72" t="s">
        <v>640</v>
      </c>
      <c r="C156">
        <v>112</v>
      </c>
      <c r="D156">
        <v>65</v>
      </c>
      <c r="E156">
        <v>171</v>
      </c>
      <c r="F156">
        <v>5</v>
      </c>
      <c r="G156">
        <v>0</v>
      </c>
      <c r="H156">
        <v>0</v>
      </c>
      <c r="I156">
        <v>5</v>
      </c>
      <c r="J156">
        <v>0</v>
      </c>
      <c r="K156">
        <v>18344</v>
      </c>
    </row>
    <row r="157" spans="1:11" x14ac:dyDescent="0.3">
      <c r="A157" t="s">
        <v>641</v>
      </c>
      <c r="B157" s="72" t="s">
        <v>642</v>
      </c>
      <c r="C157">
        <v>130</v>
      </c>
      <c r="D157">
        <v>78</v>
      </c>
      <c r="E157">
        <v>169</v>
      </c>
      <c r="F157">
        <v>26</v>
      </c>
      <c r="G157">
        <v>5</v>
      </c>
      <c r="H157">
        <v>0</v>
      </c>
      <c r="I157">
        <v>5</v>
      </c>
      <c r="J157">
        <v>0</v>
      </c>
      <c r="K157">
        <v>12122</v>
      </c>
    </row>
    <row r="158" spans="1:11" x14ac:dyDescent="0.3">
      <c r="A158" t="s">
        <v>643</v>
      </c>
      <c r="B158" s="72" t="s">
        <v>644</v>
      </c>
      <c r="C158">
        <v>60</v>
      </c>
      <c r="D158">
        <v>59</v>
      </c>
      <c r="E158">
        <v>97</v>
      </c>
      <c r="F158">
        <v>13</v>
      </c>
      <c r="G158">
        <v>5</v>
      </c>
      <c r="H158">
        <v>5</v>
      </c>
      <c r="I158">
        <v>5</v>
      </c>
      <c r="J158">
        <v>0</v>
      </c>
      <c r="K158">
        <v>13481</v>
      </c>
    </row>
    <row r="159" spans="1:11" x14ac:dyDescent="0.3">
      <c r="A159" t="s">
        <v>645</v>
      </c>
      <c r="B159" s="72" t="s">
        <v>646</v>
      </c>
      <c r="C159">
        <v>52</v>
      </c>
      <c r="D159">
        <v>43</v>
      </c>
      <c r="E159">
        <v>90</v>
      </c>
      <c r="F159">
        <v>5</v>
      </c>
      <c r="G159">
        <v>0</v>
      </c>
      <c r="H159">
        <v>0</v>
      </c>
      <c r="I159">
        <v>0</v>
      </c>
      <c r="J159">
        <v>0</v>
      </c>
      <c r="K159">
        <v>7654</v>
      </c>
    </row>
    <row r="160" spans="1:11" x14ac:dyDescent="0.3">
      <c r="A160" t="s">
        <v>647</v>
      </c>
      <c r="B160" s="72" t="s">
        <v>648</v>
      </c>
      <c r="C160">
        <v>48</v>
      </c>
      <c r="D160">
        <v>28</v>
      </c>
      <c r="E160">
        <v>75</v>
      </c>
      <c r="F160">
        <v>5</v>
      </c>
      <c r="G160">
        <v>0</v>
      </c>
      <c r="H160">
        <v>0</v>
      </c>
      <c r="I160">
        <v>0</v>
      </c>
      <c r="J160">
        <v>0</v>
      </c>
      <c r="K160">
        <v>10016</v>
      </c>
    </row>
    <row r="161" spans="1:11" x14ac:dyDescent="0.3">
      <c r="A161" t="s">
        <v>649</v>
      </c>
      <c r="B161" s="72" t="s">
        <v>650</v>
      </c>
      <c r="C161">
        <v>40</v>
      </c>
      <c r="D161">
        <v>46</v>
      </c>
      <c r="E161">
        <v>81</v>
      </c>
      <c r="F161">
        <v>5</v>
      </c>
      <c r="G161">
        <v>0</v>
      </c>
      <c r="H161">
        <v>0</v>
      </c>
      <c r="I161">
        <v>5</v>
      </c>
      <c r="J161">
        <v>0</v>
      </c>
      <c r="K161">
        <v>20207</v>
      </c>
    </row>
    <row r="162" spans="1:11" x14ac:dyDescent="0.3">
      <c r="A162" t="s">
        <v>651</v>
      </c>
      <c r="B162" s="72" t="s">
        <v>652</v>
      </c>
      <c r="C162">
        <v>432</v>
      </c>
      <c r="D162">
        <v>313</v>
      </c>
      <c r="E162">
        <v>648</v>
      </c>
      <c r="F162">
        <v>60</v>
      </c>
      <c r="G162">
        <v>18</v>
      </c>
      <c r="H162">
        <v>0</v>
      </c>
      <c r="I162">
        <v>15</v>
      </c>
      <c r="J162">
        <v>5</v>
      </c>
      <c r="K162">
        <v>68896</v>
      </c>
    </row>
    <row r="163" spans="1:11" x14ac:dyDescent="0.3">
      <c r="A163" t="s">
        <v>653</v>
      </c>
      <c r="B163" s="72" t="s">
        <v>654</v>
      </c>
      <c r="C163">
        <v>103</v>
      </c>
      <c r="D163">
        <v>71</v>
      </c>
      <c r="E163">
        <v>168</v>
      </c>
      <c r="F163">
        <v>5</v>
      </c>
      <c r="G163">
        <v>0</v>
      </c>
      <c r="H163">
        <v>0</v>
      </c>
      <c r="I163">
        <v>5</v>
      </c>
      <c r="J163">
        <v>0</v>
      </c>
      <c r="K163">
        <v>14170</v>
      </c>
    </row>
    <row r="164" spans="1:11" x14ac:dyDescent="0.3">
      <c r="A164" t="s">
        <v>655</v>
      </c>
      <c r="B164" s="72" t="s">
        <v>656</v>
      </c>
      <c r="C164">
        <v>644</v>
      </c>
      <c r="D164">
        <v>549</v>
      </c>
      <c r="E164">
        <v>1007</v>
      </c>
      <c r="F164">
        <v>96</v>
      </c>
      <c r="G164">
        <v>48</v>
      </c>
      <c r="H164">
        <v>5</v>
      </c>
      <c r="I164">
        <v>28</v>
      </c>
      <c r="J164">
        <v>5</v>
      </c>
      <c r="K164">
        <v>95115</v>
      </c>
    </row>
    <row r="165" spans="1:11" x14ac:dyDescent="0.3">
      <c r="A165" t="s">
        <v>657</v>
      </c>
      <c r="B165" s="72" t="s">
        <v>658</v>
      </c>
      <c r="C165">
        <v>864</v>
      </c>
      <c r="D165">
        <v>1134</v>
      </c>
      <c r="E165">
        <v>1448</v>
      </c>
      <c r="F165">
        <v>84</v>
      </c>
      <c r="G165">
        <v>339</v>
      </c>
      <c r="H165">
        <v>91</v>
      </c>
      <c r="I165">
        <v>15</v>
      </c>
      <c r="J165">
        <v>24</v>
      </c>
      <c r="K165">
        <v>192216</v>
      </c>
    </row>
    <row r="166" spans="1:11" x14ac:dyDescent="0.3">
      <c r="A166" t="s">
        <v>659</v>
      </c>
      <c r="B166" s="72" t="s">
        <v>660</v>
      </c>
      <c r="C166">
        <v>38</v>
      </c>
      <c r="D166">
        <v>55</v>
      </c>
      <c r="E166">
        <v>82</v>
      </c>
      <c r="F166">
        <v>5</v>
      </c>
      <c r="G166">
        <v>5</v>
      </c>
      <c r="H166">
        <v>0</v>
      </c>
      <c r="I166">
        <v>0</v>
      </c>
      <c r="J166">
        <v>5</v>
      </c>
      <c r="K166">
        <v>17353</v>
      </c>
    </row>
    <row r="167" spans="1:11" x14ac:dyDescent="0.3">
      <c r="A167" t="s">
        <v>661</v>
      </c>
      <c r="B167" s="72" t="s">
        <v>662</v>
      </c>
      <c r="C167">
        <v>398</v>
      </c>
      <c r="D167">
        <v>417</v>
      </c>
      <c r="E167">
        <v>697</v>
      </c>
      <c r="F167">
        <v>55</v>
      </c>
      <c r="G167">
        <v>38</v>
      </c>
      <c r="H167">
        <v>0</v>
      </c>
      <c r="I167">
        <v>10</v>
      </c>
      <c r="J167">
        <v>10</v>
      </c>
      <c r="K167">
        <v>81770</v>
      </c>
    </row>
    <row r="168" spans="1:11" x14ac:dyDescent="0.3">
      <c r="A168" t="s">
        <v>663</v>
      </c>
      <c r="B168" s="72" t="s">
        <v>664</v>
      </c>
      <c r="C168">
        <v>98</v>
      </c>
      <c r="D168">
        <v>122</v>
      </c>
      <c r="E168">
        <v>181</v>
      </c>
      <c r="F168">
        <v>5</v>
      </c>
      <c r="G168">
        <v>29</v>
      </c>
      <c r="H168">
        <v>0</v>
      </c>
      <c r="I168">
        <v>5</v>
      </c>
      <c r="J168">
        <v>0</v>
      </c>
      <c r="K168">
        <v>26090</v>
      </c>
    </row>
    <row r="169" spans="1:11" x14ac:dyDescent="0.3">
      <c r="A169" t="s">
        <v>665</v>
      </c>
      <c r="B169" s="72" t="s">
        <v>666</v>
      </c>
      <c r="C169">
        <v>45</v>
      </c>
      <c r="D169">
        <v>28</v>
      </c>
      <c r="E169">
        <v>68</v>
      </c>
      <c r="F169">
        <v>5</v>
      </c>
      <c r="G169">
        <v>0</v>
      </c>
      <c r="H169">
        <v>0</v>
      </c>
      <c r="I169">
        <v>5</v>
      </c>
      <c r="J169">
        <v>5</v>
      </c>
      <c r="K169">
        <v>19147</v>
      </c>
    </row>
    <row r="170" spans="1:11" x14ac:dyDescent="0.3">
      <c r="A170" t="s">
        <v>667</v>
      </c>
      <c r="B170" s="72" t="s">
        <v>668</v>
      </c>
      <c r="C170">
        <v>459</v>
      </c>
      <c r="D170">
        <v>435</v>
      </c>
      <c r="E170">
        <v>779</v>
      </c>
      <c r="F170">
        <v>46</v>
      </c>
      <c r="G170">
        <v>33</v>
      </c>
      <c r="H170">
        <v>5</v>
      </c>
      <c r="I170">
        <v>33</v>
      </c>
      <c r="J170">
        <v>5</v>
      </c>
      <c r="K170">
        <v>83731</v>
      </c>
    </row>
    <row r="171" spans="1:11" x14ac:dyDescent="0.3">
      <c r="A171" t="s">
        <v>669</v>
      </c>
      <c r="B171" s="72" t="s">
        <v>670</v>
      </c>
      <c r="C171">
        <v>302</v>
      </c>
      <c r="D171">
        <v>358</v>
      </c>
      <c r="E171">
        <v>548</v>
      </c>
      <c r="F171">
        <v>27</v>
      </c>
      <c r="G171">
        <v>32</v>
      </c>
      <c r="H171">
        <v>39</v>
      </c>
      <c r="I171">
        <v>16</v>
      </c>
      <c r="J171">
        <v>5</v>
      </c>
      <c r="K171">
        <v>73174</v>
      </c>
    </row>
    <row r="172" spans="1:11" x14ac:dyDescent="0.3">
      <c r="A172" t="s">
        <v>671</v>
      </c>
      <c r="B172" s="72" t="s">
        <v>672</v>
      </c>
      <c r="C172">
        <v>75</v>
      </c>
      <c r="D172">
        <v>100</v>
      </c>
      <c r="E172">
        <v>145</v>
      </c>
      <c r="F172">
        <v>11</v>
      </c>
      <c r="G172">
        <v>14</v>
      </c>
      <c r="H172">
        <v>5</v>
      </c>
      <c r="I172">
        <v>5</v>
      </c>
      <c r="J172">
        <v>5</v>
      </c>
      <c r="K172">
        <v>42466</v>
      </c>
    </row>
    <row r="173" spans="1:11" x14ac:dyDescent="0.3">
      <c r="A173" t="s">
        <v>673</v>
      </c>
      <c r="B173" s="72" t="s">
        <v>674</v>
      </c>
      <c r="C173">
        <v>228</v>
      </c>
      <c r="D173">
        <v>226</v>
      </c>
      <c r="E173">
        <v>395</v>
      </c>
      <c r="F173">
        <v>23</v>
      </c>
      <c r="G173">
        <v>20</v>
      </c>
      <c r="H173">
        <v>0</v>
      </c>
      <c r="I173">
        <v>5</v>
      </c>
      <c r="J173">
        <v>5</v>
      </c>
      <c r="K173">
        <v>54197</v>
      </c>
    </row>
    <row r="174" spans="1:11" x14ac:dyDescent="0.3">
      <c r="A174" t="s">
        <v>675</v>
      </c>
      <c r="B174" s="72" t="s">
        <v>676</v>
      </c>
      <c r="C174">
        <v>55</v>
      </c>
      <c r="D174">
        <v>41</v>
      </c>
      <c r="E174">
        <v>93</v>
      </c>
      <c r="F174">
        <v>5</v>
      </c>
      <c r="G174">
        <v>0</v>
      </c>
      <c r="H174">
        <v>0</v>
      </c>
      <c r="I174">
        <v>0</v>
      </c>
      <c r="J174">
        <v>0</v>
      </c>
      <c r="K174">
        <v>8255</v>
      </c>
    </row>
    <row r="175" spans="1:11" x14ac:dyDescent="0.3">
      <c r="A175" t="s">
        <v>677</v>
      </c>
      <c r="B175" s="72" t="s">
        <v>678</v>
      </c>
      <c r="C175">
        <v>55</v>
      </c>
      <c r="D175">
        <v>33</v>
      </c>
      <c r="E175">
        <v>78</v>
      </c>
      <c r="F175">
        <v>5</v>
      </c>
      <c r="G175">
        <v>0</v>
      </c>
      <c r="H175">
        <v>0</v>
      </c>
      <c r="I175">
        <v>5</v>
      </c>
      <c r="J175">
        <v>5</v>
      </c>
      <c r="K175">
        <v>10669</v>
      </c>
    </row>
    <row r="176" spans="1:11" x14ac:dyDescent="0.3">
      <c r="A176" t="s">
        <v>679</v>
      </c>
      <c r="B176" s="72" t="s">
        <v>680</v>
      </c>
      <c r="C176">
        <v>516</v>
      </c>
      <c r="D176">
        <v>608</v>
      </c>
      <c r="E176">
        <v>983</v>
      </c>
      <c r="F176">
        <v>92</v>
      </c>
      <c r="G176">
        <v>24</v>
      </c>
      <c r="H176">
        <v>0</v>
      </c>
      <c r="I176">
        <v>27</v>
      </c>
      <c r="J176">
        <v>10</v>
      </c>
      <c r="K176">
        <v>199845</v>
      </c>
    </row>
    <row r="177" spans="1:11" x14ac:dyDescent="0.3">
      <c r="A177" t="s">
        <v>681</v>
      </c>
      <c r="B177" s="72" t="s">
        <v>682</v>
      </c>
      <c r="C177">
        <v>467</v>
      </c>
      <c r="D177">
        <v>353</v>
      </c>
      <c r="E177">
        <v>775</v>
      </c>
      <c r="F177">
        <v>21</v>
      </c>
      <c r="G177">
        <v>5</v>
      </c>
      <c r="H177">
        <v>0</v>
      </c>
      <c r="I177">
        <v>14</v>
      </c>
      <c r="J177">
        <v>5</v>
      </c>
      <c r="K177">
        <v>74390</v>
      </c>
    </row>
    <row r="178" spans="1:11" x14ac:dyDescent="0.3">
      <c r="A178" t="s">
        <v>683</v>
      </c>
      <c r="B178" s="72" t="s">
        <v>684</v>
      </c>
      <c r="C178">
        <v>23</v>
      </c>
      <c r="D178">
        <v>15</v>
      </c>
      <c r="E178">
        <v>38</v>
      </c>
      <c r="F178">
        <v>0</v>
      </c>
      <c r="G178">
        <v>0</v>
      </c>
      <c r="H178">
        <v>0</v>
      </c>
      <c r="I178">
        <v>0</v>
      </c>
      <c r="J178">
        <v>0</v>
      </c>
      <c r="K178">
        <v>7258</v>
      </c>
    </row>
    <row r="179" spans="1:11" x14ac:dyDescent="0.3">
      <c r="A179" t="s">
        <v>685</v>
      </c>
      <c r="B179" s="72" t="s">
        <v>686</v>
      </c>
      <c r="C179">
        <v>313</v>
      </c>
      <c r="D179">
        <v>129</v>
      </c>
      <c r="E179">
        <v>401</v>
      </c>
      <c r="F179">
        <v>5</v>
      </c>
      <c r="G179">
        <v>14</v>
      </c>
      <c r="H179">
        <v>15</v>
      </c>
      <c r="I179">
        <v>5</v>
      </c>
      <c r="J179">
        <v>5</v>
      </c>
      <c r="K179">
        <v>24321</v>
      </c>
    </row>
    <row r="180" spans="1:11" x14ac:dyDescent="0.3">
      <c r="A180" t="s">
        <v>687</v>
      </c>
      <c r="B180" s="72" t="s">
        <v>688</v>
      </c>
      <c r="C180">
        <v>170</v>
      </c>
      <c r="D180">
        <v>117</v>
      </c>
      <c r="E180">
        <v>263</v>
      </c>
      <c r="F180">
        <v>11</v>
      </c>
      <c r="G180">
        <v>5</v>
      </c>
      <c r="H180">
        <v>0</v>
      </c>
      <c r="I180">
        <v>5</v>
      </c>
      <c r="J180">
        <v>5</v>
      </c>
      <c r="K180">
        <v>26323</v>
      </c>
    </row>
    <row r="181" spans="1:11" x14ac:dyDescent="0.3">
      <c r="A181" t="s">
        <v>689</v>
      </c>
      <c r="B181" s="72" t="s">
        <v>690</v>
      </c>
      <c r="C181">
        <v>5</v>
      </c>
      <c r="D181">
        <v>5</v>
      </c>
      <c r="E181">
        <v>5</v>
      </c>
      <c r="F181">
        <v>0</v>
      </c>
      <c r="G181">
        <v>0</v>
      </c>
      <c r="H181">
        <v>0</v>
      </c>
      <c r="I181">
        <v>0</v>
      </c>
      <c r="J181">
        <v>0</v>
      </c>
      <c r="K181">
        <v>5137</v>
      </c>
    </row>
    <row r="182" spans="1:11" x14ac:dyDescent="0.3">
      <c r="A182" t="s">
        <v>691</v>
      </c>
      <c r="B182" s="72" t="s">
        <v>692</v>
      </c>
      <c r="C182">
        <v>360</v>
      </c>
      <c r="D182">
        <v>340</v>
      </c>
      <c r="E182">
        <v>615</v>
      </c>
      <c r="F182">
        <v>40</v>
      </c>
      <c r="G182">
        <v>25</v>
      </c>
      <c r="H182">
        <v>5</v>
      </c>
      <c r="I182">
        <v>10</v>
      </c>
      <c r="J182">
        <v>5</v>
      </c>
      <c r="K182">
        <v>97327</v>
      </c>
    </row>
    <row r="183" spans="1:11" x14ac:dyDescent="0.3">
      <c r="A183" t="s">
        <v>693</v>
      </c>
      <c r="B183" s="72" t="s">
        <v>694</v>
      </c>
      <c r="C183">
        <v>199</v>
      </c>
      <c r="D183">
        <v>205</v>
      </c>
      <c r="E183">
        <v>313</v>
      </c>
      <c r="F183">
        <v>5</v>
      </c>
      <c r="G183">
        <v>66</v>
      </c>
      <c r="H183">
        <v>5</v>
      </c>
      <c r="I183">
        <v>14</v>
      </c>
      <c r="J183">
        <v>5</v>
      </c>
      <c r="K183">
        <v>29876</v>
      </c>
    </row>
    <row r="184" spans="1:11" x14ac:dyDescent="0.3">
      <c r="A184" t="s">
        <v>695</v>
      </c>
      <c r="B184" s="72" t="s">
        <v>696</v>
      </c>
      <c r="C184">
        <v>686</v>
      </c>
      <c r="D184">
        <v>723</v>
      </c>
      <c r="E184">
        <v>1128</v>
      </c>
      <c r="F184">
        <v>169</v>
      </c>
      <c r="G184">
        <v>54</v>
      </c>
      <c r="H184">
        <v>10</v>
      </c>
      <c r="I184">
        <v>34</v>
      </c>
      <c r="J184">
        <v>15</v>
      </c>
      <c r="K184">
        <v>108021</v>
      </c>
    </row>
    <row r="185" spans="1:11" x14ac:dyDescent="0.3">
      <c r="A185" t="s">
        <v>697</v>
      </c>
      <c r="B185" s="72" t="s">
        <v>698</v>
      </c>
      <c r="C185">
        <v>46</v>
      </c>
      <c r="D185">
        <v>45</v>
      </c>
      <c r="E185">
        <v>61</v>
      </c>
      <c r="F185">
        <v>15</v>
      </c>
      <c r="G185">
        <v>5</v>
      </c>
      <c r="H185">
        <v>0</v>
      </c>
      <c r="I185">
        <v>5</v>
      </c>
      <c r="J185">
        <v>5</v>
      </c>
      <c r="K185">
        <v>11872</v>
      </c>
    </row>
    <row r="186" spans="1:11" x14ac:dyDescent="0.3">
      <c r="A186" t="s">
        <v>699</v>
      </c>
      <c r="B186" s="72" t="s">
        <v>700</v>
      </c>
      <c r="C186">
        <v>1053</v>
      </c>
      <c r="D186">
        <v>702</v>
      </c>
      <c r="E186">
        <v>1606</v>
      </c>
      <c r="F186">
        <v>82</v>
      </c>
      <c r="G186">
        <v>40</v>
      </c>
      <c r="H186">
        <v>5</v>
      </c>
      <c r="I186">
        <v>30</v>
      </c>
      <c r="J186">
        <v>5</v>
      </c>
      <c r="K186">
        <v>277211</v>
      </c>
    </row>
    <row r="187" spans="1:11" x14ac:dyDescent="0.3">
      <c r="A187" t="s">
        <v>701</v>
      </c>
      <c r="B187" s="72" t="s">
        <v>702</v>
      </c>
      <c r="C187">
        <v>507</v>
      </c>
      <c r="D187">
        <v>506</v>
      </c>
      <c r="E187">
        <v>818</v>
      </c>
      <c r="F187">
        <v>22</v>
      </c>
      <c r="G187">
        <v>33</v>
      </c>
      <c r="H187">
        <v>110</v>
      </c>
      <c r="I187">
        <v>19</v>
      </c>
      <c r="J187">
        <v>11</v>
      </c>
      <c r="K187">
        <v>76581</v>
      </c>
    </row>
    <row r="188" spans="1:11" x14ac:dyDescent="0.3">
      <c r="A188" t="s">
        <v>703</v>
      </c>
      <c r="B188" s="72" t="s">
        <v>704</v>
      </c>
      <c r="C188">
        <v>13</v>
      </c>
      <c r="D188">
        <v>5</v>
      </c>
      <c r="E188">
        <v>17</v>
      </c>
      <c r="F188">
        <v>0</v>
      </c>
      <c r="G188">
        <v>0</v>
      </c>
      <c r="H188">
        <v>0</v>
      </c>
      <c r="I188">
        <v>0</v>
      </c>
      <c r="J188">
        <v>5</v>
      </c>
      <c r="K188">
        <v>1459</v>
      </c>
    </row>
    <row r="189" spans="1:11" x14ac:dyDescent="0.3">
      <c r="A189" t="s">
        <v>705</v>
      </c>
      <c r="B189" s="72" t="s">
        <v>706</v>
      </c>
      <c r="C189">
        <v>44</v>
      </c>
      <c r="D189">
        <v>54</v>
      </c>
      <c r="E189">
        <v>72</v>
      </c>
      <c r="F189">
        <v>25</v>
      </c>
      <c r="G189">
        <v>0</v>
      </c>
      <c r="H189">
        <v>0</v>
      </c>
      <c r="I189">
        <v>5</v>
      </c>
      <c r="J189">
        <v>0</v>
      </c>
      <c r="K189">
        <v>6547</v>
      </c>
    </row>
    <row r="190" spans="1:11" x14ac:dyDescent="0.3">
      <c r="A190" t="s">
        <v>707</v>
      </c>
      <c r="B190" s="72" t="s">
        <v>708</v>
      </c>
      <c r="C190">
        <v>508</v>
      </c>
      <c r="D190">
        <v>558</v>
      </c>
      <c r="E190">
        <v>861</v>
      </c>
      <c r="F190">
        <v>10</v>
      </c>
      <c r="G190">
        <v>78</v>
      </c>
      <c r="H190">
        <v>78</v>
      </c>
      <c r="I190">
        <v>25</v>
      </c>
      <c r="J190">
        <v>5</v>
      </c>
      <c r="K190">
        <v>118464</v>
      </c>
    </row>
    <row r="191" spans="1:11" x14ac:dyDescent="0.3">
      <c r="A191" t="s">
        <v>709</v>
      </c>
      <c r="B191" s="72" t="s">
        <v>710</v>
      </c>
      <c r="C191">
        <v>122</v>
      </c>
      <c r="D191">
        <v>98</v>
      </c>
      <c r="E191">
        <v>207</v>
      </c>
      <c r="F191">
        <v>5</v>
      </c>
      <c r="G191">
        <v>5</v>
      </c>
      <c r="H191">
        <v>0</v>
      </c>
      <c r="I191">
        <v>5</v>
      </c>
      <c r="J191">
        <v>0</v>
      </c>
      <c r="K191">
        <v>20727</v>
      </c>
    </row>
    <row r="192" spans="1:11" x14ac:dyDescent="0.3">
      <c r="A192" t="s">
        <v>711</v>
      </c>
      <c r="B192" s="72" t="s">
        <v>712</v>
      </c>
      <c r="C192">
        <v>79</v>
      </c>
      <c r="D192">
        <v>56</v>
      </c>
      <c r="E192">
        <v>129</v>
      </c>
      <c r="F192">
        <v>5</v>
      </c>
      <c r="G192">
        <v>0</v>
      </c>
      <c r="H192">
        <v>0</v>
      </c>
      <c r="I192">
        <v>0</v>
      </c>
      <c r="J192">
        <v>5</v>
      </c>
      <c r="K192">
        <v>17599</v>
      </c>
    </row>
    <row r="193" spans="1:11" x14ac:dyDescent="0.3">
      <c r="A193" t="s">
        <v>713</v>
      </c>
      <c r="B193" s="72" t="s">
        <v>714</v>
      </c>
      <c r="C193">
        <v>67</v>
      </c>
      <c r="D193">
        <v>64</v>
      </c>
      <c r="E193">
        <v>116</v>
      </c>
      <c r="F193">
        <v>5</v>
      </c>
      <c r="G193">
        <v>5</v>
      </c>
      <c r="H193">
        <v>0</v>
      </c>
      <c r="I193">
        <v>0</v>
      </c>
      <c r="J193">
        <v>5</v>
      </c>
      <c r="K193">
        <v>16163</v>
      </c>
    </row>
    <row r="194" spans="1:11" x14ac:dyDescent="0.3">
      <c r="A194" t="s">
        <v>715</v>
      </c>
      <c r="B194" s="72" t="s">
        <v>716</v>
      </c>
      <c r="C194">
        <v>97</v>
      </c>
      <c r="D194">
        <v>66</v>
      </c>
      <c r="E194">
        <v>159</v>
      </c>
      <c r="F194">
        <v>5</v>
      </c>
      <c r="G194">
        <v>0</v>
      </c>
      <c r="H194">
        <v>0</v>
      </c>
      <c r="I194">
        <v>5</v>
      </c>
      <c r="J194">
        <v>0</v>
      </c>
      <c r="K194">
        <v>20174</v>
      </c>
    </row>
    <row r="195" spans="1:11" x14ac:dyDescent="0.3">
      <c r="A195" t="s">
        <v>717</v>
      </c>
      <c r="B195" s="72" t="s">
        <v>718</v>
      </c>
      <c r="C195">
        <v>272</v>
      </c>
      <c r="D195">
        <v>248</v>
      </c>
      <c r="E195">
        <v>469</v>
      </c>
      <c r="F195">
        <v>11</v>
      </c>
      <c r="G195">
        <v>27</v>
      </c>
      <c r="H195">
        <v>0</v>
      </c>
      <c r="I195">
        <v>11</v>
      </c>
      <c r="J195">
        <v>5</v>
      </c>
      <c r="K195">
        <v>68748</v>
      </c>
    </row>
    <row r="196" spans="1:11" x14ac:dyDescent="0.3">
      <c r="A196" t="s">
        <v>719</v>
      </c>
      <c r="B196" s="72" t="s">
        <v>720</v>
      </c>
      <c r="C196">
        <v>185</v>
      </c>
      <c r="D196">
        <v>227</v>
      </c>
      <c r="E196">
        <v>276</v>
      </c>
      <c r="F196">
        <v>51</v>
      </c>
      <c r="G196">
        <v>30</v>
      </c>
      <c r="H196">
        <v>39</v>
      </c>
      <c r="I196">
        <v>5</v>
      </c>
      <c r="J196">
        <v>11</v>
      </c>
      <c r="K196">
        <v>40714</v>
      </c>
    </row>
    <row r="197" spans="1:11" x14ac:dyDescent="0.3">
      <c r="A197" t="s">
        <v>721</v>
      </c>
      <c r="B197" s="72" t="s">
        <v>722</v>
      </c>
      <c r="C197">
        <v>208</v>
      </c>
      <c r="D197">
        <v>291</v>
      </c>
      <c r="E197">
        <v>396</v>
      </c>
      <c r="F197">
        <v>5</v>
      </c>
      <c r="G197">
        <v>47</v>
      </c>
      <c r="H197">
        <v>37</v>
      </c>
      <c r="I197">
        <v>5</v>
      </c>
      <c r="J197">
        <v>5</v>
      </c>
      <c r="K197">
        <v>48704</v>
      </c>
    </row>
    <row r="198" spans="1:11" x14ac:dyDescent="0.3">
      <c r="A198" t="s">
        <v>723</v>
      </c>
      <c r="B198" s="72" t="s">
        <v>724</v>
      </c>
      <c r="C198">
        <v>44</v>
      </c>
      <c r="D198">
        <v>58</v>
      </c>
      <c r="E198">
        <v>95</v>
      </c>
      <c r="F198">
        <v>0</v>
      </c>
      <c r="G198">
        <v>0</v>
      </c>
      <c r="H198">
        <v>5</v>
      </c>
      <c r="I198">
        <v>5</v>
      </c>
      <c r="J198">
        <v>0</v>
      </c>
      <c r="K198">
        <v>15624</v>
      </c>
    </row>
    <row r="199" spans="1:11" x14ac:dyDescent="0.3">
      <c r="A199" t="s">
        <v>725</v>
      </c>
      <c r="B199" s="72" t="s">
        <v>726</v>
      </c>
      <c r="C199">
        <v>541</v>
      </c>
      <c r="D199">
        <v>528</v>
      </c>
      <c r="E199">
        <v>942</v>
      </c>
      <c r="F199">
        <v>34</v>
      </c>
      <c r="G199">
        <v>46</v>
      </c>
      <c r="H199">
        <v>22</v>
      </c>
      <c r="I199">
        <v>20</v>
      </c>
      <c r="J199">
        <v>5</v>
      </c>
      <c r="K199">
        <v>83396</v>
      </c>
    </row>
    <row r="200" spans="1:11" x14ac:dyDescent="0.3">
      <c r="A200" t="s">
        <v>727</v>
      </c>
      <c r="B200" s="72" t="s">
        <v>728</v>
      </c>
      <c r="C200">
        <v>83</v>
      </c>
      <c r="D200">
        <v>96</v>
      </c>
      <c r="E200">
        <v>153</v>
      </c>
      <c r="F200">
        <v>5</v>
      </c>
      <c r="G200">
        <v>16</v>
      </c>
      <c r="H200">
        <v>0</v>
      </c>
      <c r="I200">
        <v>5</v>
      </c>
      <c r="J200">
        <v>5</v>
      </c>
      <c r="K200">
        <v>41573</v>
      </c>
    </row>
    <row r="201" spans="1:11" x14ac:dyDescent="0.3">
      <c r="A201" t="s">
        <v>729</v>
      </c>
      <c r="B201" s="72" t="s">
        <v>730</v>
      </c>
      <c r="C201">
        <v>143</v>
      </c>
      <c r="D201">
        <v>208</v>
      </c>
      <c r="E201">
        <v>280</v>
      </c>
      <c r="F201">
        <v>18</v>
      </c>
      <c r="G201">
        <v>22</v>
      </c>
      <c r="H201">
        <v>25</v>
      </c>
      <c r="I201">
        <v>5</v>
      </c>
      <c r="J201">
        <v>0</v>
      </c>
      <c r="K201">
        <v>34468</v>
      </c>
    </row>
    <row r="202" spans="1:11" x14ac:dyDescent="0.3">
      <c r="A202" t="s">
        <v>731</v>
      </c>
      <c r="B202" s="72" t="s">
        <v>732</v>
      </c>
      <c r="C202">
        <v>99</v>
      </c>
      <c r="D202">
        <v>90</v>
      </c>
      <c r="E202">
        <v>153</v>
      </c>
      <c r="F202">
        <v>35</v>
      </c>
      <c r="G202">
        <v>5</v>
      </c>
      <c r="H202">
        <v>0</v>
      </c>
      <c r="I202">
        <v>0</v>
      </c>
      <c r="J202">
        <v>0</v>
      </c>
      <c r="K202">
        <v>29344</v>
      </c>
    </row>
    <row r="203" spans="1:11" x14ac:dyDescent="0.3">
      <c r="A203" t="s">
        <v>733</v>
      </c>
      <c r="B203" s="72" t="s">
        <v>734</v>
      </c>
      <c r="C203">
        <v>46</v>
      </c>
      <c r="D203">
        <v>73</v>
      </c>
      <c r="E203">
        <v>75</v>
      </c>
      <c r="F203">
        <v>39</v>
      </c>
      <c r="G203">
        <v>5</v>
      </c>
      <c r="H203">
        <v>0</v>
      </c>
      <c r="I203">
        <v>0</v>
      </c>
      <c r="J203">
        <v>5</v>
      </c>
      <c r="K203">
        <v>23732</v>
      </c>
    </row>
    <row r="204" spans="1:11" x14ac:dyDescent="0.3">
      <c r="A204" t="s">
        <v>735</v>
      </c>
      <c r="B204" s="72" t="s">
        <v>736</v>
      </c>
      <c r="C204">
        <v>80</v>
      </c>
      <c r="D204">
        <v>143</v>
      </c>
      <c r="E204">
        <v>178</v>
      </c>
      <c r="F204">
        <v>5</v>
      </c>
      <c r="G204">
        <v>5</v>
      </c>
      <c r="H204">
        <v>21</v>
      </c>
      <c r="I204">
        <v>5</v>
      </c>
      <c r="J204">
        <v>5</v>
      </c>
      <c r="K204">
        <v>30080</v>
      </c>
    </row>
    <row r="205" spans="1:11" x14ac:dyDescent="0.3">
      <c r="A205" t="s">
        <v>737</v>
      </c>
      <c r="B205" s="72" t="s">
        <v>738</v>
      </c>
      <c r="C205">
        <v>144</v>
      </c>
      <c r="D205">
        <v>174</v>
      </c>
      <c r="E205">
        <v>288</v>
      </c>
      <c r="F205">
        <v>17</v>
      </c>
      <c r="G205">
        <v>0</v>
      </c>
      <c r="H205">
        <v>5</v>
      </c>
      <c r="I205">
        <v>5</v>
      </c>
      <c r="J205">
        <v>0</v>
      </c>
      <c r="K205">
        <v>65508</v>
      </c>
    </row>
    <row r="206" spans="1:11" x14ac:dyDescent="0.3">
      <c r="A206" t="s">
        <v>739</v>
      </c>
      <c r="B206" s="72" t="s">
        <v>740</v>
      </c>
      <c r="C206">
        <v>5</v>
      </c>
      <c r="D206">
        <v>30</v>
      </c>
      <c r="E206">
        <v>21</v>
      </c>
      <c r="F206">
        <v>5</v>
      </c>
      <c r="G206">
        <v>0</v>
      </c>
      <c r="H206">
        <v>0</v>
      </c>
      <c r="I206">
        <v>5</v>
      </c>
      <c r="J206">
        <v>0</v>
      </c>
      <c r="K206">
        <v>16034</v>
      </c>
    </row>
    <row r="207" spans="1:11" x14ac:dyDescent="0.3">
      <c r="A207" t="s">
        <v>741</v>
      </c>
      <c r="B207" s="72" t="s">
        <v>742</v>
      </c>
      <c r="C207">
        <v>436</v>
      </c>
      <c r="D207">
        <v>358</v>
      </c>
      <c r="E207">
        <v>718</v>
      </c>
      <c r="F207">
        <v>20</v>
      </c>
      <c r="G207">
        <v>28</v>
      </c>
      <c r="H207">
        <v>0</v>
      </c>
      <c r="I207">
        <v>27</v>
      </c>
      <c r="J207">
        <v>10</v>
      </c>
      <c r="K207">
        <v>81775</v>
      </c>
    </row>
    <row r="208" spans="1:11" x14ac:dyDescent="0.3">
      <c r="A208" t="s">
        <v>743</v>
      </c>
      <c r="B208" s="72" t="s">
        <v>744</v>
      </c>
      <c r="C208">
        <v>265</v>
      </c>
      <c r="D208">
        <v>298</v>
      </c>
      <c r="E208">
        <v>474</v>
      </c>
      <c r="F208">
        <v>29</v>
      </c>
      <c r="G208">
        <v>39</v>
      </c>
      <c r="H208">
        <v>11</v>
      </c>
      <c r="I208">
        <v>5</v>
      </c>
      <c r="J208">
        <v>0</v>
      </c>
      <c r="K208">
        <v>77806</v>
      </c>
    </row>
    <row r="209" spans="1:11" x14ac:dyDescent="0.3">
      <c r="A209" t="s">
        <v>745</v>
      </c>
      <c r="B209" s="72" t="s">
        <v>746</v>
      </c>
      <c r="C209">
        <v>51</v>
      </c>
      <c r="D209">
        <v>109</v>
      </c>
      <c r="E209">
        <v>95</v>
      </c>
      <c r="F209">
        <v>58</v>
      </c>
      <c r="G209">
        <v>5</v>
      </c>
      <c r="H209">
        <v>0</v>
      </c>
      <c r="I209">
        <v>5</v>
      </c>
      <c r="J209">
        <v>5</v>
      </c>
      <c r="K209">
        <v>11209</v>
      </c>
    </row>
    <row r="210" spans="1:11" x14ac:dyDescent="0.3">
      <c r="A210" t="s">
        <v>747</v>
      </c>
      <c r="B210" s="72" t="s">
        <v>748</v>
      </c>
      <c r="C210">
        <v>515</v>
      </c>
      <c r="D210">
        <v>443</v>
      </c>
      <c r="E210">
        <v>812</v>
      </c>
      <c r="F210">
        <v>21</v>
      </c>
      <c r="G210">
        <v>93</v>
      </c>
      <c r="H210">
        <v>5</v>
      </c>
      <c r="I210">
        <v>15</v>
      </c>
      <c r="J210">
        <v>0</v>
      </c>
      <c r="K210">
        <v>79183</v>
      </c>
    </row>
    <row r="211" spans="1:11" x14ac:dyDescent="0.3">
      <c r="A211" t="s">
        <v>749</v>
      </c>
      <c r="B211" s="72" t="s">
        <v>750</v>
      </c>
      <c r="C211">
        <v>1835</v>
      </c>
      <c r="D211">
        <v>1845</v>
      </c>
      <c r="E211">
        <v>2928</v>
      </c>
      <c r="F211">
        <v>351</v>
      </c>
      <c r="G211">
        <v>161</v>
      </c>
      <c r="H211">
        <v>5</v>
      </c>
      <c r="I211">
        <v>219</v>
      </c>
      <c r="J211">
        <v>21</v>
      </c>
      <c r="K211">
        <v>183317</v>
      </c>
    </row>
    <row r="212" spans="1:11" x14ac:dyDescent="0.3">
      <c r="A212" t="s">
        <v>751</v>
      </c>
      <c r="B212" s="72" t="s">
        <v>752</v>
      </c>
      <c r="C212">
        <v>5</v>
      </c>
      <c r="D212">
        <v>13</v>
      </c>
      <c r="E212">
        <v>5</v>
      </c>
      <c r="F212">
        <v>5</v>
      </c>
      <c r="G212">
        <v>0</v>
      </c>
      <c r="H212">
        <v>0</v>
      </c>
      <c r="I212">
        <v>0</v>
      </c>
      <c r="J212">
        <v>0</v>
      </c>
      <c r="K212">
        <v>6910</v>
      </c>
    </row>
    <row r="213" spans="1:11" x14ac:dyDescent="0.3">
      <c r="A213" t="s">
        <v>753</v>
      </c>
      <c r="B213" s="72" t="s">
        <v>754</v>
      </c>
      <c r="C213">
        <v>201</v>
      </c>
      <c r="D213">
        <v>113</v>
      </c>
      <c r="E213">
        <v>278</v>
      </c>
      <c r="F213">
        <v>5</v>
      </c>
      <c r="G213">
        <v>24</v>
      </c>
      <c r="H213">
        <v>0</v>
      </c>
      <c r="I213">
        <v>5</v>
      </c>
      <c r="J213">
        <v>0</v>
      </c>
      <c r="K213">
        <v>24096</v>
      </c>
    </row>
    <row r="214" spans="1:11" x14ac:dyDescent="0.3">
      <c r="A214" t="s">
        <v>755</v>
      </c>
      <c r="B214" s="72" t="s">
        <v>756</v>
      </c>
      <c r="C214">
        <v>217</v>
      </c>
      <c r="D214">
        <v>208</v>
      </c>
      <c r="E214">
        <v>350</v>
      </c>
      <c r="F214">
        <v>12</v>
      </c>
      <c r="G214">
        <v>43</v>
      </c>
      <c r="H214">
        <v>5</v>
      </c>
      <c r="I214">
        <v>11</v>
      </c>
      <c r="J214">
        <v>0</v>
      </c>
      <c r="K214">
        <v>34540</v>
      </c>
    </row>
    <row r="215" spans="1:11" x14ac:dyDescent="0.3">
      <c r="A215" t="s">
        <v>757</v>
      </c>
      <c r="B215" s="72" t="s">
        <v>758</v>
      </c>
      <c r="C215">
        <v>157</v>
      </c>
      <c r="D215">
        <v>191</v>
      </c>
      <c r="E215">
        <v>241</v>
      </c>
      <c r="F215">
        <v>27</v>
      </c>
      <c r="G215">
        <v>52</v>
      </c>
      <c r="H215">
        <v>5</v>
      </c>
      <c r="I215">
        <v>5</v>
      </c>
      <c r="J215">
        <v>5</v>
      </c>
      <c r="K215">
        <v>26923</v>
      </c>
    </row>
    <row r="216" spans="1:11" x14ac:dyDescent="0.3">
      <c r="A216" t="s">
        <v>759</v>
      </c>
      <c r="B216" s="72" t="s">
        <v>760</v>
      </c>
      <c r="C216">
        <v>206</v>
      </c>
      <c r="D216">
        <v>115</v>
      </c>
      <c r="E216">
        <v>283</v>
      </c>
      <c r="F216">
        <v>22</v>
      </c>
      <c r="G216">
        <v>5</v>
      </c>
      <c r="H216">
        <v>0</v>
      </c>
      <c r="I216">
        <v>5</v>
      </c>
      <c r="J216">
        <v>5</v>
      </c>
      <c r="K216">
        <v>38275</v>
      </c>
    </row>
    <row r="217" spans="1:11" x14ac:dyDescent="0.3">
      <c r="A217" t="s">
        <v>761</v>
      </c>
      <c r="B217" s="72" t="s">
        <v>762</v>
      </c>
      <c r="C217">
        <v>291</v>
      </c>
      <c r="D217">
        <v>193</v>
      </c>
      <c r="E217">
        <v>449</v>
      </c>
      <c r="F217">
        <v>14</v>
      </c>
      <c r="G217">
        <v>12</v>
      </c>
      <c r="H217">
        <v>0</v>
      </c>
      <c r="I217">
        <v>5</v>
      </c>
      <c r="J217">
        <v>5</v>
      </c>
      <c r="K217">
        <v>52777</v>
      </c>
    </row>
    <row r="218" spans="1:11" x14ac:dyDescent="0.3">
      <c r="A218" t="s">
        <v>763</v>
      </c>
      <c r="B218" s="72" t="s">
        <v>764</v>
      </c>
      <c r="C218">
        <v>118</v>
      </c>
      <c r="D218">
        <v>88</v>
      </c>
      <c r="E218">
        <v>181</v>
      </c>
      <c r="F218">
        <v>12</v>
      </c>
      <c r="G218">
        <v>5</v>
      </c>
      <c r="H218">
        <v>5</v>
      </c>
      <c r="I218">
        <v>5</v>
      </c>
      <c r="J218">
        <v>5</v>
      </c>
      <c r="K218">
        <v>17334</v>
      </c>
    </row>
    <row r="219" spans="1:11" x14ac:dyDescent="0.3">
      <c r="A219" t="s">
        <v>765</v>
      </c>
      <c r="B219" s="72" t="s">
        <v>766</v>
      </c>
      <c r="C219">
        <v>63</v>
      </c>
      <c r="D219">
        <v>49</v>
      </c>
      <c r="E219">
        <v>100</v>
      </c>
      <c r="F219">
        <v>5</v>
      </c>
      <c r="G219">
        <v>5</v>
      </c>
      <c r="H219">
        <v>0</v>
      </c>
      <c r="I219">
        <v>5</v>
      </c>
      <c r="J219">
        <v>0</v>
      </c>
      <c r="K219">
        <v>11073</v>
      </c>
    </row>
    <row r="220" spans="1:11" x14ac:dyDescent="0.3">
      <c r="A220" t="s">
        <v>767</v>
      </c>
      <c r="B220" s="72" t="s">
        <v>768</v>
      </c>
      <c r="C220">
        <v>359</v>
      </c>
      <c r="D220">
        <v>311</v>
      </c>
      <c r="E220">
        <v>557</v>
      </c>
      <c r="F220">
        <v>64</v>
      </c>
      <c r="G220">
        <v>39</v>
      </c>
      <c r="H220">
        <v>0</v>
      </c>
      <c r="I220">
        <v>5</v>
      </c>
      <c r="J220">
        <v>10</v>
      </c>
      <c r="K220">
        <v>100768</v>
      </c>
    </row>
    <row r="221" spans="1:11" x14ac:dyDescent="0.3">
      <c r="A221" t="s">
        <v>769</v>
      </c>
      <c r="B221" s="72" t="s">
        <v>770</v>
      </c>
      <c r="C221">
        <v>77</v>
      </c>
      <c r="D221">
        <v>52</v>
      </c>
      <c r="E221">
        <v>125</v>
      </c>
      <c r="F221">
        <v>5</v>
      </c>
      <c r="G221">
        <v>0</v>
      </c>
      <c r="H221">
        <v>0</v>
      </c>
      <c r="I221">
        <v>5</v>
      </c>
      <c r="J221">
        <v>5</v>
      </c>
      <c r="K221">
        <v>17624</v>
      </c>
    </row>
    <row r="222" spans="1:11" x14ac:dyDescent="0.3">
      <c r="A222" t="s">
        <v>771</v>
      </c>
      <c r="B222" s="72" t="s">
        <v>772</v>
      </c>
      <c r="C222">
        <v>544</v>
      </c>
      <c r="D222">
        <v>378</v>
      </c>
      <c r="E222">
        <v>733</v>
      </c>
      <c r="F222">
        <v>43</v>
      </c>
      <c r="G222">
        <v>103</v>
      </c>
      <c r="H222">
        <v>18</v>
      </c>
      <c r="I222">
        <v>10</v>
      </c>
      <c r="J222">
        <v>10</v>
      </c>
      <c r="K222">
        <v>76779</v>
      </c>
    </row>
    <row r="223" spans="1:11" x14ac:dyDescent="0.3">
      <c r="A223" t="s">
        <v>773</v>
      </c>
      <c r="B223" s="72" t="s">
        <v>774</v>
      </c>
      <c r="C223">
        <v>112</v>
      </c>
      <c r="D223">
        <v>139</v>
      </c>
      <c r="E223">
        <v>131</v>
      </c>
      <c r="F223">
        <v>5</v>
      </c>
      <c r="G223">
        <v>19</v>
      </c>
      <c r="H223">
        <v>72</v>
      </c>
      <c r="I223">
        <v>5</v>
      </c>
      <c r="J223">
        <v>19</v>
      </c>
      <c r="K223">
        <v>22991</v>
      </c>
    </row>
    <row r="224" spans="1:11" x14ac:dyDescent="0.3">
      <c r="A224" t="s">
        <v>775</v>
      </c>
      <c r="B224" s="72" t="s">
        <v>776</v>
      </c>
      <c r="C224">
        <v>106</v>
      </c>
      <c r="D224">
        <v>138</v>
      </c>
      <c r="E224">
        <v>181</v>
      </c>
      <c r="F224">
        <v>22</v>
      </c>
      <c r="G224">
        <v>24</v>
      </c>
      <c r="H224">
        <v>15</v>
      </c>
      <c r="I224">
        <v>5</v>
      </c>
      <c r="J224">
        <v>0</v>
      </c>
      <c r="K224">
        <v>20919</v>
      </c>
    </row>
    <row r="225" spans="1:11" x14ac:dyDescent="0.3">
      <c r="A225" t="s">
        <v>777</v>
      </c>
      <c r="B225" s="72" t="s">
        <v>778</v>
      </c>
      <c r="C225">
        <v>340</v>
      </c>
      <c r="D225">
        <v>284</v>
      </c>
      <c r="E225">
        <v>527</v>
      </c>
      <c r="F225">
        <v>74</v>
      </c>
      <c r="G225">
        <v>5</v>
      </c>
      <c r="H225">
        <v>5</v>
      </c>
      <c r="I225">
        <v>5</v>
      </c>
      <c r="J225">
        <v>5</v>
      </c>
      <c r="K225">
        <v>55727</v>
      </c>
    </row>
    <row r="226" spans="1:11" x14ac:dyDescent="0.3">
      <c r="A226" t="s">
        <v>779</v>
      </c>
      <c r="B226" s="72" t="s">
        <v>780</v>
      </c>
      <c r="C226">
        <v>2806</v>
      </c>
      <c r="D226">
        <v>2182</v>
      </c>
      <c r="E226">
        <v>4163</v>
      </c>
      <c r="F226">
        <v>444</v>
      </c>
      <c r="G226">
        <v>152</v>
      </c>
      <c r="H226">
        <v>16</v>
      </c>
      <c r="I226">
        <v>182</v>
      </c>
      <c r="J226">
        <v>40</v>
      </c>
      <c r="K226">
        <v>435526</v>
      </c>
    </row>
    <row r="227" spans="1:11" x14ac:dyDescent="0.3">
      <c r="A227" t="s">
        <v>781</v>
      </c>
      <c r="B227" s="72" t="s">
        <v>782</v>
      </c>
      <c r="C227">
        <v>42</v>
      </c>
      <c r="D227">
        <v>52</v>
      </c>
      <c r="E227">
        <v>86</v>
      </c>
      <c r="F227">
        <v>5</v>
      </c>
      <c r="G227">
        <v>5</v>
      </c>
      <c r="H227">
        <v>0</v>
      </c>
      <c r="I227">
        <v>5</v>
      </c>
      <c r="J227">
        <v>0</v>
      </c>
      <c r="K227">
        <v>15172</v>
      </c>
    </row>
    <row r="228" spans="1:11" x14ac:dyDescent="0.3">
      <c r="A228" t="s">
        <v>783</v>
      </c>
      <c r="B228" s="72" t="s">
        <v>784</v>
      </c>
      <c r="C228">
        <v>96</v>
      </c>
      <c r="D228">
        <v>81</v>
      </c>
      <c r="E228">
        <v>165</v>
      </c>
      <c r="F228">
        <v>5</v>
      </c>
      <c r="G228">
        <v>5</v>
      </c>
      <c r="H228">
        <v>0</v>
      </c>
      <c r="I228">
        <v>5</v>
      </c>
      <c r="J228">
        <v>5</v>
      </c>
      <c r="K228">
        <v>22998</v>
      </c>
    </row>
    <row r="229" spans="1:11" x14ac:dyDescent="0.3">
      <c r="A229" t="s">
        <v>785</v>
      </c>
      <c r="B229" s="72" t="s">
        <v>786</v>
      </c>
      <c r="C229">
        <v>37</v>
      </c>
      <c r="D229">
        <v>39</v>
      </c>
      <c r="E229">
        <v>75</v>
      </c>
      <c r="F229">
        <v>5</v>
      </c>
      <c r="G229">
        <v>0</v>
      </c>
      <c r="H229">
        <v>0</v>
      </c>
      <c r="I229">
        <v>0</v>
      </c>
      <c r="J229">
        <v>0</v>
      </c>
      <c r="K229">
        <v>23704</v>
      </c>
    </row>
    <row r="230" spans="1:11" x14ac:dyDescent="0.3">
      <c r="A230" t="s">
        <v>787</v>
      </c>
      <c r="B230" s="72" t="s">
        <v>788</v>
      </c>
      <c r="C230">
        <v>28</v>
      </c>
      <c r="D230">
        <v>28</v>
      </c>
      <c r="E230">
        <v>55</v>
      </c>
      <c r="F230">
        <v>0</v>
      </c>
      <c r="G230">
        <v>0</v>
      </c>
      <c r="H230">
        <v>0</v>
      </c>
      <c r="I230">
        <v>0</v>
      </c>
      <c r="J230">
        <v>5</v>
      </c>
      <c r="K230">
        <v>19701</v>
      </c>
    </row>
    <row r="231" spans="1:11" x14ac:dyDescent="0.3">
      <c r="A231" t="s">
        <v>789</v>
      </c>
      <c r="B231" s="72" t="s">
        <v>790</v>
      </c>
      <c r="C231">
        <v>23169</v>
      </c>
      <c r="D231">
        <v>17713</v>
      </c>
      <c r="E231">
        <v>35337</v>
      </c>
      <c r="F231">
        <v>2188</v>
      </c>
      <c r="G231">
        <v>1627</v>
      </c>
      <c r="H231">
        <v>565</v>
      </c>
      <c r="I231">
        <v>819</v>
      </c>
      <c r="J231">
        <v>473</v>
      </c>
      <c r="K231">
        <v>4044594</v>
      </c>
    </row>
    <row r="232" spans="1:11" x14ac:dyDescent="0.3">
      <c r="A232" t="s">
        <v>791</v>
      </c>
      <c r="B232" s="72" t="s">
        <v>792</v>
      </c>
      <c r="C232">
        <v>244</v>
      </c>
      <c r="D232">
        <v>158</v>
      </c>
      <c r="E232">
        <v>377</v>
      </c>
      <c r="F232">
        <v>17</v>
      </c>
      <c r="G232">
        <v>5</v>
      </c>
      <c r="H232">
        <v>0</v>
      </c>
      <c r="I232">
        <v>5</v>
      </c>
      <c r="J232">
        <v>5</v>
      </c>
      <c r="K232">
        <v>41563</v>
      </c>
    </row>
    <row r="233" spans="1:11" x14ac:dyDescent="0.3">
      <c r="A233" t="s">
        <v>793</v>
      </c>
      <c r="B233" s="72" t="s">
        <v>794</v>
      </c>
      <c r="C233">
        <v>71</v>
      </c>
      <c r="D233">
        <v>91</v>
      </c>
      <c r="E233">
        <v>140</v>
      </c>
      <c r="F233">
        <v>10</v>
      </c>
      <c r="G233">
        <v>5</v>
      </c>
      <c r="H233">
        <v>0</v>
      </c>
      <c r="I233">
        <v>5</v>
      </c>
      <c r="J233">
        <v>5</v>
      </c>
      <c r="K233">
        <v>39496</v>
      </c>
    </row>
    <row r="234" spans="1:11" x14ac:dyDescent="0.3">
      <c r="A234" t="s">
        <v>795</v>
      </c>
      <c r="B234" s="72" t="s">
        <v>796</v>
      </c>
      <c r="C234">
        <v>0</v>
      </c>
      <c r="D234">
        <v>5</v>
      </c>
      <c r="E234">
        <v>5</v>
      </c>
      <c r="F234">
        <v>0</v>
      </c>
      <c r="G234">
        <v>0</v>
      </c>
      <c r="H234">
        <v>0</v>
      </c>
      <c r="I234">
        <v>0</v>
      </c>
      <c r="J234">
        <v>5</v>
      </c>
      <c r="K234">
        <v>1671</v>
      </c>
    </row>
    <row r="235" spans="1:11" x14ac:dyDescent="0.3">
      <c r="A235" t="s">
        <v>797</v>
      </c>
      <c r="B235" s="72" t="s">
        <v>798</v>
      </c>
      <c r="C235">
        <v>487</v>
      </c>
      <c r="D235">
        <v>398</v>
      </c>
      <c r="E235">
        <v>737</v>
      </c>
      <c r="F235">
        <v>14</v>
      </c>
      <c r="G235">
        <v>40</v>
      </c>
      <c r="H235">
        <v>58</v>
      </c>
      <c r="I235">
        <v>26</v>
      </c>
      <c r="J235">
        <v>5</v>
      </c>
      <c r="K235">
        <v>69369</v>
      </c>
    </row>
    <row r="236" spans="1:11" x14ac:dyDescent="0.3">
      <c r="A236" t="s">
        <v>799</v>
      </c>
      <c r="B236" s="72" t="s">
        <v>800</v>
      </c>
      <c r="C236">
        <v>613</v>
      </c>
      <c r="D236">
        <v>513</v>
      </c>
      <c r="E236">
        <v>957</v>
      </c>
      <c r="F236">
        <v>77</v>
      </c>
      <c r="G236">
        <v>39</v>
      </c>
      <c r="H236">
        <v>35</v>
      </c>
      <c r="I236">
        <v>10</v>
      </c>
      <c r="J236">
        <v>10</v>
      </c>
      <c r="K236">
        <v>92453</v>
      </c>
    </row>
    <row r="237" spans="1:11" x14ac:dyDescent="0.3">
      <c r="A237" t="s">
        <v>801</v>
      </c>
      <c r="B237" s="72" t="s">
        <v>802</v>
      </c>
      <c r="C237">
        <v>32</v>
      </c>
      <c r="D237">
        <v>32</v>
      </c>
      <c r="E237">
        <v>53</v>
      </c>
      <c r="F237">
        <v>5</v>
      </c>
      <c r="G237">
        <v>5</v>
      </c>
      <c r="H237">
        <v>0</v>
      </c>
      <c r="I237">
        <v>5</v>
      </c>
      <c r="J237">
        <v>0</v>
      </c>
      <c r="K237">
        <v>19841</v>
      </c>
    </row>
    <row r="238" spans="1:11" x14ac:dyDescent="0.3">
      <c r="A238" t="s">
        <v>803</v>
      </c>
      <c r="B238" s="72" t="s">
        <v>804</v>
      </c>
      <c r="C238">
        <v>35</v>
      </c>
      <c r="D238">
        <v>15</v>
      </c>
      <c r="E238">
        <v>48</v>
      </c>
      <c r="F238">
        <v>5</v>
      </c>
      <c r="G238">
        <v>0</v>
      </c>
      <c r="H238">
        <v>0</v>
      </c>
      <c r="I238">
        <v>0</v>
      </c>
      <c r="J238">
        <v>5</v>
      </c>
      <c r="K238">
        <v>9750</v>
      </c>
    </row>
    <row r="239" spans="1:11" x14ac:dyDescent="0.3">
      <c r="A239" t="s">
        <v>805</v>
      </c>
      <c r="B239" s="72" t="s">
        <v>806</v>
      </c>
      <c r="C239">
        <v>113</v>
      </c>
      <c r="D239">
        <v>86</v>
      </c>
      <c r="E239">
        <v>195</v>
      </c>
      <c r="F239">
        <v>5</v>
      </c>
      <c r="G239">
        <v>0</v>
      </c>
      <c r="H239">
        <v>0</v>
      </c>
      <c r="I239">
        <v>5</v>
      </c>
      <c r="J239">
        <v>5</v>
      </c>
      <c r="K239">
        <v>35064</v>
      </c>
    </row>
    <row r="240" spans="1:11" x14ac:dyDescent="0.3">
      <c r="A240" t="s">
        <v>807</v>
      </c>
      <c r="B240" s="72" t="s">
        <v>808</v>
      </c>
      <c r="C240">
        <v>622</v>
      </c>
      <c r="D240">
        <v>364</v>
      </c>
      <c r="E240">
        <v>893</v>
      </c>
      <c r="F240">
        <v>20</v>
      </c>
      <c r="G240">
        <v>29</v>
      </c>
      <c r="H240">
        <v>19</v>
      </c>
      <c r="I240">
        <v>10</v>
      </c>
      <c r="J240">
        <v>10</v>
      </c>
      <c r="K240">
        <v>87900</v>
      </c>
    </row>
    <row r="241" spans="1:11" x14ac:dyDescent="0.3">
      <c r="A241" t="s">
        <v>809</v>
      </c>
      <c r="B241" s="72" t="s">
        <v>810</v>
      </c>
      <c r="C241">
        <v>95</v>
      </c>
      <c r="D241">
        <v>98</v>
      </c>
      <c r="E241">
        <v>171</v>
      </c>
      <c r="F241">
        <v>5</v>
      </c>
      <c r="G241">
        <v>5</v>
      </c>
      <c r="H241">
        <v>5</v>
      </c>
      <c r="I241">
        <v>5</v>
      </c>
      <c r="J241">
        <v>5</v>
      </c>
      <c r="K241">
        <v>25056</v>
      </c>
    </row>
    <row r="242" spans="1:11" x14ac:dyDescent="0.3">
      <c r="A242" t="s">
        <v>811</v>
      </c>
      <c r="B242" s="72" t="s">
        <v>812</v>
      </c>
      <c r="C242">
        <v>157</v>
      </c>
      <c r="D242">
        <v>181</v>
      </c>
      <c r="E242">
        <v>284</v>
      </c>
      <c r="F242">
        <v>33</v>
      </c>
      <c r="G242">
        <v>14</v>
      </c>
      <c r="H242">
        <v>0</v>
      </c>
      <c r="I242">
        <v>0</v>
      </c>
      <c r="J242">
        <v>5</v>
      </c>
      <c r="K242">
        <v>49801</v>
      </c>
    </row>
    <row r="243" spans="1:11" x14ac:dyDescent="0.3">
      <c r="A243" t="s">
        <v>813</v>
      </c>
      <c r="B243" s="72" t="s">
        <v>814</v>
      </c>
      <c r="C243">
        <v>194</v>
      </c>
      <c r="D243">
        <v>256</v>
      </c>
      <c r="E243">
        <v>316</v>
      </c>
      <c r="F243">
        <v>75</v>
      </c>
      <c r="G243">
        <v>56</v>
      </c>
      <c r="H243">
        <v>0</v>
      </c>
      <c r="I243">
        <v>5</v>
      </c>
      <c r="J243">
        <v>5</v>
      </c>
      <c r="K243">
        <v>35181</v>
      </c>
    </row>
    <row r="244" spans="1:11" x14ac:dyDescent="0.3">
      <c r="A244" t="s">
        <v>815</v>
      </c>
      <c r="B244" s="72" t="s">
        <v>816</v>
      </c>
      <c r="C244">
        <v>163</v>
      </c>
      <c r="D244">
        <v>97</v>
      </c>
      <c r="E244">
        <v>259</v>
      </c>
      <c r="F244">
        <v>5</v>
      </c>
      <c r="G244">
        <v>0</v>
      </c>
      <c r="H244">
        <v>0</v>
      </c>
      <c r="I244">
        <v>0</v>
      </c>
      <c r="J244">
        <v>0</v>
      </c>
      <c r="K244">
        <v>27127</v>
      </c>
    </row>
    <row r="245" spans="1:11" x14ac:dyDescent="0.3">
      <c r="A245" t="s">
        <v>817</v>
      </c>
      <c r="B245" s="72" t="s">
        <v>818</v>
      </c>
      <c r="C245">
        <v>98</v>
      </c>
      <c r="D245">
        <v>57</v>
      </c>
      <c r="E245">
        <v>137</v>
      </c>
      <c r="F245">
        <v>5</v>
      </c>
      <c r="G245">
        <v>5</v>
      </c>
      <c r="H245">
        <v>12</v>
      </c>
      <c r="I245">
        <v>5</v>
      </c>
      <c r="J245">
        <v>0</v>
      </c>
      <c r="K245">
        <v>14689</v>
      </c>
    </row>
    <row r="246" spans="1:11" x14ac:dyDescent="0.3">
      <c r="A246" t="s">
        <v>819</v>
      </c>
      <c r="B246" s="72" t="s">
        <v>820</v>
      </c>
      <c r="C246">
        <v>70</v>
      </c>
      <c r="D246">
        <v>32</v>
      </c>
      <c r="E246">
        <v>100</v>
      </c>
      <c r="F246">
        <v>5</v>
      </c>
      <c r="G246">
        <v>0</v>
      </c>
      <c r="H246">
        <v>0</v>
      </c>
      <c r="I246">
        <v>0</v>
      </c>
      <c r="J246">
        <v>0</v>
      </c>
      <c r="K246">
        <v>13578</v>
      </c>
    </row>
    <row r="247" spans="1:11" x14ac:dyDescent="0.3">
      <c r="A247" t="s">
        <v>821</v>
      </c>
      <c r="B247" s="72" t="s">
        <v>822</v>
      </c>
      <c r="C247">
        <v>538</v>
      </c>
      <c r="D247">
        <v>468</v>
      </c>
      <c r="E247">
        <v>905</v>
      </c>
      <c r="F247">
        <v>21</v>
      </c>
      <c r="G247">
        <v>39</v>
      </c>
      <c r="H247">
        <v>5</v>
      </c>
      <c r="I247">
        <v>30</v>
      </c>
      <c r="J247">
        <v>10</v>
      </c>
      <c r="K247">
        <v>96613</v>
      </c>
    </row>
    <row r="248" spans="1:11" x14ac:dyDescent="0.3">
      <c r="A248" t="s">
        <v>823</v>
      </c>
      <c r="B248" s="72" t="s">
        <v>824</v>
      </c>
      <c r="C248">
        <v>89</v>
      </c>
      <c r="D248">
        <v>77</v>
      </c>
      <c r="E248">
        <v>149</v>
      </c>
      <c r="F248">
        <v>15</v>
      </c>
      <c r="G248">
        <v>0</v>
      </c>
      <c r="H248">
        <v>0</v>
      </c>
      <c r="I248">
        <v>5</v>
      </c>
      <c r="J248">
        <v>5</v>
      </c>
      <c r="K248">
        <v>43996</v>
      </c>
    </row>
    <row r="249" spans="1:11" x14ac:dyDescent="0.3">
      <c r="A249" t="s">
        <v>825</v>
      </c>
      <c r="B249" s="72" t="s">
        <v>826</v>
      </c>
      <c r="C249">
        <v>607</v>
      </c>
      <c r="D249">
        <v>578</v>
      </c>
      <c r="E249">
        <v>976</v>
      </c>
      <c r="F249">
        <v>109</v>
      </c>
      <c r="G249">
        <v>27</v>
      </c>
      <c r="H249">
        <v>49</v>
      </c>
      <c r="I249">
        <v>15</v>
      </c>
      <c r="J249">
        <v>15</v>
      </c>
      <c r="K249">
        <v>104751</v>
      </c>
    </row>
    <row r="250" spans="1:11" x14ac:dyDescent="0.3">
      <c r="A250" t="s">
        <v>827</v>
      </c>
      <c r="B250" s="72" t="s">
        <v>828</v>
      </c>
      <c r="C250">
        <v>36</v>
      </c>
      <c r="D250">
        <v>67</v>
      </c>
      <c r="E250">
        <v>74</v>
      </c>
      <c r="F250">
        <v>21</v>
      </c>
      <c r="G250">
        <v>5</v>
      </c>
      <c r="H250">
        <v>0</v>
      </c>
      <c r="I250">
        <v>0</v>
      </c>
      <c r="J250">
        <v>0</v>
      </c>
      <c r="K250">
        <v>32707</v>
      </c>
    </row>
    <row r="251" spans="1:11" x14ac:dyDescent="0.3">
      <c r="A251" t="s">
        <v>829</v>
      </c>
      <c r="B251" s="72" t="s">
        <v>830</v>
      </c>
      <c r="C251">
        <v>56</v>
      </c>
      <c r="D251">
        <v>49</v>
      </c>
      <c r="E251">
        <v>99</v>
      </c>
      <c r="F251">
        <v>5</v>
      </c>
      <c r="G251">
        <v>5</v>
      </c>
      <c r="H251">
        <v>0</v>
      </c>
      <c r="I251">
        <v>0</v>
      </c>
      <c r="J251">
        <v>5</v>
      </c>
      <c r="K251">
        <v>22998</v>
      </c>
    </row>
    <row r="252" spans="1:11" x14ac:dyDescent="0.3">
      <c r="A252" t="s">
        <v>831</v>
      </c>
      <c r="B252" s="72" t="s">
        <v>832</v>
      </c>
      <c r="C252">
        <v>258</v>
      </c>
      <c r="D252">
        <v>269</v>
      </c>
      <c r="E252">
        <v>451</v>
      </c>
      <c r="F252">
        <v>5</v>
      </c>
      <c r="G252">
        <v>48</v>
      </c>
      <c r="H252">
        <v>12</v>
      </c>
      <c r="I252">
        <v>5</v>
      </c>
      <c r="J252">
        <v>5</v>
      </c>
      <c r="K252">
        <v>75367</v>
      </c>
    </row>
    <row r="253" spans="1:11" x14ac:dyDescent="0.3">
      <c r="A253" t="s">
        <v>833</v>
      </c>
      <c r="B253" s="72" t="s">
        <v>834</v>
      </c>
      <c r="C253">
        <v>268</v>
      </c>
      <c r="D253">
        <v>496</v>
      </c>
      <c r="E253">
        <v>522</v>
      </c>
      <c r="F253">
        <v>69</v>
      </c>
      <c r="G253">
        <v>57</v>
      </c>
      <c r="H253">
        <v>103</v>
      </c>
      <c r="I253">
        <v>10</v>
      </c>
      <c r="J253">
        <v>5</v>
      </c>
      <c r="K253">
        <v>97581</v>
      </c>
    </row>
    <row r="254" spans="1:11" x14ac:dyDescent="0.3">
      <c r="A254" t="s">
        <v>835</v>
      </c>
      <c r="B254" s="72" t="s">
        <v>836</v>
      </c>
      <c r="C254">
        <v>1755</v>
      </c>
      <c r="D254">
        <v>1433</v>
      </c>
      <c r="E254">
        <v>2612</v>
      </c>
      <c r="F254">
        <v>266</v>
      </c>
      <c r="G254">
        <v>236</v>
      </c>
      <c r="H254">
        <v>5</v>
      </c>
      <c r="I254">
        <v>47</v>
      </c>
      <c r="J254">
        <v>30</v>
      </c>
      <c r="K254">
        <v>267336</v>
      </c>
    </row>
    <row r="255" spans="1:11" x14ac:dyDescent="0.3">
      <c r="A255" t="s">
        <v>837</v>
      </c>
      <c r="B255" s="72" t="s">
        <v>838</v>
      </c>
      <c r="C255">
        <v>224</v>
      </c>
      <c r="D255">
        <v>179</v>
      </c>
      <c r="E255">
        <v>346</v>
      </c>
      <c r="F255">
        <v>24</v>
      </c>
      <c r="G255">
        <v>21</v>
      </c>
      <c r="H255">
        <v>0</v>
      </c>
      <c r="I255">
        <v>5</v>
      </c>
      <c r="J255">
        <v>5</v>
      </c>
      <c r="K255">
        <v>41582</v>
      </c>
    </row>
    <row r="256" spans="1:11" x14ac:dyDescent="0.3">
      <c r="A256" t="s">
        <v>839</v>
      </c>
      <c r="B256" s="72" t="s">
        <v>840</v>
      </c>
      <c r="C256">
        <v>19</v>
      </c>
      <c r="D256">
        <v>25</v>
      </c>
      <c r="E256">
        <v>37</v>
      </c>
      <c r="F256">
        <v>5</v>
      </c>
      <c r="G256">
        <v>0</v>
      </c>
      <c r="H256">
        <v>0</v>
      </c>
      <c r="I256">
        <v>5</v>
      </c>
      <c r="J256">
        <v>0</v>
      </c>
      <c r="K256">
        <v>4368</v>
      </c>
    </row>
    <row r="257" spans="1:11" x14ac:dyDescent="0.3">
      <c r="A257" t="s">
        <v>841</v>
      </c>
      <c r="B257" s="72" t="s">
        <v>842</v>
      </c>
      <c r="C257">
        <v>180</v>
      </c>
      <c r="D257">
        <v>209</v>
      </c>
      <c r="E257">
        <v>320</v>
      </c>
      <c r="F257">
        <v>22</v>
      </c>
      <c r="G257">
        <v>20</v>
      </c>
      <c r="H257">
        <v>18</v>
      </c>
      <c r="I257">
        <v>5</v>
      </c>
      <c r="J257">
        <v>5</v>
      </c>
      <c r="K257">
        <v>39557</v>
      </c>
    </row>
    <row r="258" spans="1:11" x14ac:dyDescent="0.3">
      <c r="A258" t="s">
        <v>843</v>
      </c>
      <c r="B258" s="72" t="s">
        <v>844</v>
      </c>
      <c r="C258">
        <v>446</v>
      </c>
      <c r="D258">
        <v>322</v>
      </c>
      <c r="E258">
        <v>690</v>
      </c>
      <c r="F258">
        <v>29</v>
      </c>
      <c r="G258">
        <v>30</v>
      </c>
      <c r="H258">
        <v>0</v>
      </c>
      <c r="I258">
        <v>15</v>
      </c>
      <c r="J258">
        <v>5</v>
      </c>
      <c r="K258">
        <v>62873</v>
      </c>
    </row>
    <row r="259" spans="1:11" x14ac:dyDescent="0.3">
      <c r="A259" t="s">
        <v>845</v>
      </c>
      <c r="B259" s="72" t="s">
        <v>846</v>
      </c>
      <c r="C259">
        <v>38</v>
      </c>
      <c r="D259">
        <v>76</v>
      </c>
      <c r="E259">
        <v>77</v>
      </c>
      <c r="F259">
        <v>35</v>
      </c>
      <c r="G259">
        <v>0</v>
      </c>
      <c r="H259">
        <v>0</v>
      </c>
      <c r="I259">
        <v>0</v>
      </c>
      <c r="J259">
        <v>5</v>
      </c>
      <c r="K259">
        <v>32699</v>
      </c>
    </row>
    <row r="260" spans="1:11" x14ac:dyDescent="0.3">
      <c r="A260" t="s">
        <v>847</v>
      </c>
      <c r="B260" s="72" t="s">
        <v>848</v>
      </c>
      <c r="C260">
        <v>255</v>
      </c>
      <c r="D260">
        <v>224</v>
      </c>
      <c r="E260">
        <v>420</v>
      </c>
      <c r="F260">
        <v>10</v>
      </c>
      <c r="G260">
        <v>47</v>
      </c>
      <c r="H260">
        <v>0</v>
      </c>
      <c r="I260">
        <v>5</v>
      </c>
      <c r="J260">
        <v>5</v>
      </c>
      <c r="K260">
        <v>60597</v>
      </c>
    </row>
    <row r="261" spans="1:11" x14ac:dyDescent="0.3">
      <c r="A261" t="s">
        <v>849</v>
      </c>
      <c r="B261" s="72" t="s">
        <v>850</v>
      </c>
      <c r="C261">
        <v>222</v>
      </c>
      <c r="D261">
        <v>149</v>
      </c>
      <c r="E261">
        <v>353</v>
      </c>
      <c r="F261">
        <v>5</v>
      </c>
      <c r="G261">
        <v>5</v>
      </c>
      <c r="H261">
        <v>0</v>
      </c>
      <c r="I261">
        <v>5</v>
      </c>
      <c r="J261">
        <v>0</v>
      </c>
      <c r="K261">
        <v>38235</v>
      </c>
    </row>
    <row r="262" spans="1:11" x14ac:dyDescent="0.3">
      <c r="A262" t="s">
        <v>851</v>
      </c>
      <c r="B262" s="72" t="s">
        <v>852</v>
      </c>
      <c r="C262">
        <v>49</v>
      </c>
      <c r="D262">
        <v>32</v>
      </c>
      <c r="E262">
        <v>78</v>
      </c>
      <c r="F262">
        <v>5</v>
      </c>
      <c r="G262">
        <v>0</v>
      </c>
      <c r="H262">
        <v>0</v>
      </c>
      <c r="I262">
        <v>0</v>
      </c>
      <c r="J262">
        <v>0</v>
      </c>
      <c r="K262">
        <v>16952</v>
      </c>
    </row>
    <row r="263" spans="1:11" x14ac:dyDescent="0.3">
      <c r="A263" t="s">
        <v>853</v>
      </c>
      <c r="B263" s="72" t="s">
        <v>854</v>
      </c>
      <c r="C263">
        <v>1119</v>
      </c>
      <c r="D263">
        <v>1285</v>
      </c>
      <c r="E263">
        <v>1894</v>
      </c>
      <c r="F263">
        <v>72</v>
      </c>
      <c r="G263">
        <v>250</v>
      </c>
      <c r="H263">
        <v>76</v>
      </c>
      <c r="I263">
        <v>98</v>
      </c>
      <c r="J263">
        <v>15</v>
      </c>
      <c r="K263">
        <v>209389</v>
      </c>
    </row>
    <row r="264" spans="1:11" x14ac:dyDescent="0.3">
      <c r="A264" t="s">
        <v>855</v>
      </c>
      <c r="B264" s="72" t="s">
        <v>856</v>
      </c>
      <c r="C264">
        <v>28</v>
      </c>
      <c r="D264">
        <v>49</v>
      </c>
      <c r="E264">
        <v>53</v>
      </c>
      <c r="F264">
        <v>18</v>
      </c>
      <c r="G264">
        <v>0</v>
      </c>
      <c r="H264">
        <v>5</v>
      </c>
      <c r="I264">
        <v>0</v>
      </c>
      <c r="J264">
        <v>5</v>
      </c>
      <c r="K264">
        <v>10955</v>
      </c>
    </row>
    <row r="265" spans="1:11" x14ac:dyDescent="0.3">
      <c r="A265" t="s">
        <v>857</v>
      </c>
      <c r="B265" s="72" t="s">
        <v>858</v>
      </c>
      <c r="C265">
        <v>19</v>
      </c>
      <c r="D265">
        <v>28</v>
      </c>
      <c r="E265">
        <v>36</v>
      </c>
      <c r="F265">
        <v>5</v>
      </c>
      <c r="G265">
        <v>0</v>
      </c>
      <c r="H265">
        <v>0</v>
      </c>
      <c r="I265">
        <v>0</v>
      </c>
      <c r="J265">
        <v>5</v>
      </c>
      <c r="K265">
        <v>7050</v>
      </c>
    </row>
    <row r="266" spans="1:11" x14ac:dyDescent="0.3">
      <c r="A266" t="s">
        <v>859</v>
      </c>
      <c r="B266" s="72" t="s">
        <v>860</v>
      </c>
      <c r="C266">
        <v>173</v>
      </c>
      <c r="D266">
        <v>152</v>
      </c>
      <c r="E266">
        <v>276</v>
      </c>
      <c r="F266">
        <v>46</v>
      </c>
      <c r="G266">
        <v>5</v>
      </c>
      <c r="H266">
        <v>0</v>
      </c>
      <c r="I266">
        <v>0</v>
      </c>
      <c r="J266">
        <v>5</v>
      </c>
      <c r="K266">
        <v>80799</v>
      </c>
    </row>
    <row r="267" spans="1:11" x14ac:dyDescent="0.3">
      <c r="A267" t="s">
        <v>861</v>
      </c>
      <c r="B267" s="72" t="s">
        <v>862</v>
      </c>
      <c r="C267">
        <v>817</v>
      </c>
      <c r="D267">
        <v>482</v>
      </c>
      <c r="E267">
        <v>1206</v>
      </c>
      <c r="F267">
        <v>22</v>
      </c>
      <c r="G267">
        <v>17</v>
      </c>
      <c r="H267">
        <v>0</v>
      </c>
      <c r="I267">
        <v>45</v>
      </c>
      <c r="J267">
        <v>10</v>
      </c>
      <c r="K267">
        <v>136553</v>
      </c>
    </row>
    <row r="268" spans="1:11" x14ac:dyDescent="0.3">
      <c r="A268" t="s">
        <v>863</v>
      </c>
      <c r="B268" s="72" t="s">
        <v>864</v>
      </c>
      <c r="C268">
        <v>347</v>
      </c>
      <c r="D268">
        <v>503</v>
      </c>
      <c r="E268">
        <v>576</v>
      </c>
      <c r="F268">
        <v>234</v>
      </c>
      <c r="G268">
        <v>10</v>
      </c>
      <c r="H268">
        <v>10</v>
      </c>
      <c r="I268">
        <v>5</v>
      </c>
      <c r="J268">
        <v>10</v>
      </c>
      <c r="K268">
        <v>94418</v>
      </c>
    </row>
    <row r="269" spans="1:11" x14ac:dyDescent="0.3">
      <c r="A269" t="s">
        <v>865</v>
      </c>
      <c r="B269" s="72" t="s">
        <v>866</v>
      </c>
      <c r="C269">
        <v>390</v>
      </c>
      <c r="D269">
        <v>334</v>
      </c>
      <c r="E269">
        <v>635</v>
      </c>
      <c r="F269">
        <v>41</v>
      </c>
      <c r="G269">
        <v>26</v>
      </c>
      <c r="H269">
        <v>5</v>
      </c>
      <c r="I269">
        <v>5</v>
      </c>
      <c r="J269">
        <v>5</v>
      </c>
      <c r="K269">
        <v>62783</v>
      </c>
    </row>
    <row r="270" spans="1:11" x14ac:dyDescent="0.3">
      <c r="A270" t="s">
        <v>867</v>
      </c>
      <c r="B270" s="72" t="s">
        <v>868</v>
      </c>
      <c r="C270">
        <v>5</v>
      </c>
      <c r="D270">
        <v>17</v>
      </c>
      <c r="E270">
        <v>22</v>
      </c>
      <c r="F270">
        <v>5</v>
      </c>
      <c r="G270">
        <v>0</v>
      </c>
      <c r="H270">
        <v>0</v>
      </c>
      <c r="I270">
        <v>0</v>
      </c>
      <c r="J270">
        <v>0</v>
      </c>
      <c r="K270">
        <v>5374</v>
      </c>
    </row>
    <row r="271" spans="1:11" x14ac:dyDescent="0.3">
      <c r="A271" t="s">
        <v>869</v>
      </c>
      <c r="B271" s="72" t="s">
        <v>870</v>
      </c>
      <c r="C271">
        <v>39</v>
      </c>
      <c r="D271">
        <v>43</v>
      </c>
      <c r="E271">
        <v>75</v>
      </c>
      <c r="F271">
        <v>5</v>
      </c>
      <c r="G271">
        <v>0</v>
      </c>
      <c r="H271">
        <v>0</v>
      </c>
      <c r="I271">
        <v>5</v>
      </c>
      <c r="J271">
        <v>0</v>
      </c>
      <c r="K271">
        <v>17838</v>
      </c>
    </row>
    <row r="272" spans="1:11" x14ac:dyDescent="0.3">
      <c r="A272" t="s">
        <v>871</v>
      </c>
      <c r="B272" s="72" t="s">
        <v>872</v>
      </c>
      <c r="C272">
        <v>169</v>
      </c>
      <c r="D272">
        <v>134</v>
      </c>
      <c r="E272">
        <v>270</v>
      </c>
      <c r="F272">
        <v>14</v>
      </c>
      <c r="G272">
        <v>19</v>
      </c>
      <c r="H272">
        <v>0</v>
      </c>
      <c r="I272">
        <v>0</v>
      </c>
      <c r="J272">
        <v>0</v>
      </c>
      <c r="K272">
        <v>48148</v>
      </c>
    </row>
    <row r="273" spans="1:11" x14ac:dyDescent="0.3">
      <c r="A273" t="s">
        <v>873</v>
      </c>
      <c r="B273" s="72" t="s">
        <v>874</v>
      </c>
      <c r="C273">
        <v>80</v>
      </c>
      <c r="D273">
        <v>48</v>
      </c>
      <c r="E273">
        <v>124</v>
      </c>
      <c r="F273">
        <v>5</v>
      </c>
      <c r="G273">
        <v>0</v>
      </c>
      <c r="H273">
        <v>0</v>
      </c>
      <c r="I273">
        <v>5</v>
      </c>
      <c r="J273">
        <v>0</v>
      </c>
      <c r="K273">
        <v>13571</v>
      </c>
    </row>
    <row r="274" spans="1:11" x14ac:dyDescent="0.3">
      <c r="A274" t="s">
        <v>875</v>
      </c>
      <c r="B274" s="72" t="s">
        <v>876</v>
      </c>
      <c r="C274">
        <v>129</v>
      </c>
      <c r="D274">
        <v>118</v>
      </c>
      <c r="E274">
        <v>226</v>
      </c>
      <c r="F274">
        <v>15</v>
      </c>
      <c r="G274">
        <v>5</v>
      </c>
      <c r="H274">
        <v>0</v>
      </c>
      <c r="I274">
        <v>15</v>
      </c>
      <c r="J274">
        <v>0</v>
      </c>
      <c r="K274">
        <v>86802</v>
      </c>
    </row>
    <row r="275" spans="1:11" x14ac:dyDescent="0.3">
      <c r="A275" t="s">
        <v>877</v>
      </c>
      <c r="B275" s="72" t="s">
        <v>878</v>
      </c>
      <c r="C275">
        <v>78</v>
      </c>
      <c r="D275">
        <v>119</v>
      </c>
      <c r="E275">
        <v>146</v>
      </c>
      <c r="F275">
        <v>5</v>
      </c>
      <c r="G275">
        <v>32</v>
      </c>
      <c r="H275">
        <v>5</v>
      </c>
      <c r="I275">
        <v>5</v>
      </c>
      <c r="J275">
        <v>0</v>
      </c>
      <c r="K275">
        <v>27219</v>
      </c>
    </row>
    <row r="276" spans="1:11" x14ac:dyDescent="0.3">
      <c r="A276" t="s">
        <v>879</v>
      </c>
      <c r="B276" s="72" t="s">
        <v>880</v>
      </c>
      <c r="C276">
        <v>698</v>
      </c>
      <c r="D276">
        <v>701</v>
      </c>
      <c r="E276">
        <v>1141</v>
      </c>
      <c r="F276">
        <v>59</v>
      </c>
      <c r="G276">
        <v>124</v>
      </c>
      <c r="H276">
        <v>5</v>
      </c>
      <c r="I276">
        <v>42</v>
      </c>
      <c r="J276">
        <v>25</v>
      </c>
      <c r="K276">
        <v>104524</v>
      </c>
    </row>
    <row r="277" spans="1:11" x14ac:dyDescent="0.3">
      <c r="A277" t="s">
        <v>881</v>
      </c>
      <c r="B277" s="72" t="s">
        <v>882</v>
      </c>
      <c r="C277">
        <v>152</v>
      </c>
      <c r="D277">
        <v>382</v>
      </c>
      <c r="E277">
        <v>278</v>
      </c>
      <c r="F277">
        <v>120</v>
      </c>
      <c r="G277">
        <v>120</v>
      </c>
      <c r="H277">
        <v>5</v>
      </c>
      <c r="I277">
        <v>5</v>
      </c>
      <c r="J277">
        <v>10</v>
      </c>
      <c r="K277">
        <v>61835</v>
      </c>
    </row>
    <row r="278" spans="1:11" x14ac:dyDescent="0.3">
      <c r="A278" t="s">
        <v>883</v>
      </c>
      <c r="B278" s="72" t="s">
        <v>884</v>
      </c>
      <c r="C278">
        <v>132</v>
      </c>
      <c r="D278">
        <v>112</v>
      </c>
      <c r="E278">
        <v>228</v>
      </c>
      <c r="F278">
        <v>14</v>
      </c>
      <c r="G278">
        <v>0</v>
      </c>
      <c r="H278">
        <v>0</v>
      </c>
      <c r="I278">
        <v>5</v>
      </c>
      <c r="J278">
        <v>5</v>
      </c>
      <c r="K278">
        <v>34624</v>
      </c>
    </row>
    <row r="279" spans="1:11" x14ac:dyDescent="0.3">
      <c r="A279" t="s">
        <v>885</v>
      </c>
      <c r="B279" s="72" t="s">
        <v>886</v>
      </c>
      <c r="C279">
        <v>1749</v>
      </c>
      <c r="D279">
        <v>1585</v>
      </c>
      <c r="E279">
        <v>2808</v>
      </c>
      <c r="F279">
        <v>287</v>
      </c>
      <c r="G279">
        <v>166</v>
      </c>
      <c r="H279">
        <v>5</v>
      </c>
      <c r="I279">
        <v>55</v>
      </c>
      <c r="J279">
        <v>55</v>
      </c>
      <c r="K279">
        <v>424615</v>
      </c>
    </row>
    <row r="280" spans="1:11" x14ac:dyDescent="0.3">
      <c r="A280" t="s">
        <v>887</v>
      </c>
      <c r="B280" s="72" t="s">
        <v>888</v>
      </c>
      <c r="C280">
        <v>260</v>
      </c>
      <c r="D280">
        <v>319</v>
      </c>
      <c r="E280">
        <v>406</v>
      </c>
      <c r="F280">
        <v>31</v>
      </c>
      <c r="G280">
        <v>97</v>
      </c>
      <c r="H280">
        <v>26</v>
      </c>
      <c r="I280">
        <v>17</v>
      </c>
      <c r="J280">
        <v>5</v>
      </c>
      <c r="K280">
        <v>43031</v>
      </c>
    </row>
    <row r="281" spans="1:11" x14ac:dyDescent="0.3">
      <c r="A281" t="s">
        <v>889</v>
      </c>
      <c r="B281" s="72" t="s">
        <v>890</v>
      </c>
      <c r="C281">
        <v>634</v>
      </c>
      <c r="D281">
        <v>582</v>
      </c>
      <c r="E281">
        <v>1047</v>
      </c>
      <c r="F281">
        <v>55</v>
      </c>
      <c r="G281">
        <v>59</v>
      </c>
      <c r="H281">
        <v>16</v>
      </c>
      <c r="I281">
        <v>15</v>
      </c>
      <c r="J281">
        <v>15</v>
      </c>
      <c r="K281">
        <v>153023</v>
      </c>
    </row>
    <row r="282" spans="1:11" x14ac:dyDescent="0.3">
      <c r="A282" t="s">
        <v>891</v>
      </c>
      <c r="B282" s="72" t="s">
        <v>892</v>
      </c>
      <c r="C282">
        <v>66</v>
      </c>
      <c r="D282">
        <v>107</v>
      </c>
      <c r="E282">
        <v>121</v>
      </c>
      <c r="F282">
        <v>15</v>
      </c>
      <c r="G282">
        <v>14</v>
      </c>
      <c r="H282">
        <v>19</v>
      </c>
      <c r="I282">
        <v>5</v>
      </c>
      <c r="J282">
        <v>5</v>
      </c>
      <c r="K282">
        <v>21011</v>
      </c>
    </row>
    <row r="283" spans="1:11" x14ac:dyDescent="0.3">
      <c r="A283" t="s">
        <v>893</v>
      </c>
      <c r="B283" s="72" t="s">
        <v>894</v>
      </c>
      <c r="C283">
        <v>922</v>
      </c>
      <c r="D283">
        <v>776</v>
      </c>
      <c r="E283">
        <v>1442</v>
      </c>
      <c r="F283">
        <v>49</v>
      </c>
      <c r="G283">
        <v>106</v>
      </c>
      <c r="H283">
        <v>45</v>
      </c>
      <c r="I283">
        <v>48</v>
      </c>
      <c r="J283">
        <v>10</v>
      </c>
      <c r="K283">
        <v>181911</v>
      </c>
    </row>
    <row r="284" spans="1:11" x14ac:dyDescent="0.3">
      <c r="A284" t="s">
        <v>895</v>
      </c>
      <c r="B284" s="72" t="s">
        <v>896</v>
      </c>
      <c r="C284">
        <v>510</v>
      </c>
      <c r="D284">
        <v>603</v>
      </c>
      <c r="E284">
        <v>899</v>
      </c>
      <c r="F284">
        <v>64</v>
      </c>
      <c r="G284">
        <v>95</v>
      </c>
      <c r="H284">
        <v>5</v>
      </c>
      <c r="I284">
        <v>25</v>
      </c>
      <c r="J284">
        <v>15</v>
      </c>
      <c r="K284">
        <v>145709</v>
      </c>
    </row>
    <row r="285" spans="1:11" x14ac:dyDescent="0.3">
      <c r="A285" t="s">
        <v>897</v>
      </c>
      <c r="B285" s="72" t="s">
        <v>898</v>
      </c>
      <c r="C285">
        <v>84</v>
      </c>
      <c r="D285">
        <v>38</v>
      </c>
      <c r="E285">
        <v>119</v>
      </c>
      <c r="F285">
        <v>5</v>
      </c>
      <c r="G285">
        <v>0</v>
      </c>
      <c r="H285">
        <v>0</v>
      </c>
      <c r="I285">
        <v>0</v>
      </c>
      <c r="J285">
        <v>0</v>
      </c>
      <c r="K285">
        <v>11240</v>
      </c>
    </row>
    <row r="286" spans="1:11" x14ac:dyDescent="0.3">
      <c r="A286" t="s">
        <v>899</v>
      </c>
      <c r="B286" s="72" t="s">
        <v>900</v>
      </c>
      <c r="C286">
        <v>45</v>
      </c>
      <c r="D286">
        <v>30</v>
      </c>
      <c r="E286">
        <v>72</v>
      </c>
      <c r="F286">
        <v>5</v>
      </c>
      <c r="G286">
        <v>0</v>
      </c>
      <c r="H286">
        <v>0</v>
      </c>
      <c r="I286">
        <v>0</v>
      </c>
      <c r="J286">
        <v>0</v>
      </c>
      <c r="K286">
        <v>19351</v>
      </c>
    </row>
    <row r="287" spans="1:11" x14ac:dyDescent="0.3">
      <c r="A287" t="s">
        <v>901</v>
      </c>
      <c r="B287" s="72" t="s">
        <v>902</v>
      </c>
      <c r="C287">
        <v>147</v>
      </c>
      <c r="D287">
        <v>96</v>
      </c>
      <c r="E287">
        <v>204</v>
      </c>
      <c r="F287">
        <v>13</v>
      </c>
      <c r="G287">
        <v>20</v>
      </c>
      <c r="H287">
        <v>0</v>
      </c>
      <c r="I287">
        <v>5</v>
      </c>
      <c r="J287">
        <v>5</v>
      </c>
      <c r="K287">
        <v>15904</v>
      </c>
    </row>
    <row r="288" spans="1:11" x14ac:dyDescent="0.3">
      <c r="A288" t="s">
        <v>903</v>
      </c>
      <c r="B288" s="72" t="s">
        <v>904</v>
      </c>
      <c r="C288">
        <v>389</v>
      </c>
      <c r="D288">
        <v>522</v>
      </c>
      <c r="E288">
        <v>614</v>
      </c>
      <c r="F288">
        <v>204</v>
      </c>
      <c r="G288">
        <v>64</v>
      </c>
      <c r="H288">
        <v>0</v>
      </c>
      <c r="I288">
        <v>10</v>
      </c>
      <c r="J288">
        <v>10</v>
      </c>
      <c r="K288">
        <v>50125</v>
      </c>
    </row>
    <row r="289" spans="1:11" x14ac:dyDescent="0.3">
      <c r="A289" t="s">
        <v>905</v>
      </c>
      <c r="B289" s="72" t="s">
        <v>906</v>
      </c>
      <c r="C289">
        <v>1860</v>
      </c>
      <c r="D289">
        <v>1209</v>
      </c>
      <c r="E289">
        <v>2634</v>
      </c>
      <c r="F289">
        <v>115</v>
      </c>
      <c r="G289">
        <v>212</v>
      </c>
      <c r="H289">
        <v>46</v>
      </c>
      <c r="I289">
        <v>36</v>
      </c>
      <c r="J289">
        <v>20</v>
      </c>
      <c r="K289">
        <v>220298</v>
      </c>
    </row>
    <row r="290" spans="1:11" x14ac:dyDescent="0.3">
      <c r="A290" t="s">
        <v>907</v>
      </c>
      <c r="B290" s="72" t="s">
        <v>908</v>
      </c>
      <c r="C290">
        <v>35</v>
      </c>
      <c r="D290">
        <v>69</v>
      </c>
      <c r="E290">
        <v>68</v>
      </c>
      <c r="F290">
        <v>5</v>
      </c>
      <c r="G290">
        <v>0</v>
      </c>
      <c r="H290">
        <v>27</v>
      </c>
      <c r="I290">
        <v>5</v>
      </c>
      <c r="J290">
        <v>5</v>
      </c>
      <c r="K290">
        <v>15471</v>
      </c>
    </row>
    <row r="291" spans="1:11" x14ac:dyDescent="0.3">
      <c r="A291" t="s">
        <v>909</v>
      </c>
      <c r="B291" s="72" t="s">
        <v>910</v>
      </c>
      <c r="C291">
        <v>77</v>
      </c>
      <c r="D291">
        <v>111</v>
      </c>
      <c r="E291">
        <v>156</v>
      </c>
      <c r="F291">
        <v>5</v>
      </c>
      <c r="G291">
        <v>19</v>
      </c>
      <c r="H291">
        <v>0</v>
      </c>
      <c r="I291">
        <v>5</v>
      </c>
      <c r="J291">
        <v>0</v>
      </c>
      <c r="K291">
        <v>38677</v>
      </c>
    </row>
    <row r="292" spans="1:11" x14ac:dyDescent="0.3">
      <c r="A292" t="s">
        <v>911</v>
      </c>
      <c r="B292" s="72" t="s">
        <v>912</v>
      </c>
      <c r="C292">
        <v>116</v>
      </c>
      <c r="D292">
        <v>128</v>
      </c>
      <c r="E292">
        <v>204</v>
      </c>
      <c r="F292">
        <v>27</v>
      </c>
      <c r="G292">
        <v>5</v>
      </c>
      <c r="H292">
        <v>0</v>
      </c>
      <c r="I292">
        <v>10</v>
      </c>
      <c r="J292">
        <v>10</v>
      </c>
      <c r="K292">
        <v>60083</v>
      </c>
    </row>
    <row r="293" spans="1:11" x14ac:dyDescent="0.3">
      <c r="A293" t="s">
        <v>913</v>
      </c>
      <c r="B293" s="72" t="s">
        <v>914</v>
      </c>
      <c r="C293">
        <v>58</v>
      </c>
      <c r="D293">
        <v>102</v>
      </c>
      <c r="E293">
        <v>113</v>
      </c>
      <c r="F293">
        <v>18</v>
      </c>
      <c r="G293">
        <v>10</v>
      </c>
      <c r="H293">
        <v>15</v>
      </c>
      <c r="I293">
        <v>10</v>
      </c>
      <c r="J293">
        <v>5</v>
      </c>
      <c r="K293">
        <v>49861</v>
      </c>
    </row>
    <row r="294" spans="1:11" x14ac:dyDescent="0.3">
      <c r="A294" t="s">
        <v>915</v>
      </c>
      <c r="B294" s="72" t="s">
        <v>916</v>
      </c>
      <c r="C294">
        <v>1693</v>
      </c>
      <c r="D294">
        <v>1367</v>
      </c>
      <c r="E294">
        <v>2569</v>
      </c>
      <c r="F294">
        <v>164</v>
      </c>
      <c r="G294">
        <v>106</v>
      </c>
      <c r="H294">
        <v>0</v>
      </c>
      <c r="I294">
        <v>212</v>
      </c>
      <c r="J294">
        <v>15</v>
      </c>
      <c r="K294">
        <v>172928</v>
      </c>
    </row>
    <row r="295" spans="1:11" x14ac:dyDescent="0.3">
      <c r="A295" t="s">
        <v>917</v>
      </c>
      <c r="B295" s="72" t="s">
        <v>918</v>
      </c>
      <c r="C295">
        <v>273</v>
      </c>
      <c r="D295">
        <v>266</v>
      </c>
      <c r="E295">
        <v>485</v>
      </c>
      <c r="F295">
        <v>49</v>
      </c>
      <c r="G295">
        <v>0</v>
      </c>
      <c r="H295">
        <v>5</v>
      </c>
      <c r="I295">
        <v>0</v>
      </c>
      <c r="J295">
        <v>10</v>
      </c>
      <c r="K295">
        <v>97339</v>
      </c>
    </row>
    <row r="296" spans="1:11" x14ac:dyDescent="0.3">
      <c r="A296" t="s">
        <v>919</v>
      </c>
      <c r="B296" s="72" t="s">
        <v>920</v>
      </c>
      <c r="C296">
        <v>67</v>
      </c>
      <c r="D296">
        <v>91</v>
      </c>
      <c r="E296">
        <v>154</v>
      </c>
      <c r="F296">
        <v>5</v>
      </c>
      <c r="G296">
        <v>5</v>
      </c>
      <c r="H296">
        <v>0</v>
      </c>
      <c r="I296">
        <v>5</v>
      </c>
      <c r="J296">
        <v>0</v>
      </c>
      <c r="K296">
        <v>24541</v>
      </c>
    </row>
    <row r="297" spans="1:11" x14ac:dyDescent="0.3">
      <c r="A297" t="s">
        <v>921</v>
      </c>
      <c r="B297" s="72" t="s">
        <v>922</v>
      </c>
      <c r="C297">
        <v>41</v>
      </c>
      <c r="D297">
        <v>59</v>
      </c>
      <c r="E297">
        <v>71</v>
      </c>
      <c r="F297">
        <v>12</v>
      </c>
      <c r="G297">
        <v>0</v>
      </c>
      <c r="H297">
        <v>17</v>
      </c>
      <c r="I297">
        <v>0</v>
      </c>
      <c r="J297">
        <v>0</v>
      </c>
      <c r="K297">
        <v>19112</v>
      </c>
    </row>
    <row r="298" spans="1:11" x14ac:dyDescent="0.3">
      <c r="A298" t="s">
        <v>923</v>
      </c>
      <c r="B298" s="72" t="s">
        <v>924</v>
      </c>
      <c r="C298">
        <v>363</v>
      </c>
      <c r="D298">
        <v>239</v>
      </c>
      <c r="E298">
        <v>543</v>
      </c>
      <c r="F298">
        <v>20</v>
      </c>
      <c r="G298">
        <v>5</v>
      </c>
      <c r="H298">
        <v>0</v>
      </c>
      <c r="I298">
        <v>27</v>
      </c>
      <c r="J298">
        <v>5</v>
      </c>
      <c r="K298">
        <v>53949</v>
      </c>
    </row>
    <row r="299" spans="1:11" x14ac:dyDescent="0.3">
      <c r="A299" t="s">
        <v>925</v>
      </c>
      <c r="B299" s="72" t="s">
        <v>926</v>
      </c>
      <c r="C299">
        <v>102</v>
      </c>
      <c r="D299">
        <v>55</v>
      </c>
      <c r="E299">
        <v>149</v>
      </c>
      <c r="F299">
        <v>5</v>
      </c>
      <c r="G299">
        <v>0</v>
      </c>
      <c r="H299">
        <v>0</v>
      </c>
      <c r="I299">
        <v>0</v>
      </c>
      <c r="J299">
        <v>5</v>
      </c>
      <c r="K299">
        <v>16543</v>
      </c>
    </row>
    <row r="300" spans="1:11" x14ac:dyDescent="0.3">
      <c r="A300" t="s">
        <v>927</v>
      </c>
      <c r="B300" s="72" t="s">
        <v>928</v>
      </c>
      <c r="C300">
        <v>696</v>
      </c>
      <c r="D300">
        <v>871</v>
      </c>
      <c r="E300">
        <v>1133</v>
      </c>
      <c r="F300">
        <v>103</v>
      </c>
      <c r="G300">
        <v>246</v>
      </c>
      <c r="H300">
        <v>15</v>
      </c>
      <c r="I300">
        <v>30</v>
      </c>
      <c r="J300">
        <v>52</v>
      </c>
      <c r="K300">
        <v>157875</v>
      </c>
    </row>
    <row r="301" spans="1:11" x14ac:dyDescent="0.3">
      <c r="A301" t="s">
        <v>929</v>
      </c>
      <c r="B301" s="72" t="s">
        <v>930</v>
      </c>
      <c r="C301">
        <v>294</v>
      </c>
      <c r="D301">
        <v>304</v>
      </c>
      <c r="E301">
        <v>453</v>
      </c>
      <c r="F301">
        <v>76</v>
      </c>
      <c r="G301">
        <v>51</v>
      </c>
      <c r="H301">
        <v>0</v>
      </c>
      <c r="I301">
        <v>12</v>
      </c>
      <c r="J301">
        <v>5</v>
      </c>
      <c r="K301">
        <v>44960</v>
      </c>
    </row>
    <row r="302" spans="1:11" x14ac:dyDescent="0.3">
      <c r="A302" t="s">
        <v>931</v>
      </c>
      <c r="B302" s="72" t="s">
        <v>932</v>
      </c>
      <c r="C302">
        <v>195</v>
      </c>
      <c r="D302">
        <v>113</v>
      </c>
      <c r="E302">
        <v>289</v>
      </c>
      <c r="F302">
        <v>5</v>
      </c>
      <c r="G302">
        <v>5</v>
      </c>
      <c r="H302">
        <v>0</v>
      </c>
      <c r="I302">
        <v>5</v>
      </c>
      <c r="J302">
        <v>0</v>
      </c>
      <c r="K302">
        <v>28333</v>
      </c>
    </row>
    <row r="303" spans="1:11" x14ac:dyDescent="0.3">
      <c r="A303" t="s">
        <v>933</v>
      </c>
      <c r="B303" s="72" t="s">
        <v>934</v>
      </c>
      <c r="C303">
        <v>318</v>
      </c>
      <c r="D303">
        <v>295</v>
      </c>
      <c r="E303">
        <v>534</v>
      </c>
      <c r="F303">
        <v>16</v>
      </c>
      <c r="G303">
        <v>32</v>
      </c>
      <c r="H303">
        <v>0</v>
      </c>
      <c r="I303">
        <v>28</v>
      </c>
      <c r="J303">
        <v>5</v>
      </c>
      <c r="K303">
        <v>59417</v>
      </c>
    </row>
    <row r="304" spans="1:11" x14ac:dyDescent="0.3">
      <c r="A304" t="s">
        <v>935</v>
      </c>
      <c r="B304" s="72" t="s">
        <v>936</v>
      </c>
      <c r="C304">
        <v>193</v>
      </c>
      <c r="D304">
        <v>235</v>
      </c>
      <c r="E304">
        <v>360</v>
      </c>
      <c r="F304">
        <v>52</v>
      </c>
      <c r="G304">
        <v>5</v>
      </c>
      <c r="H304">
        <v>0</v>
      </c>
      <c r="I304">
        <v>10</v>
      </c>
      <c r="J304">
        <v>10</v>
      </c>
      <c r="K304">
        <v>74216</v>
      </c>
    </row>
    <row r="305" spans="1:11" x14ac:dyDescent="0.3">
      <c r="A305" t="s">
        <v>937</v>
      </c>
      <c r="B305" s="72" t="s">
        <v>938</v>
      </c>
      <c r="C305">
        <v>357</v>
      </c>
      <c r="D305">
        <v>431</v>
      </c>
      <c r="E305">
        <v>705</v>
      </c>
      <c r="F305">
        <v>29</v>
      </c>
      <c r="G305">
        <v>35</v>
      </c>
      <c r="H305">
        <v>0</v>
      </c>
      <c r="I305">
        <v>5</v>
      </c>
      <c r="J305">
        <v>5</v>
      </c>
      <c r="K305">
        <v>62507</v>
      </c>
    </row>
    <row r="306" spans="1:11" x14ac:dyDescent="0.3">
      <c r="A306" t="s">
        <v>939</v>
      </c>
      <c r="B306" s="72" t="s">
        <v>940</v>
      </c>
      <c r="C306">
        <v>71</v>
      </c>
      <c r="D306">
        <v>91</v>
      </c>
      <c r="E306">
        <v>135</v>
      </c>
      <c r="F306">
        <v>12</v>
      </c>
      <c r="G306">
        <v>13</v>
      </c>
      <c r="H306">
        <v>0</v>
      </c>
      <c r="I306">
        <v>5</v>
      </c>
      <c r="J306">
        <v>0</v>
      </c>
      <c r="K306">
        <v>19201</v>
      </c>
    </row>
    <row r="307" spans="1:11" x14ac:dyDescent="0.3">
      <c r="A307" t="s">
        <v>941</v>
      </c>
      <c r="B307" s="72" t="s">
        <v>942</v>
      </c>
      <c r="C307">
        <v>13</v>
      </c>
      <c r="D307">
        <v>19</v>
      </c>
      <c r="E307">
        <v>28</v>
      </c>
      <c r="F307">
        <v>5</v>
      </c>
      <c r="G307">
        <v>5</v>
      </c>
      <c r="H307">
        <v>0</v>
      </c>
      <c r="I307">
        <v>0</v>
      </c>
      <c r="J307">
        <v>0</v>
      </c>
      <c r="K307">
        <v>8042</v>
      </c>
    </row>
    <row r="308" spans="1:11" x14ac:dyDescent="0.3">
      <c r="A308" t="s">
        <v>943</v>
      </c>
      <c r="B308" s="72" t="s">
        <v>944</v>
      </c>
      <c r="C308">
        <v>549</v>
      </c>
      <c r="D308">
        <v>483</v>
      </c>
      <c r="E308">
        <v>862</v>
      </c>
      <c r="F308">
        <v>65</v>
      </c>
      <c r="G308">
        <v>68</v>
      </c>
      <c r="H308">
        <v>11</v>
      </c>
      <c r="I308">
        <v>19</v>
      </c>
      <c r="J308">
        <v>5</v>
      </c>
      <c r="K308">
        <v>97249</v>
      </c>
    </row>
    <row r="309" spans="1:11" x14ac:dyDescent="0.3">
      <c r="A309" t="s">
        <v>945</v>
      </c>
      <c r="B309" s="72" t="s">
        <v>946</v>
      </c>
      <c r="C309">
        <v>201</v>
      </c>
      <c r="D309">
        <v>180</v>
      </c>
      <c r="E309">
        <v>345</v>
      </c>
      <c r="F309">
        <v>5</v>
      </c>
      <c r="G309">
        <v>5</v>
      </c>
      <c r="H309">
        <v>5</v>
      </c>
      <c r="I309">
        <v>5</v>
      </c>
      <c r="J309">
        <v>5</v>
      </c>
      <c r="K309">
        <v>53194</v>
      </c>
    </row>
    <row r="310" spans="1:11" x14ac:dyDescent="0.3">
      <c r="A310" t="s">
        <v>947</v>
      </c>
      <c r="B310" s="72" t="s">
        <v>948</v>
      </c>
      <c r="C310">
        <v>108</v>
      </c>
      <c r="D310">
        <v>199</v>
      </c>
      <c r="E310">
        <v>226</v>
      </c>
      <c r="F310">
        <v>53</v>
      </c>
      <c r="G310">
        <v>19</v>
      </c>
      <c r="H310">
        <v>0</v>
      </c>
      <c r="I310">
        <v>5</v>
      </c>
      <c r="J310">
        <v>5</v>
      </c>
      <c r="K310">
        <v>35452</v>
      </c>
    </row>
    <row r="311" spans="1:11" x14ac:dyDescent="0.3">
      <c r="A311" t="s">
        <v>949</v>
      </c>
      <c r="B311" s="72" t="s">
        <v>950</v>
      </c>
      <c r="C311">
        <v>115</v>
      </c>
      <c r="D311">
        <v>142</v>
      </c>
      <c r="E311">
        <v>192</v>
      </c>
      <c r="F311">
        <v>49</v>
      </c>
      <c r="G311">
        <v>5</v>
      </c>
      <c r="H311">
        <v>0</v>
      </c>
      <c r="I311">
        <v>0</v>
      </c>
      <c r="J311">
        <v>5</v>
      </c>
      <c r="K311">
        <v>34929</v>
      </c>
    </row>
    <row r="312" spans="1:11" x14ac:dyDescent="0.3">
      <c r="A312" t="s">
        <v>951</v>
      </c>
      <c r="B312" s="72" t="s">
        <v>952</v>
      </c>
      <c r="C312">
        <v>276</v>
      </c>
      <c r="D312">
        <v>229</v>
      </c>
      <c r="E312">
        <v>437</v>
      </c>
      <c r="F312">
        <v>63</v>
      </c>
      <c r="G312">
        <v>10</v>
      </c>
      <c r="H312">
        <v>0</v>
      </c>
      <c r="I312">
        <v>0</v>
      </c>
      <c r="J312">
        <v>5</v>
      </c>
      <c r="K312">
        <v>81374</v>
      </c>
    </row>
    <row r="313" spans="1:11" x14ac:dyDescent="0.3">
      <c r="A313" t="s">
        <v>953</v>
      </c>
      <c r="B313" s="72" t="s">
        <v>954</v>
      </c>
      <c r="C313">
        <v>12</v>
      </c>
      <c r="D313">
        <v>5</v>
      </c>
      <c r="E313">
        <v>15</v>
      </c>
      <c r="F313">
        <v>0</v>
      </c>
      <c r="G313">
        <v>5</v>
      </c>
      <c r="H313">
        <v>0</v>
      </c>
      <c r="I313">
        <v>0</v>
      </c>
      <c r="J313">
        <v>0</v>
      </c>
      <c r="K313">
        <v>4899</v>
      </c>
    </row>
    <row r="314" spans="1:11" x14ac:dyDescent="0.3">
      <c r="A314" t="s">
        <v>955</v>
      </c>
      <c r="B314" s="72" t="s">
        <v>956</v>
      </c>
      <c r="C314">
        <v>5</v>
      </c>
      <c r="D314">
        <v>5</v>
      </c>
      <c r="E314">
        <v>15</v>
      </c>
      <c r="F314">
        <v>5</v>
      </c>
      <c r="G314">
        <v>0</v>
      </c>
      <c r="H314">
        <v>0</v>
      </c>
      <c r="I314">
        <v>0</v>
      </c>
      <c r="J314">
        <v>0</v>
      </c>
      <c r="K314">
        <v>1369</v>
      </c>
    </row>
    <row r="315" spans="1:11" x14ac:dyDescent="0.3">
      <c r="A315" t="s">
        <v>957</v>
      </c>
      <c r="B315" s="72" t="s">
        <v>958</v>
      </c>
      <c r="C315">
        <v>1124</v>
      </c>
      <c r="D315">
        <v>1116</v>
      </c>
      <c r="E315">
        <v>1809</v>
      </c>
      <c r="F315">
        <v>75</v>
      </c>
      <c r="G315">
        <v>218</v>
      </c>
      <c r="H315">
        <v>42</v>
      </c>
      <c r="I315">
        <v>67</v>
      </c>
      <c r="J315">
        <v>27</v>
      </c>
      <c r="K315">
        <v>157316</v>
      </c>
    </row>
    <row r="316" spans="1:11" x14ac:dyDescent="0.3">
      <c r="A316" t="s">
        <v>959</v>
      </c>
      <c r="B316" s="72" t="s">
        <v>960</v>
      </c>
      <c r="C316">
        <v>166</v>
      </c>
      <c r="D316">
        <v>134</v>
      </c>
      <c r="E316">
        <v>248</v>
      </c>
      <c r="F316">
        <v>21</v>
      </c>
      <c r="G316">
        <v>15</v>
      </c>
      <c r="H316">
        <v>11</v>
      </c>
      <c r="I316">
        <v>5</v>
      </c>
      <c r="J316">
        <v>5</v>
      </c>
      <c r="K316">
        <v>24102</v>
      </c>
    </row>
    <row r="317" spans="1:11" x14ac:dyDescent="0.3">
      <c r="A317" t="s">
        <v>961</v>
      </c>
      <c r="B317" s="72" t="s">
        <v>962</v>
      </c>
      <c r="C317">
        <v>541</v>
      </c>
      <c r="D317">
        <v>707</v>
      </c>
      <c r="E317">
        <v>819</v>
      </c>
      <c r="F317">
        <v>126</v>
      </c>
      <c r="G317">
        <v>257</v>
      </c>
      <c r="H317">
        <v>17</v>
      </c>
      <c r="I317">
        <v>14</v>
      </c>
      <c r="J317">
        <v>15</v>
      </c>
      <c r="K317">
        <v>75483</v>
      </c>
    </row>
    <row r="318" spans="1:11" x14ac:dyDescent="0.3">
      <c r="A318" t="s">
        <v>963</v>
      </c>
      <c r="B318" s="72" t="s">
        <v>964</v>
      </c>
      <c r="C318">
        <v>16</v>
      </c>
      <c r="D318">
        <v>14</v>
      </c>
      <c r="E318">
        <v>28</v>
      </c>
      <c r="F318">
        <v>5</v>
      </c>
      <c r="G318">
        <v>0</v>
      </c>
      <c r="H318">
        <v>0</v>
      </c>
      <c r="I318">
        <v>0</v>
      </c>
      <c r="J318">
        <v>0</v>
      </c>
      <c r="K318">
        <v>3594</v>
      </c>
    </row>
    <row r="319" spans="1:11" x14ac:dyDescent="0.3">
      <c r="A319" t="s">
        <v>965</v>
      </c>
      <c r="B319" s="72" t="s">
        <v>966</v>
      </c>
      <c r="C319">
        <v>5</v>
      </c>
      <c r="D319">
        <v>5</v>
      </c>
      <c r="E319">
        <v>5</v>
      </c>
      <c r="F319">
        <v>0</v>
      </c>
      <c r="G319">
        <v>0</v>
      </c>
      <c r="H319">
        <v>0</v>
      </c>
      <c r="I319">
        <v>0</v>
      </c>
      <c r="J319">
        <v>0</v>
      </c>
      <c r="K319">
        <v>6718</v>
      </c>
    </row>
    <row r="320" spans="1:11" x14ac:dyDescent="0.3">
      <c r="A320" t="s">
        <v>967</v>
      </c>
      <c r="B320" s="72" t="s">
        <v>968</v>
      </c>
      <c r="C320">
        <v>262</v>
      </c>
      <c r="D320">
        <v>270</v>
      </c>
      <c r="E320">
        <v>426</v>
      </c>
      <c r="F320">
        <v>61</v>
      </c>
      <c r="G320">
        <v>33</v>
      </c>
      <c r="H320">
        <v>0</v>
      </c>
      <c r="I320">
        <v>5</v>
      </c>
      <c r="J320">
        <v>5</v>
      </c>
      <c r="K320">
        <v>49768</v>
      </c>
    </row>
    <row r="321" spans="1:11" x14ac:dyDescent="0.3">
      <c r="A321" t="s">
        <v>969</v>
      </c>
      <c r="B321" s="72" t="s">
        <v>970</v>
      </c>
      <c r="C321">
        <v>556</v>
      </c>
      <c r="D321">
        <v>465</v>
      </c>
      <c r="E321">
        <v>846</v>
      </c>
      <c r="F321">
        <v>101</v>
      </c>
      <c r="G321">
        <v>53</v>
      </c>
      <c r="H321">
        <v>0</v>
      </c>
      <c r="I321">
        <v>22</v>
      </c>
      <c r="J321">
        <v>10</v>
      </c>
      <c r="K321">
        <v>91190</v>
      </c>
    </row>
    <row r="322" spans="1:11" x14ac:dyDescent="0.3">
      <c r="A322" t="s">
        <v>971</v>
      </c>
      <c r="B322" s="72" t="s">
        <v>972</v>
      </c>
      <c r="C322">
        <v>688</v>
      </c>
      <c r="D322">
        <v>678</v>
      </c>
      <c r="E322">
        <v>1190</v>
      </c>
      <c r="F322">
        <v>44</v>
      </c>
      <c r="G322">
        <v>48</v>
      </c>
      <c r="H322">
        <v>60</v>
      </c>
      <c r="I322">
        <v>29</v>
      </c>
      <c r="J322">
        <v>15</v>
      </c>
      <c r="K322">
        <v>178216</v>
      </c>
    </row>
    <row r="323" spans="1:11" x14ac:dyDescent="0.3">
      <c r="A323" t="s">
        <v>973</v>
      </c>
      <c r="B323" s="72" t="s">
        <v>974</v>
      </c>
      <c r="C323">
        <v>11</v>
      </c>
      <c r="D323">
        <v>27</v>
      </c>
      <c r="E323">
        <v>36</v>
      </c>
      <c r="F323">
        <v>5</v>
      </c>
      <c r="G323">
        <v>0</v>
      </c>
      <c r="H323">
        <v>0</v>
      </c>
      <c r="I323">
        <v>0</v>
      </c>
      <c r="J323">
        <v>5</v>
      </c>
      <c r="K323">
        <v>18537</v>
      </c>
    </row>
    <row r="324" spans="1:11" x14ac:dyDescent="0.3">
      <c r="A324" t="s">
        <v>975</v>
      </c>
      <c r="B324" s="72" t="s">
        <v>976</v>
      </c>
      <c r="C324">
        <v>149</v>
      </c>
      <c r="D324">
        <v>165</v>
      </c>
      <c r="E324">
        <v>291</v>
      </c>
      <c r="F324">
        <v>5</v>
      </c>
      <c r="G324">
        <v>5</v>
      </c>
      <c r="H324">
        <v>0</v>
      </c>
      <c r="I324">
        <v>5</v>
      </c>
      <c r="J324">
        <v>0</v>
      </c>
      <c r="K324">
        <v>41731</v>
      </c>
    </row>
    <row r="325" spans="1:11" x14ac:dyDescent="0.3">
      <c r="A325" t="s">
        <v>977</v>
      </c>
      <c r="B325" s="72" t="s">
        <v>978</v>
      </c>
      <c r="C325">
        <v>141</v>
      </c>
      <c r="D325">
        <v>92</v>
      </c>
      <c r="E325">
        <v>210</v>
      </c>
      <c r="F325">
        <v>20</v>
      </c>
      <c r="G325">
        <v>0</v>
      </c>
      <c r="H325">
        <v>0</v>
      </c>
      <c r="I325">
        <v>5</v>
      </c>
      <c r="J325">
        <v>0</v>
      </c>
      <c r="K325">
        <v>44586</v>
      </c>
    </row>
    <row r="326" spans="1:11" x14ac:dyDescent="0.3">
      <c r="A326" t="s">
        <v>979</v>
      </c>
      <c r="B326" s="72" t="s">
        <v>980</v>
      </c>
      <c r="C326">
        <v>225</v>
      </c>
      <c r="D326">
        <v>325</v>
      </c>
      <c r="E326">
        <v>314</v>
      </c>
      <c r="F326">
        <v>99</v>
      </c>
      <c r="G326">
        <v>108</v>
      </c>
      <c r="H326">
        <v>0</v>
      </c>
      <c r="I326">
        <v>24</v>
      </c>
      <c r="J326">
        <v>5</v>
      </c>
      <c r="K326">
        <v>31009</v>
      </c>
    </row>
    <row r="327" spans="1:11" x14ac:dyDescent="0.3">
      <c r="A327" t="s">
        <v>981</v>
      </c>
      <c r="B327" s="72" t="s">
        <v>982</v>
      </c>
      <c r="C327">
        <v>772</v>
      </c>
      <c r="D327">
        <v>1213</v>
      </c>
      <c r="E327">
        <v>1108</v>
      </c>
      <c r="F327">
        <v>382</v>
      </c>
      <c r="G327">
        <v>354</v>
      </c>
      <c r="H327">
        <v>73</v>
      </c>
      <c r="I327">
        <v>52</v>
      </c>
      <c r="J327">
        <v>15</v>
      </c>
      <c r="K327">
        <v>112122</v>
      </c>
    </row>
    <row r="328" spans="1:11" x14ac:dyDescent="0.3">
      <c r="A328" t="s">
        <v>983</v>
      </c>
      <c r="B328" s="72" t="s">
        <v>984</v>
      </c>
      <c r="C328">
        <v>280</v>
      </c>
      <c r="D328">
        <v>326</v>
      </c>
      <c r="E328">
        <v>481</v>
      </c>
      <c r="F328">
        <v>50</v>
      </c>
      <c r="G328">
        <v>23</v>
      </c>
      <c r="H328">
        <v>35</v>
      </c>
      <c r="I328">
        <v>10</v>
      </c>
      <c r="J328">
        <v>10</v>
      </c>
      <c r="K328">
        <v>76564</v>
      </c>
    </row>
    <row r="329" spans="1:11" x14ac:dyDescent="0.3">
      <c r="A329" t="s">
        <v>985</v>
      </c>
      <c r="B329" s="72" t="s">
        <v>986</v>
      </c>
      <c r="C329">
        <v>321</v>
      </c>
      <c r="D329">
        <v>202</v>
      </c>
      <c r="E329">
        <v>489</v>
      </c>
      <c r="F329">
        <v>27</v>
      </c>
      <c r="G329">
        <v>0</v>
      </c>
      <c r="H329">
        <v>0</v>
      </c>
      <c r="I329">
        <v>10</v>
      </c>
      <c r="J329">
        <v>5</v>
      </c>
      <c r="K329">
        <v>74584</v>
      </c>
    </row>
    <row r="330" spans="1:11" x14ac:dyDescent="0.3">
      <c r="A330" t="s">
        <v>987</v>
      </c>
      <c r="B330" s="72" t="s">
        <v>988</v>
      </c>
      <c r="C330">
        <v>227</v>
      </c>
      <c r="D330">
        <v>319</v>
      </c>
      <c r="E330">
        <v>387</v>
      </c>
      <c r="F330">
        <v>67</v>
      </c>
      <c r="G330">
        <v>85</v>
      </c>
      <c r="H330">
        <v>5</v>
      </c>
      <c r="I330">
        <v>5</v>
      </c>
      <c r="J330">
        <v>10</v>
      </c>
      <c r="K330">
        <v>85871</v>
      </c>
    </row>
    <row r="331" spans="1:11" x14ac:dyDescent="0.3">
      <c r="A331" t="s">
        <v>989</v>
      </c>
      <c r="B331" s="72" t="s">
        <v>990</v>
      </c>
      <c r="C331">
        <v>205</v>
      </c>
      <c r="D331">
        <v>119</v>
      </c>
      <c r="E331">
        <v>284</v>
      </c>
      <c r="F331">
        <v>5</v>
      </c>
      <c r="G331">
        <v>22</v>
      </c>
      <c r="H331">
        <v>5</v>
      </c>
      <c r="I331">
        <v>5</v>
      </c>
      <c r="J331">
        <v>0</v>
      </c>
      <c r="K331">
        <v>30798</v>
      </c>
    </row>
    <row r="332" spans="1:11" x14ac:dyDescent="0.3">
      <c r="A332" t="s">
        <v>991</v>
      </c>
      <c r="B332" s="72" t="s">
        <v>992</v>
      </c>
      <c r="C332">
        <v>535</v>
      </c>
      <c r="D332">
        <v>593</v>
      </c>
      <c r="E332">
        <v>947</v>
      </c>
      <c r="F332">
        <v>24</v>
      </c>
      <c r="G332">
        <v>103</v>
      </c>
      <c r="H332">
        <v>5</v>
      </c>
      <c r="I332">
        <v>41</v>
      </c>
      <c r="J332">
        <v>10</v>
      </c>
      <c r="K332">
        <v>107325</v>
      </c>
    </row>
    <row r="333" spans="1:11" x14ac:dyDescent="0.3">
      <c r="A333" t="s">
        <v>993</v>
      </c>
      <c r="B333" s="72" t="s">
        <v>994</v>
      </c>
      <c r="C333">
        <v>748</v>
      </c>
      <c r="D333">
        <v>789</v>
      </c>
      <c r="E333">
        <v>1291</v>
      </c>
      <c r="F333">
        <v>143</v>
      </c>
      <c r="G333">
        <v>86</v>
      </c>
      <c r="H333">
        <v>0</v>
      </c>
      <c r="I333">
        <v>20</v>
      </c>
      <c r="J333">
        <v>15</v>
      </c>
      <c r="K333">
        <v>176840</v>
      </c>
    </row>
    <row r="334" spans="1:11" x14ac:dyDescent="0.3">
      <c r="A334" t="s">
        <v>995</v>
      </c>
      <c r="B334" s="72" t="s">
        <v>996</v>
      </c>
      <c r="C334">
        <v>224</v>
      </c>
      <c r="D334">
        <v>180</v>
      </c>
      <c r="E334">
        <v>322</v>
      </c>
      <c r="F334">
        <v>69</v>
      </c>
      <c r="G334">
        <v>5</v>
      </c>
      <c r="H334">
        <v>0</v>
      </c>
      <c r="I334">
        <v>5</v>
      </c>
      <c r="J334">
        <v>5</v>
      </c>
      <c r="K334">
        <v>33925</v>
      </c>
    </row>
    <row r="335" spans="1:11" x14ac:dyDescent="0.3">
      <c r="A335" t="s">
        <v>997</v>
      </c>
      <c r="B335" s="72" t="s">
        <v>998</v>
      </c>
      <c r="C335">
        <v>29</v>
      </c>
      <c r="D335">
        <v>41</v>
      </c>
      <c r="E335">
        <v>50</v>
      </c>
      <c r="F335">
        <v>18</v>
      </c>
      <c r="G335">
        <v>0</v>
      </c>
      <c r="H335">
        <v>0</v>
      </c>
      <c r="I335">
        <v>5</v>
      </c>
      <c r="J335">
        <v>5</v>
      </c>
      <c r="K335">
        <v>3412</v>
      </c>
    </row>
    <row r="336" spans="1:11" x14ac:dyDescent="0.3">
      <c r="A336" t="s">
        <v>999</v>
      </c>
      <c r="B336" s="72" t="s">
        <v>1000</v>
      </c>
      <c r="C336">
        <v>18</v>
      </c>
      <c r="D336">
        <v>23</v>
      </c>
      <c r="E336">
        <v>36</v>
      </c>
      <c r="F336">
        <v>5</v>
      </c>
      <c r="G336">
        <v>5</v>
      </c>
      <c r="H336">
        <v>0</v>
      </c>
      <c r="I336">
        <v>5</v>
      </c>
      <c r="J336">
        <v>0</v>
      </c>
      <c r="K336">
        <v>10330</v>
      </c>
    </row>
    <row r="337" spans="1:11" x14ac:dyDescent="0.3">
      <c r="A337" t="s">
        <v>1001</v>
      </c>
      <c r="B337" s="72" t="s">
        <v>1002</v>
      </c>
      <c r="C337">
        <v>95</v>
      </c>
      <c r="D337">
        <v>45</v>
      </c>
      <c r="E337">
        <v>131</v>
      </c>
      <c r="F337">
        <v>5</v>
      </c>
      <c r="G337">
        <v>0</v>
      </c>
      <c r="H337">
        <v>0</v>
      </c>
      <c r="I337">
        <v>5</v>
      </c>
      <c r="J337">
        <v>0</v>
      </c>
      <c r="K337">
        <v>18728</v>
      </c>
    </row>
    <row r="338" spans="1:11" x14ac:dyDescent="0.3">
      <c r="A338" t="s">
        <v>1003</v>
      </c>
      <c r="B338" s="72" t="s">
        <v>1004</v>
      </c>
      <c r="C338">
        <v>167</v>
      </c>
      <c r="D338">
        <v>130</v>
      </c>
      <c r="E338">
        <v>250</v>
      </c>
      <c r="F338">
        <v>12</v>
      </c>
      <c r="G338">
        <v>24</v>
      </c>
      <c r="H338">
        <v>0</v>
      </c>
      <c r="I338">
        <v>5</v>
      </c>
      <c r="J338">
        <v>5</v>
      </c>
      <c r="K338">
        <v>24976</v>
      </c>
    </row>
    <row r="339" spans="1:11" x14ac:dyDescent="0.3">
      <c r="A339" t="s">
        <v>1005</v>
      </c>
      <c r="B339" s="72" t="s">
        <v>1006</v>
      </c>
      <c r="C339">
        <v>1433</v>
      </c>
      <c r="D339">
        <v>1597</v>
      </c>
      <c r="E339">
        <v>2416</v>
      </c>
      <c r="F339">
        <v>140</v>
      </c>
      <c r="G339">
        <v>301</v>
      </c>
      <c r="H339">
        <v>62</v>
      </c>
      <c r="I339">
        <v>78</v>
      </c>
      <c r="J339">
        <v>41</v>
      </c>
      <c r="K339">
        <v>375957</v>
      </c>
    </row>
    <row r="340" spans="1:11" x14ac:dyDescent="0.3">
      <c r="A340" t="s">
        <v>1007</v>
      </c>
      <c r="B340" s="72" t="s">
        <v>1008</v>
      </c>
      <c r="C340">
        <v>393</v>
      </c>
      <c r="D340">
        <v>273</v>
      </c>
      <c r="E340">
        <v>619</v>
      </c>
      <c r="F340">
        <v>36</v>
      </c>
      <c r="G340">
        <v>5</v>
      </c>
      <c r="H340">
        <v>0</v>
      </c>
      <c r="I340">
        <v>10</v>
      </c>
      <c r="J340">
        <v>5</v>
      </c>
      <c r="K340">
        <v>66864</v>
      </c>
    </row>
    <row r="341" spans="1:11" x14ac:dyDescent="0.3">
      <c r="A341" t="s">
        <v>1009</v>
      </c>
      <c r="B341" s="72" t="s">
        <v>1010</v>
      </c>
      <c r="C341">
        <v>175</v>
      </c>
      <c r="D341">
        <v>263</v>
      </c>
      <c r="E341">
        <v>302</v>
      </c>
      <c r="F341">
        <v>103</v>
      </c>
      <c r="G341">
        <v>23</v>
      </c>
      <c r="H341">
        <v>0</v>
      </c>
      <c r="I341">
        <v>5</v>
      </c>
      <c r="J341">
        <v>5</v>
      </c>
      <c r="K341">
        <v>43908</v>
      </c>
    </row>
    <row r="342" spans="1:11" x14ac:dyDescent="0.3">
      <c r="A342" t="s">
        <v>1011</v>
      </c>
      <c r="B342" s="72" t="s">
        <v>1012</v>
      </c>
      <c r="C342">
        <v>310</v>
      </c>
      <c r="D342">
        <v>257</v>
      </c>
      <c r="E342">
        <v>520</v>
      </c>
      <c r="F342">
        <v>13</v>
      </c>
      <c r="G342">
        <v>25</v>
      </c>
      <c r="H342">
        <v>0</v>
      </c>
      <c r="I342">
        <v>5</v>
      </c>
      <c r="J342">
        <v>5</v>
      </c>
      <c r="K342">
        <v>63177</v>
      </c>
    </row>
    <row r="343" spans="1:11" x14ac:dyDescent="0.3">
      <c r="A343" t="s">
        <v>1013</v>
      </c>
      <c r="B343" s="72" t="s">
        <v>1014</v>
      </c>
      <c r="C343">
        <v>966</v>
      </c>
      <c r="D343">
        <v>783</v>
      </c>
      <c r="E343">
        <v>1515</v>
      </c>
      <c r="F343">
        <v>147</v>
      </c>
      <c r="G343">
        <v>64</v>
      </c>
      <c r="H343">
        <v>0</v>
      </c>
      <c r="I343">
        <v>10</v>
      </c>
      <c r="J343">
        <v>10</v>
      </c>
      <c r="K343">
        <v>167266</v>
      </c>
    </row>
    <row r="344" spans="1:11" x14ac:dyDescent="0.3">
      <c r="A344" t="s">
        <v>1015</v>
      </c>
      <c r="B344" s="72" t="s">
        <v>1016</v>
      </c>
      <c r="C344">
        <v>5</v>
      </c>
      <c r="D344">
        <v>36</v>
      </c>
      <c r="E344">
        <v>5</v>
      </c>
      <c r="F344">
        <v>0</v>
      </c>
      <c r="G344">
        <v>36</v>
      </c>
      <c r="H344">
        <v>0</v>
      </c>
      <c r="I344">
        <v>0</v>
      </c>
      <c r="J344">
        <v>0</v>
      </c>
      <c r="K344">
        <v>1185</v>
      </c>
    </row>
    <row r="345" spans="1:11" x14ac:dyDescent="0.3">
      <c r="A345" t="s">
        <v>1017</v>
      </c>
      <c r="B345" s="72" t="s">
        <v>1018</v>
      </c>
      <c r="C345">
        <v>2823</v>
      </c>
      <c r="D345">
        <v>3155</v>
      </c>
      <c r="E345">
        <v>4556</v>
      </c>
      <c r="F345">
        <v>840</v>
      </c>
      <c r="G345">
        <v>412</v>
      </c>
      <c r="H345">
        <v>49</v>
      </c>
      <c r="I345">
        <v>95</v>
      </c>
      <c r="J345">
        <v>67</v>
      </c>
      <c r="K345">
        <v>555693</v>
      </c>
    </row>
    <row r="346" spans="1:11" x14ac:dyDescent="0.3">
      <c r="A346" t="s">
        <v>1019</v>
      </c>
      <c r="B346" s="72" t="s">
        <v>1020</v>
      </c>
      <c r="C346">
        <v>809</v>
      </c>
      <c r="D346">
        <v>758</v>
      </c>
      <c r="E346">
        <v>1399</v>
      </c>
      <c r="F346">
        <v>56</v>
      </c>
      <c r="G346">
        <v>80</v>
      </c>
      <c r="H346">
        <v>0</v>
      </c>
      <c r="I346">
        <v>20</v>
      </c>
      <c r="J346">
        <v>15</v>
      </c>
      <c r="K346">
        <v>165650</v>
      </c>
    </row>
    <row r="347" spans="1:11" x14ac:dyDescent="0.3">
      <c r="A347" t="s">
        <v>1021</v>
      </c>
      <c r="B347" s="72" t="s">
        <v>1022</v>
      </c>
      <c r="C347">
        <v>21</v>
      </c>
      <c r="D347">
        <v>43</v>
      </c>
      <c r="E347">
        <v>43</v>
      </c>
      <c r="F347">
        <v>19</v>
      </c>
      <c r="G347">
        <v>5</v>
      </c>
      <c r="H347">
        <v>0</v>
      </c>
      <c r="I347">
        <v>0</v>
      </c>
      <c r="J347">
        <v>0</v>
      </c>
      <c r="K347">
        <v>16199</v>
      </c>
    </row>
    <row r="348" spans="1:11" x14ac:dyDescent="0.3">
      <c r="A348" t="s">
        <v>1023</v>
      </c>
      <c r="B348" s="72" t="s">
        <v>1024</v>
      </c>
      <c r="C348">
        <v>1320</v>
      </c>
      <c r="D348">
        <v>1351</v>
      </c>
      <c r="E348">
        <v>2226</v>
      </c>
      <c r="F348">
        <v>204</v>
      </c>
      <c r="G348">
        <v>84</v>
      </c>
      <c r="H348">
        <v>42</v>
      </c>
      <c r="I348">
        <v>49</v>
      </c>
      <c r="J348">
        <v>79</v>
      </c>
      <c r="K348">
        <v>249238</v>
      </c>
    </row>
    <row r="349" spans="1:11" x14ac:dyDescent="0.3">
      <c r="A349" t="s">
        <v>1025</v>
      </c>
      <c r="B349" s="72" t="s">
        <v>1026</v>
      </c>
      <c r="C349">
        <v>130</v>
      </c>
      <c r="D349">
        <v>221</v>
      </c>
      <c r="E349">
        <v>240</v>
      </c>
      <c r="F349">
        <v>13</v>
      </c>
      <c r="G349">
        <v>67</v>
      </c>
      <c r="H349">
        <v>22</v>
      </c>
      <c r="I349">
        <v>5</v>
      </c>
      <c r="J349">
        <v>5</v>
      </c>
      <c r="K349">
        <v>44538</v>
      </c>
    </row>
    <row r="350" spans="1:11" x14ac:dyDescent="0.3">
      <c r="A350" t="s">
        <v>1027</v>
      </c>
      <c r="B350" s="72" t="s">
        <v>1028</v>
      </c>
      <c r="C350">
        <v>52</v>
      </c>
      <c r="D350">
        <v>71</v>
      </c>
      <c r="E350">
        <v>98</v>
      </c>
      <c r="F350">
        <v>14</v>
      </c>
      <c r="G350">
        <v>5</v>
      </c>
      <c r="H350">
        <v>0</v>
      </c>
      <c r="I350">
        <v>5</v>
      </c>
      <c r="J350">
        <v>0</v>
      </c>
      <c r="K350">
        <v>30420</v>
      </c>
    </row>
    <row r="351" spans="1:11" x14ac:dyDescent="0.3">
      <c r="A351" t="s">
        <v>1029</v>
      </c>
      <c r="B351" s="72" t="s">
        <v>1030</v>
      </c>
      <c r="C351">
        <v>157</v>
      </c>
      <c r="D351">
        <v>153</v>
      </c>
      <c r="E351">
        <v>285</v>
      </c>
      <c r="F351">
        <v>16</v>
      </c>
      <c r="G351">
        <v>5</v>
      </c>
      <c r="H351">
        <v>5</v>
      </c>
      <c r="I351">
        <v>10</v>
      </c>
      <c r="J351">
        <v>0</v>
      </c>
      <c r="K351">
        <v>65293</v>
      </c>
    </row>
    <row r="352" spans="1:11" x14ac:dyDescent="0.3">
      <c r="A352" t="s">
        <v>1031</v>
      </c>
      <c r="B352" s="72" t="s">
        <v>1032</v>
      </c>
      <c r="C352">
        <v>6762</v>
      </c>
      <c r="D352">
        <v>5086</v>
      </c>
      <c r="E352">
        <v>10228</v>
      </c>
      <c r="F352">
        <v>733</v>
      </c>
      <c r="G352">
        <v>607</v>
      </c>
      <c r="H352">
        <v>68</v>
      </c>
      <c r="I352">
        <v>175</v>
      </c>
      <c r="J352">
        <v>117</v>
      </c>
      <c r="K352">
        <v>1440387</v>
      </c>
    </row>
    <row r="353" spans="1:11" x14ac:dyDescent="0.3">
      <c r="A353" t="s">
        <v>1033</v>
      </c>
      <c r="B353" s="72" t="s">
        <v>1034</v>
      </c>
      <c r="C353">
        <v>157</v>
      </c>
      <c r="D353">
        <v>140</v>
      </c>
      <c r="E353">
        <v>260</v>
      </c>
      <c r="F353">
        <v>13</v>
      </c>
      <c r="G353">
        <v>12</v>
      </c>
      <c r="H353">
        <v>0</v>
      </c>
      <c r="I353">
        <v>5</v>
      </c>
      <c r="J353">
        <v>5</v>
      </c>
      <c r="K353">
        <v>33703</v>
      </c>
    </row>
    <row r="354" spans="1:11" x14ac:dyDescent="0.3">
      <c r="A354" t="s">
        <v>1035</v>
      </c>
      <c r="B354" s="72" t="s">
        <v>1036</v>
      </c>
      <c r="C354">
        <v>282</v>
      </c>
      <c r="D354">
        <v>174</v>
      </c>
      <c r="E354">
        <v>431</v>
      </c>
      <c r="F354">
        <v>14</v>
      </c>
      <c r="G354">
        <v>0</v>
      </c>
      <c r="H354">
        <v>0</v>
      </c>
      <c r="I354">
        <v>11</v>
      </c>
      <c r="J354">
        <v>0</v>
      </c>
      <c r="K354">
        <v>37221</v>
      </c>
    </row>
    <row r="355" spans="1:11" x14ac:dyDescent="0.3">
      <c r="A355" t="s">
        <v>1037</v>
      </c>
      <c r="B355" s="72" t="s">
        <v>1038</v>
      </c>
      <c r="C355">
        <v>1604</v>
      </c>
      <c r="D355">
        <v>1986</v>
      </c>
      <c r="E355">
        <v>3097</v>
      </c>
      <c r="F355">
        <v>269</v>
      </c>
      <c r="G355">
        <v>113</v>
      </c>
      <c r="H355">
        <v>0</v>
      </c>
      <c r="I355">
        <v>125</v>
      </c>
      <c r="J355">
        <v>80</v>
      </c>
      <c r="K355">
        <v>874784</v>
      </c>
    </row>
    <row r="356" spans="1:11" x14ac:dyDescent="0.3">
      <c r="A356" t="s">
        <v>1039</v>
      </c>
      <c r="B356" s="72" t="s">
        <v>1040</v>
      </c>
      <c r="C356">
        <v>150</v>
      </c>
      <c r="D356">
        <v>153</v>
      </c>
      <c r="E356">
        <v>269</v>
      </c>
      <c r="F356">
        <v>5</v>
      </c>
      <c r="G356">
        <v>17</v>
      </c>
      <c r="H356">
        <v>5</v>
      </c>
      <c r="I356">
        <v>5</v>
      </c>
      <c r="J356">
        <v>5</v>
      </c>
      <c r="K356">
        <v>38675</v>
      </c>
    </row>
    <row r="357" spans="1:11" x14ac:dyDescent="0.3">
      <c r="A357" t="s">
        <v>1041</v>
      </c>
      <c r="B357" s="72" t="s">
        <v>1042</v>
      </c>
      <c r="C357">
        <v>315</v>
      </c>
      <c r="D357">
        <v>323</v>
      </c>
      <c r="E357">
        <v>514</v>
      </c>
      <c r="F357">
        <v>43</v>
      </c>
      <c r="G357">
        <v>49</v>
      </c>
      <c r="H357">
        <v>0</v>
      </c>
      <c r="I357">
        <v>28</v>
      </c>
      <c r="J357">
        <v>10</v>
      </c>
      <c r="K357">
        <v>50320</v>
      </c>
    </row>
    <row r="358" spans="1:11" x14ac:dyDescent="0.3">
      <c r="A358" t="s">
        <v>1043</v>
      </c>
      <c r="B358" s="72" t="s">
        <v>1044</v>
      </c>
      <c r="C358">
        <v>21</v>
      </c>
      <c r="D358">
        <v>11</v>
      </c>
      <c r="E358">
        <v>31</v>
      </c>
      <c r="F358">
        <v>5</v>
      </c>
      <c r="G358">
        <v>0</v>
      </c>
      <c r="H358">
        <v>0</v>
      </c>
      <c r="I358">
        <v>0</v>
      </c>
      <c r="J358">
        <v>0</v>
      </c>
      <c r="K358">
        <v>4082</v>
      </c>
    </row>
    <row r="359" spans="1:11" x14ac:dyDescent="0.3">
      <c r="A359" t="s">
        <v>1045</v>
      </c>
      <c r="B359" s="72" t="s">
        <v>1046</v>
      </c>
      <c r="C359">
        <v>3358</v>
      </c>
      <c r="D359">
        <v>4539</v>
      </c>
      <c r="E359">
        <v>6207</v>
      </c>
      <c r="F359">
        <v>483</v>
      </c>
      <c r="G359">
        <v>984</v>
      </c>
      <c r="H359">
        <v>109</v>
      </c>
      <c r="I359">
        <v>96</v>
      </c>
      <c r="J359">
        <v>100</v>
      </c>
      <c r="K359">
        <v>1107342</v>
      </c>
    </row>
    <row r="360" spans="1:11" x14ac:dyDescent="0.3">
      <c r="A360" t="s">
        <v>1047</v>
      </c>
      <c r="B360" s="72" t="s">
        <v>1048</v>
      </c>
      <c r="C360">
        <v>5</v>
      </c>
      <c r="D360">
        <v>16</v>
      </c>
      <c r="E360">
        <v>20</v>
      </c>
      <c r="F360">
        <v>0</v>
      </c>
      <c r="G360">
        <v>5</v>
      </c>
      <c r="H360">
        <v>0</v>
      </c>
      <c r="I360">
        <v>5</v>
      </c>
      <c r="J360">
        <v>0</v>
      </c>
      <c r="K360">
        <v>4340</v>
      </c>
    </row>
    <row r="361" spans="1:11" x14ac:dyDescent="0.3">
      <c r="A361" t="s">
        <v>1049</v>
      </c>
      <c r="B361" s="72" t="s">
        <v>1050</v>
      </c>
      <c r="C361">
        <v>90</v>
      </c>
      <c r="D361">
        <v>144</v>
      </c>
      <c r="E361">
        <v>188</v>
      </c>
      <c r="F361">
        <v>42</v>
      </c>
      <c r="G361">
        <v>0</v>
      </c>
      <c r="H361">
        <v>0</v>
      </c>
      <c r="I361">
        <v>5</v>
      </c>
      <c r="J361">
        <v>5</v>
      </c>
      <c r="K361">
        <v>39827</v>
      </c>
    </row>
    <row r="362" spans="1:11" x14ac:dyDescent="0.3">
      <c r="A362" t="s">
        <v>1051</v>
      </c>
      <c r="B362" s="72" t="s">
        <v>1052</v>
      </c>
      <c r="C362">
        <v>541</v>
      </c>
      <c r="D362">
        <v>557</v>
      </c>
      <c r="E362">
        <v>869</v>
      </c>
      <c r="F362">
        <v>137</v>
      </c>
      <c r="G362">
        <v>51</v>
      </c>
      <c r="H362">
        <v>10</v>
      </c>
      <c r="I362">
        <v>10</v>
      </c>
      <c r="J362">
        <v>15</v>
      </c>
      <c r="K362">
        <v>112529</v>
      </c>
    </row>
    <row r="363" spans="1:11" x14ac:dyDescent="0.3">
      <c r="A363" t="s">
        <v>1053</v>
      </c>
      <c r="B363" s="72" t="s">
        <v>1054</v>
      </c>
      <c r="C363">
        <v>164</v>
      </c>
      <c r="D363">
        <v>274</v>
      </c>
      <c r="E363">
        <v>255</v>
      </c>
      <c r="F363">
        <v>102</v>
      </c>
      <c r="G363">
        <v>10</v>
      </c>
      <c r="H363">
        <v>60</v>
      </c>
      <c r="I363">
        <v>5</v>
      </c>
      <c r="J363">
        <v>10</v>
      </c>
      <c r="K363">
        <v>65036</v>
      </c>
    </row>
    <row r="364" spans="1:11" x14ac:dyDescent="0.3">
      <c r="A364" t="s">
        <v>1055</v>
      </c>
      <c r="B364" s="72" t="s">
        <v>1056</v>
      </c>
      <c r="C364">
        <v>519</v>
      </c>
      <c r="D364">
        <v>329</v>
      </c>
      <c r="E364">
        <v>763</v>
      </c>
      <c r="F364">
        <v>35</v>
      </c>
      <c r="G364">
        <v>25</v>
      </c>
      <c r="H364">
        <v>20</v>
      </c>
      <c r="I364">
        <v>5</v>
      </c>
      <c r="J364">
        <v>5</v>
      </c>
      <c r="K364">
        <v>100858</v>
      </c>
    </row>
    <row r="365" spans="1:11" x14ac:dyDescent="0.3">
      <c r="A365" t="s">
        <v>1057</v>
      </c>
      <c r="B365" s="72" t="s">
        <v>1058</v>
      </c>
      <c r="C365">
        <v>36</v>
      </c>
      <c r="D365">
        <v>45</v>
      </c>
      <c r="E365">
        <v>79</v>
      </c>
      <c r="F365">
        <v>0</v>
      </c>
      <c r="G365">
        <v>0</v>
      </c>
      <c r="H365">
        <v>0</v>
      </c>
      <c r="I365">
        <v>0</v>
      </c>
      <c r="J365">
        <v>5</v>
      </c>
      <c r="K365">
        <v>13175</v>
      </c>
    </row>
    <row r="366" spans="1:11" x14ac:dyDescent="0.3">
      <c r="A366" t="s">
        <v>1059</v>
      </c>
      <c r="B366" s="72" t="s">
        <v>1060</v>
      </c>
      <c r="C366">
        <v>305</v>
      </c>
      <c r="D366">
        <v>538</v>
      </c>
      <c r="E366">
        <v>510</v>
      </c>
      <c r="F366">
        <v>48</v>
      </c>
      <c r="G366">
        <v>195</v>
      </c>
      <c r="H366">
        <v>74</v>
      </c>
      <c r="I366">
        <v>15</v>
      </c>
      <c r="J366">
        <v>15</v>
      </c>
      <c r="K366">
        <v>105340</v>
      </c>
    </row>
    <row r="367" spans="1:11" x14ac:dyDescent="0.3">
      <c r="A367" t="s">
        <v>1061</v>
      </c>
      <c r="B367" s="72" t="s">
        <v>1062</v>
      </c>
      <c r="C367">
        <v>180</v>
      </c>
      <c r="D367">
        <v>324</v>
      </c>
      <c r="E367">
        <v>296</v>
      </c>
      <c r="F367">
        <v>97</v>
      </c>
      <c r="G367">
        <v>82</v>
      </c>
      <c r="H367">
        <v>27</v>
      </c>
      <c r="I367">
        <v>10</v>
      </c>
      <c r="J367">
        <v>10</v>
      </c>
      <c r="K367">
        <v>71433</v>
      </c>
    </row>
    <row r="368" spans="1:11" x14ac:dyDescent="0.3">
      <c r="A368" t="s">
        <v>1063</v>
      </c>
      <c r="B368" s="72" t="s">
        <v>1064</v>
      </c>
      <c r="C368">
        <v>302</v>
      </c>
      <c r="D368">
        <v>245</v>
      </c>
      <c r="E368">
        <v>492</v>
      </c>
      <c r="F368">
        <v>10</v>
      </c>
      <c r="G368">
        <v>24</v>
      </c>
      <c r="H368">
        <v>10</v>
      </c>
      <c r="I368">
        <v>5</v>
      </c>
      <c r="J368">
        <v>0</v>
      </c>
      <c r="K368">
        <v>83248</v>
      </c>
    </row>
    <row r="369" spans="1:11" x14ac:dyDescent="0.3">
      <c r="A369" t="s">
        <v>1065</v>
      </c>
      <c r="B369" s="72" t="s">
        <v>1066</v>
      </c>
      <c r="C369">
        <v>197</v>
      </c>
      <c r="D369">
        <v>197</v>
      </c>
      <c r="E369">
        <v>325</v>
      </c>
      <c r="F369">
        <v>15</v>
      </c>
      <c r="G369">
        <v>24</v>
      </c>
      <c r="H369">
        <v>5</v>
      </c>
      <c r="I369">
        <v>11</v>
      </c>
      <c r="J369">
        <v>13</v>
      </c>
      <c r="K369">
        <v>36557</v>
      </c>
    </row>
    <row r="370" spans="1:11" x14ac:dyDescent="0.3">
      <c r="A370" t="s">
        <v>1067</v>
      </c>
      <c r="B370" s="72" t="s">
        <v>1068</v>
      </c>
      <c r="C370">
        <v>1357</v>
      </c>
      <c r="D370">
        <v>1429</v>
      </c>
      <c r="E370">
        <v>2492</v>
      </c>
      <c r="F370">
        <v>77</v>
      </c>
      <c r="G370">
        <v>131</v>
      </c>
      <c r="H370">
        <v>10</v>
      </c>
      <c r="I370">
        <v>44</v>
      </c>
      <c r="J370">
        <v>30</v>
      </c>
      <c r="K370">
        <v>355981</v>
      </c>
    </row>
    <row r="371" spans="1:11" x14ac:dyDescent="0.3">
      <c r="A371" t="s">
        <v>1069</v>
      </c>
      <c r="B371" s="72" t="s">
        <v>1070</v>
      </c>
      <c r="C371">
        <v>463</v>
      </c>
      <c r="D371">
        <v>465</v>
      </c>
      <c r="E371">
        <v>674</v>
      </c>
      <c r="F371">
        <v>176</v>
      </c>
      <c r="G371">
        <v>15</v>
      </c>
      <c r="H371">
        <v>62</v>
      </c>
      <c r="I371">
        <v>5</v>
      </c>
      <c r="J371">
        <v>20</v>
      </c>
      <c r="K371">
        <v>107191</v>
      </c>
    </row>
    <row r="372" spans="1:11" x14ac:dyDescent="0.3">
      <c r="A372" t="s">
        <v>1071</v>
      </c>
      <c r="B372" s="72" t="s">
        <v>1072</v>
      </c>
      <c r="C372">
        <v>329</v>
      </c>
      <c r="D372">
        <v>398</v>
      </c>
      <c r="E372">
        <v>594</v>
      </c>
      <c r="F372">
        <v>56</v>
      </c>
      <c r="G372">
        <v>67</v>
      </c>
      <c r="H372">
        <v>0</v>
      </c>
      <c r="I372">
        <v>0</v>
      </c>
      <c r="J372">
        <v>15</v>
      </c>
      <c r="K372">
        <v>125887</v>
      </c>
    </row>
    <row r="373" spans="1:11" x14ac:dyDescent="0.3">
      <c r="A373" t="s">
        <v>1073</v>
      </c>
      <c r="B373" s="72" t="s">
        <v>1074</v>
      </c>
      <c r="C373">
        <v>1887</v>
      </c>
      <c r="D373">
        <v>1022</v>
      </c>
      <c r="E373">
        <v>2661</v>
      </c>
      <c r="F373">
        <v>121</v>
      </c>
      <c r="G373">
        <v>51</v>
      </c>
      <c r="H373">
        <v>0</v>
      </c>
      <c r="I373">
        <v>77</v>
      </c>
      <c r="J373">
        <v>10</v>
      </c>
      <c r="K373">
        <v>226927</v>
      </c>
    </row>
    <row r="374" spans="1:11" x14ac:dyDescent="0.3">
      <c r="A374" t="s">
        <v>1075</v>
      </c>
      <c r="B374" s="72" t="s">
        <v>1076</v>
      </c>
      <c r="C374">
        <v>126</v>
      </c>
      <c r="D374">
        <v>261</v>
      </c>
      <c r="E374">
        <v>257</v>
      </c>
      <c r="F374">
        <v>101</v>
      </c>
      <c r="G374">
        <v>24</v>
      </c>
      <c r="H374">
        <v>0</v>
      </c>
      <c r="I374">
        <v>5</v>
      </c>
      <c r="J374">
        <v>10</v>
      </c>
      <c r="K374">
        <v>95945</v>
      </c>
    </row>
    <row r="375" spans="1:11" x14ac:dyDescent="0.3">
      <c r="A375" t="s">
        <v>1077</v>
      </c>
      <c r="B375" s="72" t="s">
        <v>1078</v>
      </c>
      <c r="C375">
        <v>98</v>
      </c>
      <c r="D375">
        <v>87</v>
      </c>
      <c r="E375">
        <v>169</v>
      </c>
      <c r="F375">
        <v>5</v>
      </c>
      <c r="G375">
        <v>5</v>
      </c>
      <c r="H375">
        <v>0</v>
      </c>
      <c r="I375">
        <v>5</v>
      </c>
      <c r="J375">
        <v>5</v>
      </c>
      <c r="K375">
        <v>16410</v>
      </c>
    </row>
    <row r="376" spans="1:11" x14ac:dyDescent="0.3">
      <c r="A376" t="s">
        <v>1079</v>
      </c>
      <c r="B376" s="72" t="s">
        <v>1080</v>
      </c>
      <c r="C376">
        <v>643</v>
      </c>
      <c r="D376">
        <v>543</v>
      </c>
      <c r="E376">
        <v>942</v>
      </c>
      <c r="F376">
        <v>146</v>
      </c>
      <c r="G376">
        <v>72</v>
      </c>
      <c r="H376">
        <v>10</v>
      </c>
      <c r="I376">
        <v>5</v>
      </c>
      <c r="J376">
        <v>10</v>
      </c>
      <c r="K376">
        <v>97172</v>
      </c>
    </row>
    <row r="377" spans="1:11" x14ac:dyDescent="0.3">
      <c r="A377" t="s">
        <v>1081</v>
      </c>
      <c r="B377" s="72" t="s">
        <v>1082</v>
      </c>
      <c r="C377">
        <v>233</v>
      </c>
      <c r="D377">
        <v>253</v>
      </c>
      <c r="E377">
        <v>402</v>
      </c>
      <c r="F377">
        <v>59</v>
      </c>
      <c r="G377">
        <v>5</v>
      </c>
      <c r="H377">
        <v>0</v>
      </c>
      <c r="I377">
        <v>20</v>
      </c>
      <c r="J377">
        <v>16</v>
      </c>
      <c r="K377">
        <v>93691</v>
      </c>
    </row>
    <row r="378" spans="1:11" x14ac:dyDescent="0.3">
      <c r="A378" t="s">
        <v>1083</v>
      </c>
      <c r="B378" s="72" t="s">
        <v>1084</v>
      </c>
      <c r="C378">
        <v>291</v>
      </c>
      <c r="D378">
        <v>162</v>
      </c>
      <c r="E378">
        <v>405</v>
      </c>
      <c r="F378">
        <v>42</v>
      </c>
      <c r="G378">
        <v>0</v>
      </c>
      <c r="H378">
        <v>0</v>
      </c>
      <c r="I378">
        <v>5</v>
      </c>
      <c r="J378">
        <v>5</v>
      </c>
      <c r="K378">
        <v>33799</v>
      </c>
    </row>
    <row r="379" spans="1:11" x14ac:dyDescent="0.3">
      <c r="A379" t="s">
        <v>1085</v>
      </c>
      <c r="B379" s="72" t="s">
        <v>1086</v>
      </c>
      <c r="C379">
        <v>1019</v>
      </c>
      <c r="D379">
        <v>1180</v>
      </c>
      <c r="E379">
        <v>1572</v>
      </c>
      <c r="F379">
        <v>307</v>
      </c>
      <c r="G379">
        <v>190</v>
      </c>
      <c r="H379">
        <v>70</v>
      </c>
      <c r="I379">
        <v>36</v>
      </c>
      <c r="J379">
        <v>30</v>
      </c>
      <c r="K379">
        <v>214479</v>
      </c>
    </row>
    <row r="380" spans="1:11" x14ac:dyDescent="0.3">
      <c r="A380" t="s">
        <v>1087</v>
      </c>
      <c r="B380" s="72" t="s">
        <v>1088</v>
      </c>
      <c r="C380">
        <v>335</v>
      </c>
      <c r="D380">
        <v>308</v>
      </c>
      <c r="E380">
        <v>507</v>
      </c>
      <c r="F380">
        <v>39</v>
      </c>
      <c r="G380">
        <v>29</v>
      </c>
      <c r="H380">
        <v>47</v>
      </c>
      <c r="I380">
        <v>12</v>
      </c>
      <c r="J380">
        <v>5</v>
      </c>
      <c r="K380">
        <v>57207</v>
      </c>
    </row>
    <row r="381" spans="1:11" x14ac:dyDescent="0.3">
      <c r="A381" t="s">
        <v>1089</v>
      </c>
      <c r="B381" s="72" t="s">
        <v>1090</v>
      </c>
      <c r="C381">
        <v>59</v>
      </c>
      <c r="D381">
        <v>117</v>
      </c>
      <c r="E381">
        <v>147</v>
      </c>
      <c r="F381">
        <v>5</v>
      </c>
      <c r="G381">
        <v>5</v>
      </c>
      <c r="H381">
        <v>5</v>
      </c>
      <c r="I381">
        <v>0</v>
      </c>
      <c r="J381">
        <v>15</v>
      </c>
      <c r="K381">
        <v>31442</v>
      </c>
    </row>
    <row r="382" spans="1:11" x14ac:dyDescent="0.3">
      <c r="A382" t="s">
        <v>1091</v>
      </c>
      <c r="B382" s="72" t="s">
        <v>1092</v>
      </c>
      <c r="C382">
        <v>15</v>
      </c>
      <c r="D382">
        <v>26</v>
      </c>
      <c r="E382">
        <v>32</v>
      </c>
      <c r="F382">
        <v>5</v>
      </c>
      <c r="G382">
        <v>5</v>
      </c>
      <c r="H382">
        <v>0</v>
      </c>
      <c r="I382">
        <v>0</v>
      </c>
      <c r="J382">
        <v>0</v>
      </c>
      <c r="K382">
        <v>11438</v>
      </c>
    </row>
    <row r="383" spans="1:11" x14ac:dyDescent="0.3">
      <c r="A383" t="s">
        <v>1093</v>
      </c>
      <c r="B383" s="72" t="s">
        <v>1094</v>
      </c>
      <c r="C383">
        <v>32</v>
      </c>
      <c r="D383">
        <v>37</v>
      </c>
      <c r="E383">
        <v>59</v>
      </c>
      <c r="F383">
        <v>5</v>
      </c>
      <c r="G383">
        <v>5</v>
      </c>
      <c r="H383">
        <v>0</v>
      </c>
      <c r="I383">
        <v>0</v>
      </c>
      <c r="J383">
        <v>0</v>
      </c>
      <c r="K383">
        <v>15275</v>
      </c>
    </row>
    <row r="384" spans="1:11" x14ac:dyDescent="0.3">
      <c r="A384" t="s">
        <v>1095</v>
      </c>
      <c r="B384" s="72" t="s">
        <v>1096</v>
      </c>
      <c r="C384">
        <v>53</v>
      </c>
      <c r="D384">
        <v>49</v>
      </c>
      <c r="E384">
        <v>97</v>
      </c>
      <c r="F384">
        <v>5</v>
      </c>
      <c r="G384">
        <v>0</v>
      </c>
      <c r="H384">
        <v>0</v>
      </c>
      <c r="I384">
        <v>5</v>
      </c>
      <c r="J384">
        <v>5</v>
      </c>
      <c r="K384">
        <v>24544</v>
      </c>
    </row>
    <row r="385" spans="1:11" x14ac:dyDescent="0.3">
      <c r="A385" t="s">
        <v>1097</v>
      </c>
      <c r="B385" s="72" t="s">
        <v>1098</v>
      </c>
      <c r="C385">
        <v>92</v>
      </c>
      <c r="D385">
        <v>79</v>
      </c>
      <c r="E385">
        <v>154</v>
      </c>
      <c r="F385">
        <v>12</v>
      </c>
      <c r="G385">
        <v>0</v>
      </c>
      <c r="H385">
        <v>0</v>
      </c>
      <c r="I385">
        <v>5</v>
      </c>
      <c r="J385">
        <v>5</v>
      </c>
      <c r="K385">
        <v>34757</v>
      </c>
    </row>
    <row r="386" spans="1:11" x14ac:dyDescent="0.3">
      <c r="A386" t="s">
        <v>1099</v>
      </c>
      <c r="B386" s="72" t="s">
        <v>1100</v>
      </c>
      <c r="C386">
        <v>69</v>
      </c>
      <c r="D386">
        <v>101</v>
      </c>
      <c r="E386">
        <v>136</v>
      </c>
      <c r="F386">
        <v>18</v>
      </c>
      <c r="G386">
        <v>5</v>
      </c>
      <c r="H386">
        <v>0</v>
      </c>
      <c r="I386">
        <v>5</v>
      </c>
      <c r="J386">
        <v>5</v>
      </c>
      <c r="K386">
        <v>29690</v>
      </c>
    </row>
    <row r="387" spans="1:11" x14ac:dyDescent="0.3">
      <c r="A387" t="s">
        <v>1101</v>
      </c>
      <c r="B387" s="72" t="s">
        <v>1102</v>
      </c>
      <c r="C387">
        <v>174</v>
      </c>
      <c r="D387">
        <v>108</v>
      </c>
      <c r="E387">
        <v>263</v>
      </c>
      <c r="F387">
        <v>11</v>
      </c>
      <c r="G387">
        <v>5</v>
      </c>
      <c r="H387">
        <v>0</v>
      </c>
      <c r="I387">
        <v>5</v>
      </c>
      <c r="J387">
        <v>0</v>
      </c>
      <c r="K387">
        <v>30453</v>
      </c>
    </row>
    <row r="388" spans="1:11" x14ac:dyDescent="0.3">
      <c r="A388" t="s">
        <v>1103</v>
      </c>
      <c r="B388" s="72" t="s">
        <v>1104</v>
      </c>
      <c r="C388">
        <v>185</v>
      </c>
      <c r="D388">
        <v>126</v>
      </c>
      <c r="E388">
        <v>285</v>
      </c>
      <c r="F388">
        <v>10</v>
      </c>
      <c r="G388">
        <v>5</v>
      </c>
      <c r="H388">
        <v>0</v>
      </c>
      <c r="I388">
        <v>5</v>
      </c>
      <c r="J388">
        <v>5</v>
      </c>
      <c r="K388">
        <v>23595</v>
      </c>
    </row>
    <row r="389" spans="1:11" x14ac:dyDescent="0.3">
      <c r="A389" t="s">
        <v>1105</v>
      </c>
      <c r="B389" s="72" t="s">
        <v>1106</v>
      </c>
      <c r="C389">
        <v>93</v>
      </c>
      <c r="D389">
        <v>80</v>
      </c>
      <c r="E389">
        <v>140</v>
      </c>
      <c r="F389">
        <v>20</v>
      </c>
      <c r="G389">
        <v>5</v>
      </c>
      <c r="H389">
        <v>0</v>
      </c>
      <c r="I389">
        <v>5</v>
      </c>
      <c r="J389">
        <v>5</v>
      </c>
      <c r="K389">
        <v>10216</v>
      </c>
    </row>
    <row r="390" spans="1:11" x14ac:dyDescent="0.3">
      <c r="A390" t="s">
        <v>1107</v>
      </c>
      <c r="B390" s="72" t="s">
        <v>1108</v>
      </c>
      <c r="C390">
        <v>41</v>
      </c>
      <c r="D390">
        <v>81</v>
      </c>
      <c r="E390">
        <v>65</v>
      </c>
      <c r="F390">
        <v>12</v>
      </c>
      <c r="G390">
        <v>43</v>
      </c>
      <c r="H390">
        <v>5</v>
      </c>
      <c r="I390">
        <v>5</v>
      </c>
      <c r="J390">
        <v>0</v>
      </c>
      <c r="K390">
        <v>10829</v>
      </c>
    </row>
    <row r="391" spans="1:11" x14ac:dyDescent="0.3">
      <c r="A391" t="s">
        <v>1109</v>
      </c>
      <c r="B391" s="72" t="s">
        <v>1110</v>
      </c>
      <c r="C391">
        <v>63</v>
      </c>
      <c r="D391">
        <v>42</v>
      </c>
      <c r="E391">
        <v>89</v>
      </c>
      <c r="F391">
        <v>5</v>
      </c>
      <c r="G391">
        <v>0</v>
      </c>
      <c r="H391">
        <v>0</v>
      </c>
      <c r="I391">
        <v>5</v>
      </c>
      <c r="J391">
        <v>0</v>
      </c>
      <c r="K391">
        <v>11458</v>
      </c>
    </row>
    <row r="392" spans="1:11" x14ac:dyDescent="0.3">
      <c r="A392" t="s">
        <v>1111</v>
      </c>
      <c r="B392" s="72" t="s">
        <v>1112</v>
      </c>
      <c r="C392">
        <v>739</v>
      </c>
      <c r="D392">
        <v>699</v>
      </c>
      <c r="E392">
        <v>1223</v>
      </c>
      <c r="F392">
        <v>53</v>
      </c>
      <c r="G392">
        <v>97</v>
      </c>
      <c r="H392">
        <v>35</v>
      </c>
      <c r="I392">
        <v>21</v>
      </c>
      <c r="J392">
        <v>10</v>
      </c>
      <c r="K392">
        <v>128165</v>
      </c>
    </row>
    <row r="393" spans="1:11" x14ac:dyDescent="0.3">
      <c r="A393" t="s">
        <v>1113</v>
      </c>
      <c r="B393" s="72" t="s">
        <v>1114</v>
      </c>
      <c r="C393">
        <v>20</v>
      </c>
      <c r="D393">
        <v>30</v>
      </c>
      <c r="E393">
        <v>39</v>
      </c>
      <c r="F393">
        <v>11</v>
      </c>
      <c r="G393">
        <v>0</v>
      </c>
      <c r="H393">
        <v>0</v>
      </c>
      <c r="I393">
        <v>0</v>
      </c>
      <c r="J393">
        <v>0</v>
      </c>
      <c r="K393">
        <v>12691</v>
      </c>
    </row>
    <row r="394" spans="1:11" x14ac:dyDescent="0.3">
      <c r="A394" t="s">
        <v>1115</v>
      </c>
      <c r="B394" s="72" t="s">
        <v>1116</v>
      </c>
      <c r="C394">
        <v>101</v>
      </c>
      <c r="D394">
        <v>90</v>
      </c>
      <c r="E394">
        <v>184</v>
      </c>
      <c r="F394">
        <v>5</v>
      </c>
      <c r="G394">
        <v>0</v>
      </c>
      <c r="H394">
        <v>0</v>
      </c>
      <c r="I394">
        <v>0</v>
      </c>
      <c r="J394">
        <v>0</v>
      </c>
      <c r="K394">
        <v>27009</v>
      </c>
    </row>
    <row r="395" spans="1:11" x14ac:dyDescent="0.3">
      <c r="A395" t="s">
        <v>1117</v>
      </c>
      <c r="B395" s="72" t="s">
        <v>1118</v>
      </c>
      <c r="C395">
        <v>27</v>
      </c>
      <c r="D395">
        <v>25</v>
      </c>
      <c r="E395">
        <v>44</v>
      </c>
      <c r="F395">
        <v>5</v>
      </c>
      <c r="G395">
        <v>5</v>
      </c>
      <c r="H395">
        <v>0</v>
      </c>
      <c r="I395">
        <v>0</v>
      </c>
      <c r="J395">
        <v>5</v>
      </c>
      <c r="K395">
        <v>7846</v>
      </c>
    </row>
    <row r="396" spans="1:11" x14ac:dyDescent="0.3">
      <c r="A396" t="s">
        <v>1119</v>
      </c>
      <c r="B396" s="72" t="s">
        <v>1120</v>
      </c>
      <c r="C396">
        <v>96</v>
      </c>
      <c r="D396">
        <v>135</v>
      </c>
      <c r="E396">
        <v>172</v>
      </c>
      <c r="F396">
        <v>38</v>
      </c>
      <c r="G396">
        <v>5</v>
      </c>
      <c r="H396">
        <v>5</v>
      </c>
      <c r="I396">
        <v>5</v>
      </c>
      <c r="J396">
        <v>5</v>
      </c>
      <c r="K396">
        <v>37150</v>
      </c>
    </row>
    <row r="397" spans="1:11" x14ac:dyDescent="0.3">
      <c r="A397" t="s">
        <v>1121</v>
      </c>
      <c r="B397" s="72" t="s">
        <v>1122</v>
      </c>
      <c r="C397">
        <v>102</v>
      </c>
      <c r="D397">
        <v>181</v>
      </c>
      <c r="E397">
        <v>179</v>
      </c>
      <c r="F397">
        <v>73</v>
      </c>
      <c r="G397">
        <v>26</v>
      </c>
      <c r="H397">
        <v>0</v>
      </c>
      <c r="I397">
        <v>0</v>
      </c>
      <c r="J397">
        <v>5</v>
      </c>
      <c r="K397">
        <v>28301</v>
      </c>
    </row>
    <row r="398" spans="1:11" x14ac:dyDescent="0.3">
      <c r="A398" t="s">
        <v>1123</v>
      </c>
      <c r="B398" s="72" t="s">
        <v>1124</v>
      </c>
      <c r="C398">
        <v>280</v>
      </c>
      <c r="D398">
        <v>176</v>
      </c>
      <c r="E398">
        <v>425</v>
      </c>
      <c r="F398">
        <v>5</v>
      </c>
      <c r="G398">
        <v>11</v>
      </c>
      <c r="H398">
        <v>5</v>
      </c>
      <c r="I398">
        <v>5</v>
      </c>
      <c r="J398">
        <v>5</v>
      </c>
      <c r="K398">
        <v>44908</v>
      </c>
    </row>
    <row r="399" spans="1:11" x14ac:dyDescent="0.3">
      <c r="A399" t="s">
        <v>1125</v>
      </c>
      <c r="B399" s="72" t="s">
        <v>1126</v>
      </c>
      <c r="C399">
        <v>642</v>
      </c>
      <c r="D399">
        <v>463</v>
      </c>
      <c r="E399">
        <v>1013</v>
      </c>
      <c r="F399">
        <v>38</v>
      </c>
      <c r="G399">
        <v>16</v>
      </c>
      <c r="H399">
        <v>0</v>
      </c>
      <c r="I399">
        <v>37</v>
      </c>
      <c r="J399">
        <v>5</v>
      </c>
      <c r="K399">
        <v>94905</v>
      </c>
    </row>
    <row r="400" spans="1:11" x14ac:dyDescent="0.3">
      <c r="A400" t="s">
        <v>1127</v>
      </c>
      <c r="B400" s="72" t="s">
        <v>1128</v>
      </c>
      <c r="C400">
        <v>66</v>
      </c>
      <c r="D400">
        <v>51</v>
      </c>
      <c r="E400">
        <v>100</v>
      </c>
      <c r="F400">
        <v>15</v>
      </c>
      <c r="G400">
        <v>0</v>
      </c>
      <c r="H400">
        <v>0</v>
      </c>
      <c r="I400">
        <v>0</v>
      </c>
      <c r="J400">
        <v>5</v>
      </c>
      <c r="K400">
        <v>30369</v>
      </c>
    </row>
    <row r="401" spans="1:11" x14ac:dyDescent="0.3">
      <c r="A401" t="s">
        <v>1129</v>
      </c>
      <c r="B401" s="72" t="s">
        <v>1130</v>
      </c>
      <c r="C401">
        <v>149</v>
      </c>
      <c r="D401">
        <v>57</v>
      </c>
      <c r="E401">
        <v>197</v>
      </c>
      <c r="F401">
        <v>5</v>
      </c>
      <c r="G401">
        <v>0</v>
      </c>
      <c r="H401">
        <v>0</v>
      </c>
      <c r="I401">
        <v>5</v>
      </c>
      <c r="J401">
        <v>5</v>
      </c>
      <c r="K401">
        <v>25478</v>
      </c>
    </row>
    <row r="402" spans="1:11" x14ac:dyDescent="0.3">
      <c r="A402" t="s">
        <v>1131</v>
      </c>
      <c r="B402" s="72" t="s">
        <v>1132</v>
      </c>
      <c r="C402">
        <v>177</v>
      </c>
      <c r="D402">
        <v>349</v>
      </c>
      <c r="E402">
        <v>355</v>
      </c>
      <c r="F402">
        <v>19</v>
      </c>
      <c r="G402">
        <v>83</v>
      </c>
      <c r="H402">
        <v>54</v>
      </c>
      <c r="I402">
        <v>11</v>
      </c>
      <c r="J402">
        <v>5</v>
      </c>
      <c r="K402">
        <v>67263</v>
      </c>
    </row>
    <row r="403" spans="1:11" x14ac:dyDescent="0.3">
      <c r="A403" t="s">
        <v>1133</v>
      </c>
      <c r="B403" s="72" t="s">
        <v>1134</v>
      </c>
      <c r="C403">
        <v>12</v>
      </c>
      <c r="D403">
        <v>20</v>
      </c>
      <c r="E403">
        <v>31</v>
      </c>
      <c r="F403">
        <v>5</v>
      </c>
      <c r="G403">
        <v>0</v>
      </c>
      <c r="H403">
        <v>0</v>
      </c>
      <c r="I403">
        <v>0</v>
      </c>
      <c r="J403">
        <v>0</v>
      </c>
      <c r="K403">
        <v>8527</v>
      </c>
    </row>
    <row r="404" spans="1:11" x14ac:dyDescent="0.3">
      <c r="A404" t="s">
        <v>1135</v>
      </c>
      <c r="B404" s="72" t="s">
        <v>1136</v>
      </c>
      <c r="C404">
        <v>126</v>
      </c>
      <c r="D404">
        <v>146</v>
      </c>
      <c r="E404">
        <v>232</v>
      </c>
      <c r="F404">
        <v>18</v>
      </c>
      <c r="G404">
        <v>11</v>
      </c>
      <c r="H404">
        <v>5</v>
      </c>
      <c r="I404">
        <v>5</v>
      </c>
      <c r="J404">
        <v>0</v>
      </c>
      <c r="K404">
        <v>30807</v>
      </c>
    </row>
    <row r="405" spans="1:11" x14ac:dyDescent="0.3">
      <c r="A405" t="s">
        <v>1137</v>
      </c>
      <c r="B405" s="72" t="s">
        <v>1138</v>
      </c>
      <c r="C405">
        <v>2946</v>
      </c>
      <c r="D405">
        <v>2441</v>
      </c>
      <c r="E405">
        <v>4135</v>
      </c>
      <c r="F405">
        <v>407</v>
      </c>
      <c r="G405">
        <v>552</v>
      </c>
      <c r="H405">
        <v>134</v>
      </c>
      <c r="I405">
        <v>115</v>
      </c>
      <c r="J405">
        <v>40</v>
      </c>
      <c r="K405">
        <v>351163</v>
      </c>
    </row>
    <row r="406" spans="1:11" x14ac:dyDescent="0.3">
      <c r="A406" t="s">
        <v>1139</v>
      </c>
      <c r="B406" s="72" t="s">
        <v>1140</v>
      </c>
      <c r="C406">
        <v>418</v>
      </c>
      <c r="D406">
        <v>318</v>
      </c>
      <c r="E406">
        <v>661</v>
      </c>
      <c r="F406">
        <v>49</v>
      </c>
      <c r="G406">
        <v>15</v>
      </c>
      <c r="H406">
        <v>0</v>
      </c>
      <c r="I406">
        <v>0</v>
      </c>
      <c r="J406">
        <v>15</v>
      </c>
      <c r="K406">
        <v>152846</v>
      </c>
    </row>
    <row r="407" spans="1:11" x14ac:dyDescent="0.3">
      <c r="A407" t="s">
        <v>1141</v>
      </c>
      <c r="B407" s="72" t="s">
        <v>1142</v>
      </c>
      <c r="C407">
        <v>58</v>
      </c>
      <c r="D407">
        <v>84</v>
      </c>
      <c r="E407">
        <v>97</v>
      </c>
      <c r="F407">
        <v>24</v>
      </c>
      <c r="G407">
        <v>13</v>
      </c>
      <c r="H407">
        <v>0</v>
      </c>
      <c r="I407">
        <v>5</v>
      </c>
      <c r="J407">
        <v>0</v>
      </c>
      <c r="K407">
        <v>20163</v>
      </c>
    </row>
    <row r="408" spans="1:11" x14ac:dyDescent="0.3">
      <c r="A408" t="s">
        <v>1143</v>
      </c>
      <c r="B408" s="72" t="s">
        <v>1144</v>
      </c>
      <c r="C408">
        <v>12</v>
      </c>
      <c r="D408">
        <v>27</v>
      </c>
      <c r="E408">
        <v>30</v>
      </c>
      <c r="F408">
        <v>5</v>
      </c>
      <c r="G408">
        <v>5</v>
      </c>
      <c r="H408">
        <v>0</v>
      </c>
      <c r="I408">
        <v>0</v>
      </c>
      <c r="J408">
        <v>0</v>
      </c>
      <c r="K408">
        <v>4796</v>
      </c>
    </row>
    <row r="409" spans="1:11" x14ac:dyDescent="0.3">
      <c r="A409" t="s">
        <v>1145</v>
      </c>
      <c r="B409" s="72" t="s">
        <v>1146</v>
      </c>
      <c r="C409">
        <v>89</v>
      </c>
      <c r="D409">
        <v>121</v>
      </c>
      <c r="E409">
        <v>163</v>
      </c>
      <c r="F409">
        <v>42</v>
      </c>
      <c r="G409">
        <v>0</v>
      </c>
      <c r="H409">
        <v>0</v>
      </c>
      <c r="I409">
        <v>0</v>
      </c>
      <c r="J409">
        <v>0</v>
      </c>
      <c r="K409">
        <v>21569</v>
      </c>
    </row>
    <row r="410" spans="1:11" x14ac:dyDescent="0.3">
      <c r="A410" t="s">
        <v>1147</v>
      </c>
      <c r="B410" s="72" t="s">
        <v>1148</v>
      </c>
      <c r="C410">
        <v>140</v>
      </c>
      <c r="D410">
        <v>138</v>
      </c>
      <c r="E410">
        <v>242</v>
      </c>
      <c r="F410">
        <v>16</v>
      </c>
      <c r="G410">
        <v>0</v>
      </c>
      <c r="H410">
        <v>0</v>
      </c>
      <c r="I410">
        <v>17</v>
      </c>
      <c r="J410">
        <v>5</v>
      </c>
      <c r="K410">
        <v>35133</v>
      </c>
    </row>
    <row r="411" spans="1:11" x14ac:dyDescent="0.3">
      <c r="A411" t="s">
        <v>1149</v>
      </c>
      <c r="B411" s="72" t="s">
        <v>1150</v>
      </c>
      <c r="C411">
        <v>5</v>
      </c>
      <c r="D411">
        <v>0</v>
      </c>
      <c r="E411">
        <v>5</v>
      </c>
      <c r="F411">
        <v>0</v>
      </c>
      <c r="G411">
        <v>0</v>
      </c>
      <c r="H411">
        <v>0</v>
      </c>
      <c r="I411">
        <v>0</v>
      </c>
      <c r="J411">
        <v>0</v>
      </c>
      <c r="K411">
        <v>503</v>
      </c>
    </row>
    <row r="412" spans="1:11" x14ac:dyDescent="0.3">
      <c r="A412" t="s">
        <v>1151</v>
      </c>
      <c r="B412" s="72" t="s">
        <v>1152</v>
      </c>
      <c r="C412">
        <v>580</v>
      </c>
      <c r="D412">
        <v>413</v>
      </c>
      <c r="E412">
        <v>941</v>
      </c>
      <c r="F412">
        <v>15</v>
      </c>
      <c r="G412">
        <v>10</v>
      </c>
      <c r="H412">
        <v>0</v>
      </c>
      <c r="I412">
        <v>10</v>
      </c>
      <c r="J412">
        <v>0</v>
      </c>
      <c r="K412">
        <v>132918</v>
      </c>
    </row>
    <row r="413" spans="1:11" x14ac:dyDescent="0.3">
      <c r="A413" t="s">
        <v>1153</v>
      </c>
      <c r="B413" s="72" t="s">
        <v>1154</v>
      </c>
      <c r="C413">
        <v>176</v>
      </c>
      <c r="D413">
        <v>195</v>
      </c>
      <c r="E413">
        <v>296</v>
      </c>
      <c r="F413">
        <v>11</v>
      </c>
      <c r="G413">
        <v>34</v>
      </c>
      <c r="H413">
        <v>18</v>
      </c>
      <c r="I413">
        <v>5</v>
      </c>
      <c r="J413">
        <v>5</v>
      </c>
      <c r="K413">
        <v>34854</v>
      </c>
    </row>
    <row r="414" spans="1:11" x14ac:dyDescent="0.3">
      <c r="A414" t="s">
        <v>1155</v>
      </c>
      <c r="B414" s="72" t="s">
        <v>1156</v>
      </c>
      <c r="C414">
        <v>583</v>
      </c>
      <c r="D414">
        <v>544</v>
      </c>
      <c r="E414">
        <v>981</v>
      </c>
      <c r="F414">
        <v>98</v>
      </c>
      <c r="G414">
        <v>10</v>
      </c>
      <c r="H414">
        <v>28</v>
      </c>
      <c r="I414">
        <v>20</v>
      </c>
      <c r="J414">
        <v>0</v>
      </c>
      <c r="K414">
        <v>144368</v>
      </c>
    </row>
    <row r="415" spans="1:11" x14ac:dyDescent="0.3">
      <c r="A415" t="s">
        <v>1157</v>
      </c>
      <c r="B415" s="72" t="s">
        <v>1158</v>
      </c>
      <c r="C415">
        <v>18</v>
      </c>
      <c r="D415">
        <v>20</v>
      </c>
      <c r="E415">
        <v>36</v>
      </c>
      <c r="F415">
        <v>5</v>
      </c>
      <c r="G415">
        <v>0</v>
      </c>
      <c r="H415">
        <v>0</v>
      </c>
      <c r="I415">
        <v>0</v>
      </c>
      <c r="J415">
        <v>0</v>
      </c>
      <c r="K415">
        <v>12592</v>
      </c>
    </row>
    <row r="416" spans="1:11" x14ac:dyDescent="0.3">
      <c r="A416" t="s">
        <v>1159</v>
      </c>
      <c r="B416" s="72" t="s">
        <v>1160</v>
      </c>
      <c r="C416">
        <v>942</v>
      </c>
      <c r="D416">
        <v>803</v>
      </c>
      <c r="E416">
        <v>1483</v>
      </c>
      <c r="F416">
        <v>99</v>
      </c>
      <c r="G416">
        <v>127</v>
      </c>
      <c r="H416">
        <v>10</v>
      </c>
      <c r="I416">
        <v>20</v>
      </c>
      <c r="J416">
        <v>10</v>
      </c>
      <c r="K416">
        <v>156175</v>
      </c>
    </row>
    <row r="417" spans="1:11" x14ac:dyDescent="0.3">
      <c r="A417" t="s">
        <v>1161</v>
      </c>
      <c r="B417" s="72" t="s">
        <v>1162</v>
      </c>
      <c r="C417">
        <v>632</v>
      </c>
      <c r="D417">
        <v>359</v>
      </c>
      <c r="E417">
        <v>905</v>
      </c>
      <c r="F417">
        <v>23</v>
      </c>
      <c r="G417">
        <v>38</v>
      </c>
      <c r="H417">
        <v>5</v>
      </c>
      <c r="I417">
        <v>15</v>
      </c>
      <c r="J417">
        <v>10</v>
      </c>
      <c r="K417">
        <v>103428</v>
      </c>
    </row>
    <row r="418" spans="1:11" x14ac:dyDescent="0.3">
      <c r="A418" t="s">
        <v>1163</v>
      </c>
      <c r="B418" s="72" t="s">
        <v>1164</v>
      </c>
      <c r="C418">
        <v>5</v>
      </c>
      <c r="D418">
        <v>11</v>
      </c>
      <c r="E418">
        <v>15</v>
      </c>
      <c r="F418">
        <v>5</v>
      </c>
      <c r="G418">
        <v>0</v>
      </c>
      <c r="H418">
        <v>0</v>
      </c>
      <c r="I418">
        <v>5</v>
      </c>
      <c r="J418">
        <v>0</v>
      </c>
      <c r="K418">
        <v>2599</v>
      </c>
    </row>
    <row r="419" spans="1:11" x14ac:dyDescent="0.3">
      <c r="A419" t="s">
        <v>1165</v>
      </c>
      <c r="B419" s="72" t="s">
        <v>1166</v>
      </c>
      <c r="C419">
        <v>56</v>
      </c>
      <c r="D419">
        <v>17</v>
      </c>
      <c r="E419">
        <v>67</v>
      </c>
      <c r="F419">
        <v>5</v>
      </c>
      <c r="G419">
        <v>0</v>
      </c>
      <c r="H419">
        <v>0</v>
      </c>
      <c r="I419">
        <v>0</v>
      </c>
      <c r="J419">
        <v>5</v>
      </c>
      <c r="K419">
        <v>18782</v>
      </c>
    </row>
    <row r="420" spans="1:11" x14ac:dyDescent="0.3">
      <c r="A420" t="s">
        <v>1167</v>
      </c>
      <c r="B420" s="72" t="s">
        <v>1168</v>
      </c>
      <c r="C420">
        <v>584</v>
      </c>
      <c r="D420">
        <v>486</v>
      </c>
      <c r="E420">
        <v>870</v>
      </c>
      <c r="F420">
        <v>66</v>
      </c>
      <c r="G420">
        <v>73</v>
      </c>
      <c r="H420">
        <v>29</v>
      </c>
      <c r="I420">
        <v>30</v>
      </c>
      <c r="J420">
        <v>5</v>
      </c>
      <c r="K420">
        <v>75068</v>
      </c>
    </row>
    <row r="421" spans="1:11" x14ac:dyDescent="0.3">
      <c r="A421" t="s">
        <v>1169</v>
      </c>
      <c r="B421" s="72" t="s">
        <v>1170</v>
      </c>
      <c r="C421">
        <v>5</v>
      </c>
      <c r="D421">
        <v>5</v>
      </c>
      <c r="E421">
        <v>12</v>
      </c>
      <c r="F421">
        <v>5</v>
      </c>
      <c r="G421">
        <v>0</v>
      </c>
      <c r="H421">
        <v>0</v>
      </c>
      <c r="I421">
        <v>0</v>
      </c>
      <c r="J421">
        <v>0</v>
      </c>
      <c r="K421">
        <v>2075</v>
      </c>
    </row>
    <row r="422" spans="1:11" x14ac:dyDescent="0.3">
      <c r="A422" t="s">
        <v>1171</v>
      </c>
      <c r="B422" s="72" t="s">
        <v>1172</v>
      </c>
      <c r="C422">
        <v>464</v>
      </c>
      <c r="D422">
        <v>320</v>
      </c>
      <c r="E422">
        <v>694</v>
      </c>
      <c r="F422">
        <v>40</v>
      </c>
      <c r="G422">
        <v>28</v>
      </c>
      <c r="H422">
        <v>5</v>
      </c>
      <c r="I422">
        <v>10</v>
      </c>
      <c r="J422">
        <v>10</v>
      </c>
      <c r="K422">
        <v>82002</v>
      </c>
    </row>
    <row r="423" spans="1:11" x14ac:dyDescent="0.3">
      <c r="A423" t="s">
        <v>1173</v>
      </c>
      <c r="B423" s="72" t="s">
        <v>1174</v>
      </c>
      <c r="C423">
        <v>346</v>
      </c>
      <c r="D423">
        <v>297</v>
      </c>
      <c r="E423">
        <v>554</v>
      </c>
      <c r="F423">
        <v>50</v>
      </c>
      <c r="G423">
        <v>15</v>
      </c>
      <c r="H423">
        <v>0</v>
      </c>
      <c r="I423">
        <v>5</v>
      </c>
      <c r="J423">
        <v>20</v>
      </c>
      <c r="K423">
        <v>81820</v>
      </c>
    </row>
    <row r="424" spans="1:11" x14ac:dyDescent="0.3">
      <c r="A424" t="s">
        <v>1175</v>
      </c>
      <c r="B424" s="72" t="s">
        <v>1176</v>
      </c>
      <c r="C424">
        <v>45</v>
      </c>
      <c r="D424">
        <v>43</v>
      </c>
      <c r="E424">
        <v>74</v>
      </c>
      <c r="F424">
        <v>11</v>
      </c>
      <c r="G424">
        <v>5</v>
      </c>
      <c r="H424">
        <v>0</v>
      </c>
      <c r="I424">
        <v>5</v>
      </c>
      <c r="J424">
        <v>0</v>
      </c>
      <c r="K424">
        <v>24464</v>
      </c>
    </row>
    <row r="425" spans="1:11" x14ac:dyDescent="0.3">
      <c r="A425" t="s">
        <v>1177</v>
      </c>
      <c r="B425" s="72" t="s">
        <v>1178</v>
      </c>
      <c r="C425">
        <v>215</v>
      </c>
      <c r="D425">
        <v>264</v>
      </c>
      <c r="E425">
        <v>322</v>
      </c>
      <c r="F425">
        <v>123</v>
      </c>
      <c r="G425">
        <v>21</v>
      </c>
      <c r="H425">
        <v>0</v>
      </c>
      <c r="I425">
        <v>5</v>
      </c>
      <c r="J425">
        <v>5</v>
      </c>
      <c r="K425">
        <v>31714</v>
      </c>
    </row>
    <row r="426" spans="1:11" x14ac:dyDescent="0.3">
      <c r="A426" t="s">
        <v>1179</v>
      </c>
      <c r="B426" s="72" t="s">
        <v>1180</v>
      </c>
      <c r="C426">
        <v>18219</v>
      </c>
      <c r="D426">
        <v>18252</v>
      </c>
      <c r="E426">
        <v>29677</v>
      </c>
      <c r="F426">
        <v>3204</v>
      </c>
      <c r="G426">
        <v>2369</v>
      </c>
      <c r="H426">
        <v>410</v>
      </c>
      <c r="I426">
        <v>1036</v>
      </c>
      <c r="J426">
        <v>508</v>
      </c>
      <c r="K426">
        <v>3701560</v>
      </c>
    </row>
    <row r="427" spans="1:11" x14ac:dyDescent="0.3">
      <c r="A427" t="s">
        <v>1181</v>
      </c>
      <c r="B427" s="72" t="s">
        <v>1182</v>
      </c>
      <c r="C427">
        <v>263</v>
      </c>
      <c r="D427">
        <v>476</v>
      </c>
      <c r="E427">
        <v>494</v>
      </c>
      <c r="F427">
        <v>21</v>
      </c>
      <c r="G427">
        <v>212</v>
      </c>
      <c r="H427">
        <v>5</v>
      </c>
      <c r="I427">
        <v>5</v>
      </c>
      <c r="J427">
        <v>5</v>
      </c>
      <c r="K427">
        <v>75067</v>
      </c>
    </row>
    <row r="428" spans="1:11" x14ac:dyDescent="0.3">
      <c r="A428" t="s">
        <v>1183</v>
      </c>
      <c r="B428" s="72" t="s">
        <v>1184</v>
      </c>
      <c r="C428">
        <v>333</v>
      </c>
      <c r="D428">
        <v>371</v>
      </c>
      <c r="E428">
        <v>524</v>
      </c>
      <c r="F428">
        <v>31</v>
      </c>
      <c r="G428">
        <v>36</v>
      </c>
      <c r="H428">
        <v>84</v>
      </c>
      <c r="I428">
        <v>20</v>
      </c>
      <c r="J428">
        <v>5</v>
      </c>
      <c r="K428">
        <v>80461</v>
      </c>
    </row>
    <row r="429" spans="1:11" x14ac:dyDescent="0.3">
      <c r="A429" t="s">
        <v>1185</v>
      </c>
      <c r="B429" s="72" t="s">
        <v>1186</v>
      </c>
      <c r="C429">
        <v>421</v>
      </c>
      <c r="D429">
        <v>500</v>
      </c>
      <c r="E429">
        <v>724</v>
      </c>
      <c r="F429">
        <v>101</v>
      </c>
      <c r="G429">
        <v>73</v>
      </c>
      <c r="H429">
        <v>5</v>
      </c>
      <c r="I429">
        <v>10</v>
      </c>
      <c r="J429">
        <v>5</v>
      </c>
      <c r="K429">
        <v>107187</v>
      </c>
    </row>
    <row r="430" spans="1:11" x14ac:dyDescent="0.3">
      <c r="A430" t="s">
        <v>1187</v>
      </c>
      <c r="B430" s="72" t="s">
        <v>1188</v>
      </c>
      <c r="C430">
        <v>399</v>
      </c>
      <c r="D430">
        <v>723</v>
      </c>
      <c r="E430">
        <v>777</v>
      </c>
      <c r="F430">
        <v>115</v>
      </c>
      <c r="G430">
        <v>127</v>
      </c>
      <c r="H430">
        <v>53</v>
      </c>
      <c r="I430">
        <v>25</v>
      </c>
      <c r="J430">
        <v>15</v>
      </c>
      <c r="K430">
        <v>124955</v>
      </c>
    </row>
    <row r="431" spans="1:11" x14ac:dyDescent="0.3">
      <c r="A431" t="s">
        <v>1189</v>
      </c>
      <c r="B431" s="72" t="s">
        <v>1190</v>
      </c>
      <c r="C431">
        <v>378</v>
      </c>
      <c r="D431">
        <v>465</v>
      </c>
      <c r="E431">
        <v>629</v>
      </c>
      <c r="F431">
        <v>179</v>
      </c>
      <c r="G431">
        <v>5</v>
      </c>
      <c r="H431">
        <v>14</v>
      </c>
      <c r="I431">
        <v>10</v>
      </c>
      <c r="J431">
        <v>10</v>
      </c>
      <c r="K431">
        <v>83190</v>
      </c>
    </row>
    <row r="432" spans="1:11" x14ac:dyDescent="0.3">
      <c r="A432" t="s">
        <v>1191</v>
      </c>
      <c r="B432" s="72" t="s">
        <v>1192</v>
      </c>
      <c r="C432">
        <v>32</v>
      </c>
      <c r="D432">
        <v>20</v>
      </c>
      <c r="E432">
        <v>46</v>
      </c>
      <c r="F432">
        <v>5</v>
      </c>
      <c r="G432">
        <v>0</v>
      </c>
      <c r="H432">
        <v>0</v>
      </c>
      <c r="I432">
        <v>5</v>
      </c>
      <c r="J432">
        <v>0</v>
      </c>
      <c r="K432">
        <v>3003</v>
      </c>
    </row>
    <row r="433" spans="1:11" x14ac:dyDescent="0.3">
      <c r="A433" t="s">
        <v>1193</v>
      </c>
      <c r="B433" s="72" t="s">
        <v>1194</v>
      </c>
      <c r="C433">
        <v>864</v>
      </c>
      <c r="D433">
        <v>939</v>
      </c>
      <c r="E433">
        <v>1507</v>
      </c>
      <c r="F433">
        <v>98</v>
      </c>
      <c r="G433">
        <v>102</v>
      </c>
      <c r="H433">
        <v>5</v>
      </c>
      <c r="I433">
        <v>82</v>
      </c>
      <c r="J433">
        <v>15</v>
      </c>
      <c r="K433">
        <v>138524</v>
      </c>
    </row>
    <row r="434" spans="1:11" x14ac:dyDescent="0.3">
      <c r="A434" t="s">
        <v>1195</v>
      </c>
      <c r="B434" s="72" t="s">
        <v>1196</v>
      </c>
      <c r="C434">
        <v>5</v>
      </c>
      <c r="D434">
        <v>29</v>
      </c>
      <c r="E434">
        <v>30</v>
      </c>
      <c r="F434">
        <v>0</v>
      </c>
      <c r="G434">
        <v>5</v>
      </c>
      <c r="H434">
        <v>5</v>
      </c>
      <c r="I434">
        <v>0</v>
      </c>
      <c r="J434">
        <v>0</v>
      </c>
      <c r="K434">
        <v>5886</v>
      </c>
    </row>
    <row r="435" spans="1:11" x14ac:dyDescent="0.3">
      <c r="A435" t="s">
        <v>1197</v>
      </c>
      <c r="B435" s="72" t="s">
        <v>1198</v>
      </c>
      <c r="C435">
        <v>1039</v>
      </c>
      <c r="D435">
        <v>973</v>
      </c>
      <c r="E435">
        <v>1562</v>
      </c>
      <c r="F435">
        <v>169</v>
      </c>
      <c r="G435">
        <v>184</v>
      </c>
      <c r="H435">
        <v>33</v>
      </c>
      <c r="I435">
        <v>47</v>
      </c>
      <c r="J435">
        <v>10</v>
      </c>
      <c r="K435">
        <v>154277</v>
      </c>
    </row>
    <row r="436" spans="1:11" x14ac:dyDescent="0.3">
      <c r="A436" t="s">
        <v>1199</v>
      </c>
      <c r="B436" s="72" t="s">
        <v>1200</v>
      </c>
      <c r="C436">
        <v>601</v>
      </c>
      <c r="D436">
        <v>547</v>
      </c>
      <c r="E436">
        <v>914</v>
      </c>
      <c r="F436">
        <v>59</v>
      </c>
      <c r="G436">
        <v>93</v>
      </c>
      <c r="H436">
        <v>53</v>
      </c>
      <c r="I436">
        <v>15</v>
      </c>
      <c r="J436">
        <v>15</v>
      </c>
      <c r="K436">
        <v>120016</v>
      </c>
    </row>
    <row r="437" spans="1:11" x14ac:dyDescent="0.3">
      <c r="A437" t="s">
        <v>1201</v>
      </c>
      <c r="B437" s="72" t="s">
        <v>1202</v>
      </c>
      <c r="C437">
        <v>131</v>
      </c>
      <c r="D437">
        <v>164</v>
      </c>
      <c r="E437">
        <v>251</v>
      </c>
      <c r="F437">
        <v>5</v>
      </c>
      <c r="G437">
        <v>27</v>
      </c>
      <c r="H437">
        <v>5</v>
      </c>
      <c r="I437">
        <v>5</v>
      </c>
      <c r="J437">
        <v>0</v>
      </c>
      <c r="K437">
        <v>43531</v>
      </c>
    </row>
    <row r="438" spans="1:11" x14ac:dyDescent="0.3">
      <c r="A438" t="s">
        <v>1203</v>
      </c>
      <c r="B438" s="72" t="s">
        <v>1204</v>
      </c>
      <c r="C438">
        <v>256</v>
      </c>
      <c r="D438">
        <v>287</v>
      </c>
      <c r="E438">
        <v>415</v>
      </c>
      <c r="F438">
        <v>83</v>
      </c>
      <c r="G438">
        <v>27</v>
      </c>
      <c r="H438">
        <v>15</v>
      </c>
      <c r="I438">
        <v>10</v>
      </c>
      <c r="J438">
        <v>10</v>
      </c>
      <c r="K438">
        <v>89906</v>
      </c>
    </row>
    <row r="439" spans="1:11" x14ac:dyDescent="0.3">
      <c r="A439" t="s">
        <v>1205</v>
      </c>
      <c r="B439" s="72" t="s">
        <v>1206</v>
      </c>
      <c r="C439">
        <v>154</v>
      </c>
      <c r="D439">
        <v>119</v>
      </c>
      <c r="E439">
        <v>236</v>
      </c>
      <c r="F439">
        <v>20</v>
      </c>
      <c r="G439">
        <v>5</v>
      </c>
      <c r="H439">
        <v>5</v>
      </c>
      <c r="I439">
        <v>5</v>
      </c>
      <c r="J439">
        <v>5</v>
      </c>
      <c r="K439">
        <v>28394</v>
      </c>
    </row>
    <row r="440" spans="1:11" x14ac:dyDescent="0.3">
      <c r="A440" t="s">
        <v>1207</v>
      </c>
      <c r="B440" s="72" t="s">
        <v>1208</v>
      </c>
      <c r="C440">
        <v>71</v>
      </c>
      <c r="D440">
        <v>40</v>
      </c>
      <c r="E440">
        <v>99</v>
      </c>
      <c r="F440">
        <v>5</v>
      </c>
      <c r="G440">
        <v>0</v>
      </c>
      <c r="H440">
        <v>0</v>
      </c>
      <c r="I440">
        <v>5</v>
      </c>
      <c r="J440">
        <v>0</v>
      </c>
      <c r="K440">
        <v>10493</v>
      </c>
    </row>
    <row r="441" spans="1:11" x14ac:dyDescent="0.3">
      <c r="A441" t="s">
        <v>1209</v>
      </c>
      <c r="B441" s="72" t="s">
        <v>1210</v>
      </c>
      <c r="C441">
        <v>402</v>
      </c>
      <c r="D441">
        <v>422</v>
      </c>
      <c r="E441">
        <v>707</v>
      </c>
      <c r="F441">
        <v>53</v>
      </c>
      <c r="G441">
        <v>53</v>
      </c>
      <c r="H441">
        <v>0</v>
      </c>
      <c r="I441">
        <v>5</v>
      </c>
      <c r="J441">
        <v>5</v>
      </c>
      <c r="K441">
        <v>93024</v>
      </c>
    </row>
    <row r="442" spans="1:11" x14ac:dyDescent="0.3">
      <c r="A442" t="s">
        <v>1211</v>
      </c>
      <c r="B442" s="72" t="s">
        <v>1212</v>
      </c>
      <c r="C442">
        <v>18</v>
      </c>
      <c r="D442">
        <v>29</v>
      </c>
      <c r="E442">
        <v>34</v>
      </c>
      <c r="F442">
        <v>13</v>
      </c>
      <c r="G442">
        <v>0</v>
      </c>
      <c r="H442">
        <v>0</v>
      </c>
      <c r="I442">
        <v>0</v>
      </c>
      <c r="J442">
        <v>0</v>
      </c>
      <c r="K442">
        <v>7104</v>
      </c>
    </row>
    <row r="443" spans="1:11" x14ac:dyDescent="0.3">
      <c r="A443" t="s">
        <v>1213</v>
      </c>
      <c r="B443" s="72" t="s">
        <v>1214</v>
      </c>
      <c r="C443">
        <v>603</v>
      </c>
      <c r="D443">
        <v>810</v>
      </c>
      <c r="E443">
        <v>1063</v>
      </c>
      <c r="F443">
        <v>66</v>
      </c>
      <c r="G443">
        <v>175</v>
      </c>
      <c r="H443">
        <v>56</v>
      </c>
      <c r="I443">
        <v>42</v>
      </c>
      <c r="J443">
        <v>15</v>
      </c>
      <c r="K443">
        <v>107721</v>
      </c>
    </row>
    <row r="444" spans="1:11" x14ac:dyDescent="0.3">
      <c r="A444" t="s">
        <v>1215</v>
      </c>
      <c r="B444" s="72" t="s">
        <v>1216</v>
      </c>
      <c r="C444">
        <v>283</v>
      </c>
      <c r="D444">
        <v>239</v>
      </c>
      <c r="E444">
        <v>437</v>
      </c>
      <c r="F444">
        <v>67</v>
      </c>
      <c r="G444">
        <v>5</v>
      </c>
      <c r="H444">
        <v>0</v>
      </c>
      <c r="I444">
        <v>10</v>
      </c>
      <c r="J444">
        <v>5</v>
      </c>
      <c r="K444">
        <v>53666</v>
      </c>
    </row>
    <row r="445" spans="1:11" x14ac:dyDescent="0.3">
      <c r="A445" t="s">
        <v>1217</v>
      </c>
      <c r="B445" s="72" t="s">
        <v>1218</v>
      </c>
      <c r="C445">
        <v>342</v>
      </c>
      <c r="D445">
        <v>430</v>
      </c>
      <c r="E445">
        <v>687</v>
      </c>
      <c r="F445">
        <v>32</v>
      </c>
      <c r="G445">
        <v>38</v>
      </c>
      <c r="H445">
        <v>0</v>
      </c>
      <c r="I445">
        <v>12</v>
      </c>
      <c r="J445">
        <v>5</v>
      </c>
      <c r="K445">
        <v>90833</v>
      </c>
    </row>
    <row r="446" spans="1:11" x14ac:dyDescent="0.3">
      <c r="A446" t="s">
        <v>1219</v>
      </c>
      <c r="B446" s="72" t="s">
        <v>1220</v>
      </c>
      <c r="C446">
        <v>35</v>
      </c>
      <c r="D446">
        <v>15</v>
      </c>
      <c r="E446">
        <v>45</v>
      </c>
      <c r="F446">
        <v>5</v>
      </c>
      <c r="G446">
        <v>0</v>
      </c>
      <c r="H446">
        <v>0</v>
      </c>
      <c r="I446">
        <v>5</v>
      </c>
      <c r="J446">
        <v>0</v>
      </c>
      <c r="K446">
        <v>2865</v>
      </c>
    </row>
    <row r="447" spans="1:11" x14ac:dyDescent="0.3">
      <c r="A447" t="s">
        <v>1221</v>
      </c>
      <c r="B447" s="72" t="s">
        <v>1222</v>
      </c>
      <c r="C447">
        <v>27</v>
      </c>
      <c r="D447">
        <v>18</v>
      </c>
      <c r="E447">
        <v>41</v>
      </c>
      <c r="F447">
        <v>5</v>
      </c>
      <c r="G447">
        <v>0</v>
      </c>
      <c r="H447">
        <v>0</v>
      </c>
      <c r="I447">
        <v>0</v>
      </c>
      <c r="J447">
        <v>5</v>
      </c>
      <c r="K447">
        <v>4924</v>
      </c>
    </row>
    <row r="448" spans="1:11" x14ac:dyDescent="0.3">
      <c r="A448" t="s">
        <v>1223</v>
      </c>
      <c r="B448" s="72" t="s">
        <v>1224</v>
      </c>
      <c r="C448">
        <v>756</v>
      </c>
      <c r="D448">
        <v>972</v>
      </c>
      <c r="E448">
        <v>1332</v>
      </c>
      <c r="F448">
        <v>183</v>
      </c>
      <c r="G448">
        <v>163</v>
      </c>
      <c r="H448">
        <v>0</v>
      </c>
      <c r="I448">
        <v>20</v>
      </c>
      <c r="J448">
        <v>20</v>
      </c>
      <c r="K448">
        <v>117991</v>
      </c>
    </row>
    <row r="449" spans="1:11" x14ac:dyDescent="0.3">
      <c r="A449" t="s">
        <v>1225</v>
      </c>
      <c r="B449" s="72" t="s">
        <v>1226</v>
      </c>
      <c r="C449">
        <v>158</v>
      </c>
      <c r="D449">
        <v>121</v>
      </c>
      <c r="E449">
        <v>263</v>
      </c>
      <c r="F449">
        <v>5</v>
      </c>
      <c r="G449">
        <v>5</v>
      </c>
      <c r="H449">
        <v>0</v>
      </c>
      <c r="I449">
        <v>5</v>
      </c>
      <c r="J449">
        <v>0</v>
      </c>
      <c r="K449">
        <v>34034</v>
      </c>
    </row>
    <row r="450" spans="1:11" x14ac:dyDescent="0.3">
      <c r="A450" t="s">
        <v>1227</v>
      </c>
      <c r="B450" s="72" t="s">
        <v>1228</v>
      </c>
      <c r="C450">
        <v>31</v>
      </c>
      <c r="D450">
        <v>21</v>
      </c>
      <c r="E450">
        <v>48</v>
      </c>
      <c r="F450">
        <v>5</v>
      </c>
      <c r="G450">
        <v>0</v>
      </c>
      <c r="H450">
        <v>0</v>
      </c>
      <c r="I450">
        <v>0</v>
      </c>
      <c r="J450">
        <v>0</v>
      </c>
      <c r="K450">
        <v>6040</v>
      </c>
    </row>
    <row r="451" spans="1:11" x14ac:dyDescent="0.3">
      <c r="A451" t="s">
        <v>1229</v>
      </c>
      <c r="B451" s="72" t="s">
        <v>1230</v>
      </c>
      <c r="C451">
        <v>70</v>
      </c>
      <c r="D451">
        <v>71</v>
      </c>
      <c r="E451">
        <v>111</v>
      </c>
      <c r="F451">
        <v>21</v>
      </c>
      <c r="G451">
        <v>5</v>
      </c>
      <c r="H451">
        <v>0</v>
      </c>
      <c r="I451">
        <v>5</v>
      </c>
      <c r="J451">
        <v>5</v>
      </c>
      <c r="K451">
        <v>13731</v>
      </c>
    </row>
    <row r="452" spans="1:11" x14ac:dyDescent="0.3">
      <c r="A452" t="s">
        <v>1231</v>
      </c>
      <c r="B452" s="72" t="s">
        <v>1232</v>
      </c>
      <c r="C452">
        <v>64</v>
      </c>
      <c r="D452">
        <v>54</v>
      </c>
      <c r="E452">
        <v>94</v>
      </c>
      <c r="F452">
        <v>23</v>
      </c>
      <c r="G452">
        <v>0</v>
      </c>
      <c r="H452">
        <v>0</v>
      </c>
      <c r="I452">
        <v>0</v>
      </c>
      <c r="J452">
        <v>5</v>
      </c>
      <c r="K452">
        <v>8460</v>
      </c>
    </row>
    <row r="453" spans="1:11" x14ac:dyDescent="0.3">
      <c r="A453" t="s">
        <v>1233</v>
      </c>
      <c r="B453" s="72" t="s">
        <v>1234</v>
      </c>
      <c r="C453">
        <v>109</v>
      </c>
      <c r="D453">
        <v>146</v>
      </c>
      <c r="E453">
        <v>197</v>
      </c>
      <c r="F453">
        <v>21</v>
      </c>
      <c r="G453">
        <v>32</v>
      </c>
      <c r="H453">
        <v>5</v>
      </c>
      <c r="I453">
        <v>5</v>
      </c>
      <c r="J453">
        <v>5</v>
      </c>
      <c r="K453">
        <v>36104</v>
      </c>
    </row>
    <row r="454" spans="1:11" x14ac:dyDescent="0.3">
      <c r="A454" t="s">
        <v>1235</v>
      </c>
      <c r="B454" s="72" t="s">
        <v>1236</v>
      </c>
      <c r="C454">
        <v>47</v>
      </c>
      <c r="D454">
        <v>28</v>
      </c>
      <c r="E454">
        <v>68</v>
      </c>
      <c r="F454">
        <v>5</v>
      </c>
      <c r="G454">
        <v>5</v>
      </c>
      <c r="H454">
        <v>0</v>
      </c>
      <c r="I454">
        <v>0</v>
      </c>
      <c r="J454">
        <v>0</v>
      </c>
      <c r="K454">
        <v>10549</v>
      </c>
    </row>
    <row r="455" spans="1:11" x14ac:dyDescent="0.3">
      <c r="A455" t="s">
        <v>1237</v>
      </c>
      <c r="B455" s="72" t="s">
        <v>1238</v>
      </c>
      <c r="C455">
        <v>55</v>
      </c>
      <c r="D455">
        <v>58</v>
      </c>
      <c r="E455">
        <v>98</v>
      </c>
      <c r="F455">
        <v>5</v>
      </c>
      <c r="G455">
        <v>5</v>
      </c>
      <c r="H455">
        <v>0</v>
      </c>
      <c r="I455">
        <v>5</v>
      </c>
      <c r="J455">
        <v>5</v>
      </c>
      <c r="K455">
        <v>10466</v>
      </c>
    </row>
    <row r="456" spans="1:11" x14ac:dyDescent="0.3">
      <c r="A456" t="s">
        <v>1239</v>
      </c>
      <c r="B456" s="72" t="s">
        <v>1240</v>
      </c>
      <c r="C456">
        <v>407</v>
      </c>
      <c r="D456">
        <v>373</v>
      </c>
      <c r="E456">
        <v>660</v>
      </c>
      <c r="F456">
        <v>61</v>
      </c>
      <c r="G456">
        <v>18</v>
      </c>
      <c r="H456">
        <v>33</v>
      </c>
      <c r="I456">
        <v>10</v>
      </c>
      <c r="J456">
        <v>10</v>
      </c>
      <c r="K456">
        <v>64651</v>
      </c>
    </row>
    <row r="457" spans="1:11" x14ac:dyDescent="0.3">
      <c r="A457" t="s">
        <v>1241</v>
      </c>
      <c r="B457" s="72" t="s">
        <v>1242</v>
      </c>
      <c r="C457">
        <v>34</v>
      </c>
      <c r="D457">
        <v>101</v>
      </c>
      <c r="E457">
        <v>68</v>
      </c>
      <c r="F457">
        <v>18</v>
      </c>
      <c r="G457">
        <v>46</v>
      </c>
      <c r="H457">
        <v>0</v>
      </c>
      <c r="I457">
        <v>5</v>
      </c>
      <c r="J457">
        <v>5</v>
      </c>
      <c r="K457">
        <v>27871</v>
      </c>
    </row>
    <row r="458" spans="1:11" x14ac:dyDescent="0.3">
      <c r="A458" t="s">
        <v>1243</v>
      </c>
      <c r="B458" s="72" t="s">
        <v>1244</v>
      </c>
      <c r="C458">
        <v>209</v>
      </c>
      <c r="D458">
        <v>238</v>
      </c>
      <c r="E458">
        <v>406</v>
      </c>
      <c r="F458">
        <v>10</v>
      </c>
      <c r="G458">
        <v>5</v>
      </c>
      <c r="H458">
        <v>15</v>
      </c>
      <c r="I458">
        <v>10</v>
      </c>
      <c r="J458">
        <v>0</v>
      </c>
      <c r="K458">
        <v>70674</v>
      </c>
    </row>
    <row r="459" spans="1:11" x14ac:dyDescent="0.3">
      <c r="A459" t="s">
        <v>1245</v>
      </c>
      <c r="B459" s="72" t="s">
        <v>1246</v>
      </c>
      <c r="C459">
        <v>5</v>
      </c>
      <c r="D459">
        <v>5</v>
      </c>
      <c r="E459">
        <v>5</v>
      </c>
      <c r="F459">
        <v>0</v>
      </c>
      <c r="G459">
        <v>0</v>
      </c>
      <c r="H459">
        <v>0</v>
      </c>
      <c r="I459">
        <v>0</v>
      </c>
      <c r="J459">
        <v>0</v>
      </c>
      <c r="K459">
        <v>3070</v>
      </c>
    </row>
    <row r="460" spans="1:11" x14ac:dyDescent="0.3">
      <c r="A460" t="s">
        <v>1247</v>
      </c>
      <c r="B460" s="72" t="s">
        <v>1248</v>
      </c>
      <c r="C460">
        <v>61</v>
      </c>
      <c r="D460">
        <v>97</v>
      </c>
      <c r="E460">
        <v>97</v>
      </c>
      <c r="F460">
        <v>59</v>
      </c>
      <c r="G460">
        <v>0</v>
      </c>
      <c r="H460">
        <v>0</v>
      </c>
      <c r="I460">
        <v>5</v>
      </c>
      <c r="J460">
        <v>5</v>
      </c>
      <c r="K460">
        <v>9468</v>
      </c>
    </row>
    <row r="461" spans="1:11" x14ac:dyDescent="0.3">
      <c r="A461" t="s">
        <v>1249</v>
      </c>
      <c r="B461" s="72" t="s">
        <v>1250</v>
      </c>
      <c r="C461">
        <v>417</v>
      </c>
      <c r="D461">
        <v>453</v>
      </c>
      <c r="E461">
        <v>650</v>
      </c>
      <c r="F461">
        <v>135</v>
      </c>
      <c r="G461">
        <v>47</v>
      </c>
      <c r="H461">
        <v>24</v>
      </c>
      <c r="I461">
        <v>10</v>
      </c>
      <c r="J461">
        <v>10</v>
      </c>
      <c r="K461">
        <v>78462</v>
      </c>
    </row>
    <row r="462" spans="1:11" x14ac:dyDescent="0.3">
      <c r="A462" t="s">
        <v>1251</v>
      </c>
      <c r="B462" s="72" t="s">
        <v>1252</v>
      </c>
      <c r="C462">
        <v>188</v>
      </c>
      <c r="D462">
        <v>267</v>
      </c>
      <c r="E462">
        <v>351</v>
      </c>
      <c r="F462">
        <v>28</v>
      </c>
      <c r="G462">
        <v>17</v>
      </c>
      <c r="H462">
        <v>44</v>
      </c>
      <c r="I462">
        <v>14</v>
      </c>
      <c r="J462">
        <v>5</v>
      </c>
      <c r="K462">
        <v>55070</v>
      </c>
    </row>
    <row r="463" spans="1:11" x14ac:dyDescent="0.3">
      <c r="A463" t="s">
        <v>1253</v>
      </c>
      <c r="B463" s="72" t="s">
        <v>1254</v>
      </c>
      <c r="C463">
        <v>70</v>
      </c>
      <c r="D463">
        <v>98</v>
      </c>
      <c r="E463">
        <v>139</v>
      </c>
      <c r="F463">
        <v>24</v>
      </c>
      <c r="G463">
        <v>0</v>
      </c>
      <c r="H463">
        <v>5</v>
      </c>
      <c r="I463">
        <v>5</v>
      </c>
      <c r="J463">
        <v>5</v>
      </c>
      <c r="K463">
        <v>25791</v>
      </c>
    </row>
    <row r="464" spans="1:11" x14ac:dyDescent="0.3">
      <c r="A464" t="s">
        <v>1255</v>
      </c>
      <c r="B464" s="72" t="s">
        <v>1256</v>
      </c>
      <c r="C464">
        <v>1623</v>
      </c>
      <c r="D464">
        <v>2310</v>
      </c>
      <c r="E464">
        <v>2511</v>
      </c>
      <c r="F464">
        <v>458</v>
      </c>
      <c r="G464">
        <v>315</v>
      </c>
      <c r="H464">
        <v>80</v>
      </c>
      <c r="I464">
        <v>120</v>
      </c>
      <c r="J464">
        <v>497</v>
      </c>
      <c r="K464">
        <v>0</v>
      </c>
    </row>
    <row r="465" spans="1:11" x14ac:dyDescent="0.3">
      <c r="B465" s="72" t="s">
        <v>1257</v>
      </c>
      <c r="C465">
        <v>192384</v>
      </c>
      <c r="D465">
        <v>185353</v>
      </c>
      <c r="E465">
        <v>309381</v>
      </c>
      <c r="F465">
        <v>27881</v>
      </c>
      <c r="G465">
        <v>23728</v>
      </c>
      <c r="H465">
        <v>6188</v>
      </c>
      <c r="I465">
        <v>8288</v>
      </c>
      <c r="J465">
        <v>4792</v>
      </c>
      <c r="K465">
        <v>39288287</v>
      </c>
    </row>
    <row r="467" spans="1:11" x14ac:dyDescent="0.3">
      <c r="A467" s="1" t="s">
        <v>1258</v>
      </c>
      <c r="B467" s="193" t="s">
        <v>325</v>
      </c>
      <c r="C467" s="193" t="s">
        <v>326</v>
      </c>
      <c r="D467" t="s">
        <v>327</v>
      </c>
      <c r="E467" t="s">
        <v>328</v>
      </c>
      <c r="F467" t="s">
        <v>329</v>
      </c>
      <c r="G467" t="s">
        <v>330</v>
      </c>
      <c r="H467" t="s">
        <v>331</v>
      </c>
      <c r="I467" t="s">
        <v>332</v>
      </c>
      <c r="J467" t="s">
        <v>333</v>
      </c>
      <c r="K467" t="s">
        <v>334</v>
      </c>
    </row>
    <row r="468" spans="1:11" x14ac:dyDescent="0.3">
      <c r="A468" t="str">
        <f>_xlfn.CONCAT(B468," County")</f>
        <v>Alameda County</v>
      </c>
      <c r="B468" s="72" t="s">
        <v>340</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1259</v>
      </c>
      <c r="C469">
        <v>15</v>
      </c>
      <c r="D469">
        <v>15</v>
      </c>
      <c r="E469">
        <v>22</v>
      </c>
      <c r="F469">
        <v>5</v>
      </c>
      <c r="G469">
        <v>0</v>
      </c>
      <c r="H469">
        <v>0</v>
      </c>
      <c r="I469">
        <v>0</v>
      </c>
      <c r="J469">
        <v>0</v>
      </c>
      <c r="K469">
        <v>3685</v>
      </c>
    </row>
    <row r="470" spans="1:11" x14ac:dyDescent="0.3">
      <c r="A470" t="str">
        <f t="shared" si="0"/>
        <v>Amador County</v>
      </c>
      <c r="B470" s="72" t="s">
        <v>1260</v>
      </c>
      <c r="C470">
        <v>168</v>
      </c>
      <c r="D470">
        <v>195</v>
      </c>
      <c r="E470">
        <v>273</v>
      </c>
      <c r="F470">
        <v>60</v>
      </c>
      <c r="G470">
        <v>20</v>
      </c>
      <c r="H470">
        <v>0</v>
      </c>
      <c r="I470">
        <v>20</v>
      </c>
      <c r="J470">
        <v>10</v>
      </c>
      <c r="K470">
        <v>39069</v>
      </c>
    </row>
    <row r="471" spans="1:11" x14ac:dyDescent="0.3">
      <c r="A471" t="str">
        <f t="shared" si="0"/>
        <v>Butte County</v>
      </c>
      <c r="B471" s="72" t="s">
        <v>1261</v>
      </c>
      <c r="C471">
        <v>1423</v>
      </c>
      <c r="D471">
        <v>1673</v>
      </c>
      <c r="E471">
        <v>2171</v>
      </c>
      <c r="F471">
        <v>664</v>
      </c>
      <c r="G471">
        <v>138</v>
      </c>
      <c r="H471">
        <v>35</v>
      </c>
      <c r="I471">
        <v>50</v>
      </c>
      <c r="J471">
        <v>35</v>
      </c>
      <c r="K471">
        <v>223690</v>
      </c>
    </row>
    <row r="472" spans="1:11" x14ac:dyDescent="0.3">
      <c r="A472" t="str">
        <f t="shared" si="0"/>
        <v>Calaveras County</v>
      </c>
      <c r="B472" s="72" t="s">
        <v>1262</v>
      </c>
      <c r="C472">
        <v>176</v>
      </c>
      <c r="D472">
        <v>196</v>
      </c>
      <c r="E472">
        <v>284</v>
      </c>
      <c r="F472">
        <v>51</v>
      </c>
      <c r="G472">
        <v>10</v>
      </c>
      <c r="H472">
        <v>0</v>
      </c>
      <c r="I472">
        <v>10</v>
      </c>
      <c r="J472">
        <v>15</v>
      </c>
      <c r="K472">
        <v>42726</v>
      </c>
    </row>
    <row r="473" spans="1:11" x14ac:dyDescent="0.3">
      <c r="A473" t="str">
        <f t="shared" si="0"/>
        <v>Colusa County</v>
      </c>
      <c r="B473" s="72" t="s">
        <v>497</v>
      </c>
      <c r="C473">
        <v>108</v>
      </c>
      <c r="D473">
        <v>67</v>
      </c>
      <c r="E473">
        <v>158</v>
      </c>
      <c r="F473">
        <v>15</v>
      </c>
      <c r="G473">
        <v>5</v>
      </c>
      <c r="H473">
        <v>0</v>
      </c>
      <c r="I473">
        <v>5</v>
      </c>
      <c r="J473">
        <v>5</v>
      </c>
      <c r="K473">
        <v>21265</v>
      </c>
    </row>
    <row r="474" spans="1:11" x14ac:dyDescent="0.3">
      <c r="A474" t="str">
        <f t="shared" si="0"/>
        <v>Contra Costa County</v>
      </c>
      <c r="B474" s="72" t="s">
        <v>1263</v>
      </c>
      <c r="C474">
        <v>4661</v>
      </c>
      <c r="D474">
        <v>5147</v>
      </c>
      <c r="E474">
        <v>7767</v>
      </c>
      <c r="F474">
        <v>797</v>
      </c>
      <c r="G474">
        <v>901</v>
      </c>
      <c r="H474">
        <v>173</v>
      </c>
      <c r="I474">
        <v>150</v>
      </c>
      <c r="J474">
        <v>85</v>
      </c>
      <c r="K474">
        <v>1154176</v>
      </c>
    </row>
    <row r="475" spans="1:11" x14ac:dyDescent="0.3">
      <c r="A475" t="str">
        <f t="shared" si="0"/>
        <v>Del Norte County</v>
      </c>
      <c r="B475" s="72" t="s">
        <v>1264</v>
      </c>
      <c r="C475">
        <v>228</v>
      </c>
      <c r="D475">
        <v>278</v>
      </c>
      <c r="E475">
        <v>353</v>
      </c>
      <c r="F475">
        <v>131</v>
      </c>
      <c r="G475">
        <v>10</v>
      </c>
      <c r="H475">
        <v>0</v>
      </c>
      <c r="I475">
        <v>17</v>
      </c>
      <c r="J475">
        <v>5</v>
      </c>
      <c r="K475">
        <v>27692</v>
      </c>
    </row>
    <row r="476" spans="1:11" x14ac:dyDescent="0.3">
      <c r="A476" t="str">
        <f t="shared" si="0"/>
        <v>El Dorado County</v>
      </c>
      <c r="B476" s="72" t="s">
        <v>1265</v>
      </c>
      <c r="C476">
        <v>636</v>
      </c>
      <c r="D476">
        <v>754</v>
      </c>
      <c r="E476">
        <v>1154</v>
      </c>
      <c r="F476">
        <v>198</v>
      </c>
      <c r="G476">
        <v>44</v>
      </c>
      <c r="H476">
        <v>0</v>
      </c>
      <c r="I476">
        <v>45</v>
      </c>
      <c r="J476">
        <v>25</v>
      </c>
      <c r="K476">
        <v>190334</v>
      </c>
    </row>
    <row r="477" spans="1:11" x14ac:dyDescent="0.3">
      <c r="A477" t="str">
        <f t="shared" si="0"/>
        <v>Fresno County</v>
      </c>
      <c r="B477" s="72" t="s">
        <v>616</v>
      </c>
      <c r="C477">
        <v>5468</v>
      </c>
      <c r="D477">
        <v>5367</v>
      </c>
      <c r="E477">
        <v>8602</v>
      </c>
      <c r="F477">
        <v>931</v>
      </c>
      <c r="G477">
        <v>666</v>
      </c>
      <c r="H477">
        <v>230</v>
      </c>
      <c r="I477">
        <v>369</v>
      </c>
      <c r="J477">
        <v>114</v>
      </c>
      <c r="K477">
        <v>975902</v>
      </c>
    </row>
    <row r="478" spans="1:11" x14ac:dyDescent="0.3">
      <c r="A478" t="str">
        <f t="shared" si="0"/>
        <v>Glenn County</v>
      </c>
      <c r="B478" s="72" t="s">
        <v>1266</v>
      </c>
      <c r="C478">
        <v>242</v>
      </c>
      <c r="D478">
        <v>170</v>
      </c>
      <c r="E478">
        <v>343</v>
      </c>
      <c r="F478">
        <v>46</v>
      </c>
      <c r="G478">
        <v>20</v>
      </c>
      <c r="H478">
        <v>0</v>
      </c>
      <c r="I478">
        <v>5</v>
      </c>
      <c r="J478">
        <v>10</v>
      </c>
      <c r="K478">
        <v>28594</v>
      </c>
    </row>
    <row r="479" spans="1:11" x14ac:dyDescent="0.3">
      <c r="A479" t="str">
        <f t="shared" si="0"/>
        <v>Humboldt County</v>
      </c>
      <c r="B479" s="72" t="s">
        <v>1267</v>
      </c>
      <c r="C479">
        <v>826</v>
      </c>
      <c r="D479">
        <v>1071</v>
      </c>
      <c r="E479">
        <v>1252</v>
      </c>
      <c r="F479">
        <v>500</v>
      </c>
      <c r="G479">
        <v>48</v>
      </c>
      <c r="H479">
        <v>10</v>
      </c>
      <c r="I479">
        <v>96</v>
      </c>
      <c r="J479">
        <v>42</v>
      </c>
      <c r="K479">
        <v>136106</v>
      </c>
    </row>
    <row r="480" spans="1:11" x14ac:dyDescent="0.3">
      <c r="A480" t="str">
        <f t="shared" si="0"/>
        <v>Imperial County</v>
      </c>
      <c r="B480" s="72" t="s">
        <v>686</v>
      </c>
      <c r="C480">
        <v>2023</v>
      </c>
      <c r="D480">
        <v>1083</v>
      </c>
      <c r="E480">
        <v>2864</v>
      </c>
      <c r="F480">
        <v>150</v>
      </c>
      <c r="G480">
        <v>45</v>
      </c>
      <c r="H480">
        <v>20</v>
      </c>
      <c r="I480">
        <v>49</v>
      </c>
      <c r="J480">
        <v>20</v>
      </c>
      <c r="K480">
        <v>178279</v>
      </c>
    </row>
    <row r="481" spans="1:11" x14ac:dyDescent="0.3">
      <c r="A481" t="str">
        <f t="shared" si="0"/>
        <v>Inyo County</v>
      </c>
      <c r="B481" s="72" t="s">
        <v>1268</v>
      </c>
      <c r="C481">
        <v>36</v>
      </c>
      <c r="D481">
        <v>20</v>
      </c>
      <c r="E481">
        <v>49</v>
      </c>
      <c r="F481">
        <v>15</v>
      </c>
      <c r="G481">
        <v>0</v>
      </c>
      <c r="H481">
        <v>0</v>
      </c>
      <c r="I481">
        <v>5</v>
      </c>
      <c r="J481">
        <v>10</v>
      </c>
      <c r="K481">
        <v>4569</v>
      </c>
    </row>
    <row r="482" spans="1:11" x14ac:dyDescent="0.3">
      <c r="A482" t="str">
        <f t="shared" si="0"/>
        <v>Kern County</v>
      </c>
      <c r="B482" s="72" t="s">
        <v>1269</v>
      </c>
      <c r="C482">
        <v>5594</v>
      </c>
      <c r="D482">
        <v>5101</v>
      </c>
      <c r="E482">
        <v>8698</v>
      </c>
      <c r="F482">
        <v>909</v>
      </c>
      <c r="G482">
        <v>461</v>
      </c>
      <c r="H482">
        <v>157</v>
      </c>
      <c r="I482">
        <v>402</v>
      </c>
      <c r="J482">
        <v>106</v>
      </c>
      <c r="K482">
        <v>879341</v>
      </c>
    </row>
    <row r="483" spans="1:11" x14ac:dyDescent="0.3">
      <c r="A483" t="str">
        <f t="shared" si="0"/>
        <v>Kings County</v>
      </c>
      <c r="B483" s="72" t="s">
        <v>1270</v>
      </c>
      <c r="C483">
        <v>758</v>
      </c>
      <c r="D483">
        <v>485</v>
      </c>
      <c r="E483">
        <v>1090</v>
      </c>
      <c r="F483">
        <v>102</v>
      </c>
      <c r="G483">
        <v>23</v>
      </c>
      <c r="H483">
        <v>0</v>
      </c>
      <c r="I483">
        <v>25</v>
      </c>
      <c r="J483">
        <v>15</v>
      </c>
      <c r="K483">
        <v>127311</v>
      </c>
    </row>
    <row r="484" spans="1:11" x14ac:dyDescent="0.3">
      <c r="A484" t="str">
        <f t="shared" si="0"/>
        <v>Lake County</v>
      </c>
      <c r="B484" s="72" t="s">
        <v>1271</v>
      </c>
      <c r="C484">
        <v>352</v>
      </c>
      <c r="D484">
        <v>453</v>
      </c>
      <c r="E484">
        <v>555</v>
      </c>
      <c r="F484">
        <v>211</v>
      </c>
      <c r="G484">
        <v>20</v>
      </c>
      <c r="H484">
        <v>0</v>
      </c>
      <c r="I484">
        <v>35</v>
      </c>
      <c r="J484">
        <v>20</v>
      </c>
      <c r="K484">
        <v>64129</v>
      </c>
    </row>
    <row r="485" spans="1:11" x14ac:dyDescent="0.3">
      <c r="A485" t="str">
        <f t="shared" si="0"/>
        <v>Lassen County</v>
      </c>
      <c r="B485" s="72" t="s">
        <v>1272</v>
      </c>
      <c r="C485">
        <v>109</v>
      </c>
      <c r="D485">
        <v>156</v>
      </c>
      <c r="E485">
        <v>175</v>
      </c>
      <c r="F485">
        <v>64</v>
      </c>
      <c r="G485">
        <v>18</v>
      </c>
      <c r="H485">
        <v>0</v>
      </c>
      <c r="I485">
        <v>10</v>
      </c>
      <c r="J485">
        <v>0</v>
      </c>
      <c r="K485">
        <v>32409</v>
      </c>
    </row>
    <row r="486" spans="1:11" x14ac:dyDescent="0.3">
      <c r="A486" t="str">
        <f t="shared" si="0"/>
        <v>Los Angeles County</v>
      </c>
      <c r="B486" s="72" t="s">
        <v>790</v>
      </c>
      <c r="C486">
        <v>59711</v>
      </c>
      <c r="D486">
        <v>50752</v>
      </c>
      <c r="E486">
        <v>93919</v>
      </c>
      <c r="F486">
        <v>5728</v>
      </c>
      <c r="G486">
        <v>5754</v>
      </c>
      <c r="H486">
        <v>1524</v>
      </c>
      <c r="I486">
        <v>2746</v>
      </c>
      <c r="J486">
        <v>1182</v>
      </c>
      <c r="K486">
        <v>10034363</v>
      </c>
    </row>
    <row r="487" spans="1:11" x14ac:dyDescent="0.3">
      <c r="A487" t="str">
        <f t="shared" si="0"/>
        <v>Madera County</v>
      </c>
      <c r="B487" s="72" t="s">
        <v>800</v>
      </c>
      <c r="C487">
        <v>855</v>
      </c>
      <c r="D487">
        <v>715</v>
      </c>
      <c r="E487">
        <v>1348</v>
      </c>
      <c r="F487">
        <v>108</v>
      </c>
      <c r="G487">
        <v>49</v>
      </c>
      <c r="H487">
        <v>35</v>
      </c>
      <c r="I487">
        <v>25</v>
      </c>
      <c r="J487">
        <v>15</v>
      </c>
      <c r="K487">
        <v>157496</v>
      </c>
    </row>
    <row r="488" spans="1:11" x14ac:dyDescent="0.3">
      <c r="A488" t="str">
        <f t="shared" si="0"/>
        <v>Marin County</v>
      </c>
      <c r="B488" s="72" t="s">
        <v>1273</v>
      </c>
      <c r="C488">
        <v>513</v>
      </c>
      <c r="D488">
        <v>1029</v>
      </c>
      <c r="E488">
        <v>902</v>
      </c>
      <c r="F488">
        <v>310</v>
      </c>
      <c r="G488">
        <v>273</v>
      </c>
      <c r="H488">
        <v>32</v>
      </c>
      <c r="I488">
        <v>20</v>
      </c>
      <c r="J488">
        <v>25</v>
      </c>
      <c r="K488">
        <v>253563</v>
      </c>
    </row>
    <row r="489" spans="1:11" x14ac:dyDescent="0.3">
      <c r="A489" t="str">
        <f t="shared" si="0"/>
        <v>Mariposa County</v>
      </c>
      <c r="B489" s="72" t="s">
        <v>1274</v>
      </c>
      <c r="C489">
        <v>47</v>
      </c>
      <c r="D489">
        <v>45</v>
      </c>
      <c r="E489">
        <v>74</v>
      </c>
      <c r="F489">
        <v>15</v>
      </c>
      <c r="G489">
        <v>5</v>
      </c>
      <c r="H489">
        <v>0</v>
      </c>
      <c r="I489">
        <v>5</v>
      </c>
      <c r="J489">
        <v>0</v>
      </c>
      <c r="K489">
        <v>15900</v>
      </c>
    </row>
    <row r="490" spans="1:11" x14ac:dyDescent="0.3">
      <c r="A490" t="str">
        <f t="shared" si="0"/>
        <v>Mendocino County</v>
      </c>
      <c r="B490" s="72" t="s">
        <v>1275</v>
      </c>
      <c r="C490">
        <v>448</v>
      </c>
      <c r="D490">
        <v>576</v>
      </c>
      <c r="E490">
        <v>701</v>
      </c>
      <c r="F490">
        <v>243</v>
      </c>
      <c r="G490">
        <v>36</v>
      </c>
      <c r="H490">
        <v>0</v>
      </c>
      <c r="I490">
        <v>20</v>
      </c>
      <c r="J490">
        <v>15</v>
      </c>
      <c r="K490">
        <v>85930</v>
      </c>
    </row>
    <row r="491" spans="1:11" x14ac:dyDescent="0.3">
      <c r="A491" t="str">
        <f t="shared" si="0"/>
        <v>Merced County</v>
      </c>
      <c r="B491" s="72" t="s">
        <v>826</v>
      </c>
      <c r="C491">
        <v>1507</v>
      </c>
      <c r="D491">
        <v>1287</v>
      </c>
      <c r="E491">
        <v>2414</v>
      </c>
      <c r="F491">
        <v>213</v>
      </c>
      <c r="G491">
        <v>84</v>
      </c>
      <c r="H491">
        <v>60</v>
      </c>
      <c r="I491">
        <v>40</v>
      </c>
      <c r="J491">
        <v>35</v>
      </c>
      <c r="K491">
        <v>272103</v>
      </c>
    </row>
    <row r="492" spans="1:11" x14ac:dyDescent="0.3">
      <c r="A492" t="str">
        <f t="shared" si="0"/>
        <v>Modoc County</v>
      </c>
      <c r="B492" s="72" t="s">
        <v>1276</v>
      </c>
      <c r="C492">
        <v>38</v>
      </c>
      <c r="D492">
        <v>54</v>
      </c>
      <c r="E492">
        <v>70</v>
      </c>
      <c r="F492">
        <v>20</v>
      </c>
      <c r="G492">
        <v>0</v>
      </c>
      <c r="H492">
        <v>0</v>
      </c>
      <c r="I492">
        <v>5</v>
      </c>
      <c r="J492">
        <v>5</v>
      </c>
      <c r="K492">
        <v>9105</v>
      </c>
    </row>
    <row r="493" spans="1:11" x14ac:dyDescent="0.3">
      <c r="A493" t="str">
        <f t="shared" si="0"/>
        <v>Mono County</v>
      </c>
      <c r="B493" s="72" t="s">
        <v>1277</v>
      </c>
      <c r="C493">
        <v>131</v>
      </c>
      <c r="D493">
        <v>87</v>
      </c>
      <c r="E493">
        <v>171</v>
      </c>
      <c r="F493">
        <v>31</v>
      </c>
      <c r="G493">
        <v>0</v>
      </c>
      <c r="H493">
        <v>0</v>
      </c>
      <c r="I493">
        <v>5</v>
      </c>
      <c r="J493">
        <v>10</v>
      </c>
      <c r="K493">
        <v>26916</v>
      </c>
    </row>
    <row r="494" spans="1:11" x14ac:dyDescent="0.3">
      <c r="A494" t="str">
        <f t="shared" si="0"/>
        <v>Monterey County</v>
      </c>
      <c r="B494" s="72" t="s">
        <v>846</v>
      </c>
      <c r="C494">
        <v>1619</v>
      </c>
      <c r="D494">
        <v>1529</v>
      </c>
      <c r="E494">
        <v>2804</v>
      </c>
      <c r="F494">
        <v>163</v>
      </c>
      <c r="G494">
        <v>104</v>
      </c>
      <c r="H494">
        <v>37</v>
      </c>
      <c r="I494">
        <v>45</v>
      </c>
      <c r="J494">
        <v>45</v>
      </c>
      <c r="K494">
        <v>419546</v>
      </c>
    </row>
    <row r="495" spans="1:11" x14ac:dyDescent="0.3">
      <c r="A495" t="str">
        <f t="shared" si="0"/>
        <v>Napa County</v>
      </c>
      <c r="B495" s="72" t="s">
        <v>864</v>
      </c>
      <c r="C495">
        <v>502</v>
      </c>
      <c r="D495">
        <v>669</v>
      </c>
      <c r="E495">
        <v>857</v>
      </c>
      <c r="F495">
        <v>258</v>
      </c>
      <c r="G495">
        <v>15</v>
      </c>
      <c r="H495">
        <v>10</v>
      </c>
      <c r="I495">
        <v>15</v>
      </c>
      <c r="J495">
        <v>10</v>
      </c>
      <c r="K495">
        <v>138980</v>
      </c>
    </row>
    <row r="496" spans="1:11" x14ac:dyDescent="0.3">
      <c r="A496" t="str">
        <f t="shared" si="0"/>
        <v>Nevada County</v>
      </c>
      <c r="B496" s="72" t="s">
        <v>1278</v>
      </c>
      <c r="C496">
        <v>206</v>
      </c>
      <c r="D496">
        <v>359</v>
      </c>
      <c r="E496">
        <v>431</v>
      </c>
      <c r="F496">
        <v>100</v>
      </c>
      <c r="G496">
        <v>21</v>
      </c>
      <c r="H496">
        <v>0</v>
      </c>
      <c r="I496">
        <v>15</v>
      </c>
      <c r="J496">
        <v>5</v>
      </c>
      <c r="K496">
        <v>75076</v>
      </c>
    </row>
    <row r="497" spans="1:11" x14ac:dyDescent="0.3">
      <c r="A497" t="str">
        <f t="shared" si="0"/>
        <v>Orange County</v>
      </c>
      <c r="B497" s="72" t="s">
        <v>896</v>
      </c>
      <c r="C497">
        <v>10780</v>
      </c>
      <c r="D497">
        <v>12461</v>
      </c>
      <c r="E497">
        <v>19045</v>
      </c>
      <c r="F497">
        <v>1368</v>
      </c>
      <c r="G497">
        <v>1638</v>
      </c>
      <c r="H497">
        <v>615</v>
      </c>
      <c r="I497">
        <v>421</v>
      </c>
      <c r="J497">
        <v>243</v>
      </c>
      <c r="K497">
        <v>3175685</v>
      </c>
    </row>
    <row r="498" spans="1:11" x14ac:dyDescent="0.3">
      <c r="A498" t="str">
        <f t="shared" si="0"/>
        <v>Placer County</v>
      </c>
      <c r="B498" s="72" t="s">
        <v>1279</v>
      </c>
      <c r="C498">
        <v>2078</v>
      </c>
      <c r="D498">
        <v>1827</v>
      </c>
      <c r="E498">
        <v>3327</v>
      </c>
      <c r="F498">
        <v>297</v>
      </c>
      <c r="G498">
        <v>192</v>
      </c>
      <c r="H498">
        <v>21</v>
      </c>
      <c r="I498">
        <v>55</v>
      </c>
      <c r="J498">
        <v>40</v>
      </c>
      <c r="K498">
        <v>413721</v>
      </c>
    </row>
    <row r="499" spans="1:11" x14ac:dyDescent="0.3">
      <c r="A499" t="str">
        <f t="shared" si="0"/>
        <v>Plumas County</v>
      </c>
      <c r="B499" s="72" t="s">
        <v>1280</v>
      </c>
      <c r="C499">
        <v>77</v>
      </c>
      <c r="D499">
        <v>96</v>
      </c>
      <c r="E499">
        <v>127</v>
      </c>
      <c r="F499">
        <v>28</v>
      </c>
      <c r="G499">
        <v>5</v>
      </c>
      <c r="H499">
        <v>0</v>
      </c>
      <c r="I499">
        <v>0</v>
      </c>
      <c r="J499">
        <v>5</v>
      </c>
      <c r="K499">
        <v>16732</v>
      </c>
    </row>
    <row r="500" spans="1:11" x14ac:dyDescent="0.3">
      <c r="A500" t="str">
        <f t="shared" si="0"/>
        <v>Riverside County</v>
      </c>
      <c r="B500" s="72" t="s">
        <v>1006</v>
      </c>
      <c r="C500">
        <v>10524</v>
      </c>
      <c r="D500">
        <v>10144</v>
      </c>
      <c r="E500">
        <v>17542</v>
      </c>
      <c r="F500">
        <v>760</v>
      </c>
      <c r="G500">
        <v>1246</v>
      </c>
      <c r="H500">
        <v>406</v>
      </c>
      <c r="I500">
        <v>593</v>
      </c>
      <c r="J500">
        <v>196</v>
      </c>
      <c r="K500">
        <v>2438844</v>
      </c>
    </row>
    <row r="501" spans="1:11" x14ac:dyDescent="0.3">
      <c r="A501" t="str">
        <f t="shared" si="0"/>
        <v>Sacramento County</v>
      </c>
      <c r="B501" s="72" t="s">
        <v>1018</v>
      </c>
      <c r="C501">
        <v>8000</v>
      </c>
      <c r="D501">
        <v>8957</v>
      </c>
      <c r="E501">
        <v>13248</v>
      </c>
      <c r="F501">
        <v>2024</v>
      </c>
      <c r="G501">
        <v>1229</v>
      </c>
      <c r="H501">
        <v>138</v>
      </c>
      <c r="I501">
        <v>269</v>
      </c>
      <c r="J501">
        <v>174</v>
      </c>
      <c r="K501">
        <v>1539589</v>
      </c>
    </row>
    <row r="502" spans="1:11" x14ac:dyDescent="0.3">
      <c r="A502" t="str">
        <f t="shared" si="0"/>
        <v>San Benito County</v>
      </c>
      <c r="B502" s="72" t="s">
        <v>1281</v>
      </c>
      <c r="C502">
        <v>253</v>
      </c>
      <c r="D502">
        <v>257</v>
      </c>
      <c r="E502">
        <v>447</v>
      </c>
      <c r="F502">
        <v>28</v>
      </c>
      <c r="G502">
        <v>30</v>
      </c>
      <c r="H502">
        <v>0</v>
      </c>
      <c r="I502">
        <v>10</v>
      </c>
      <c r="J502">
        <v>5</v>
      </c>
      <c r="K502">
        <v>63988</v>
      </c>
    </row>
    <row r="503" spans="1:11" x14ac:dyDescent="0.3">
      <c r="A503" t="str">
        <f t="shared" si="0"/>
        <v>San Bernardino County</v>
      </c>
      <c r="B503" s="72" t="s">
        <v>1024</v>
      </c>
      <c r="C503">
        <v>9700</v>
      </c>
      <c r="D503">
        <v>10153</v>
      </c>
      <c r="E503">
        <v>16563</v>
      </c>
      <c r="F503">
        <v>1014</v>
      </c>
      <c r="G503">
        <v>1076</v>
      </c>
      <c r="H503">
        <v>544</v>
      </c>
      <c r="I503">
        <v>589</v>
      </c>
      <c r="J503">
        <v>258</v>
      </c>
      <c r="K503">
        <v>2156671</v>
      </c>
    </row>
    <row r="504" spans="1:11" x14ac:dyDescent="0.3">
      <c r="A504" t="str">
        <f t="shared" si="0"/>
        <v>San Diego County</v>
      </c>
      <c r="B504" s="72" t="s">
        <v>1032</v>
      </c>
      <c r="C504">
        <v>16830</v>
      </c>
      <c r="D504">
        <v>13992</v>
      </c>
      <c r="E504">
        <v>25707</v>
      </c>
      <c r="F504">
        <v>1818</v>
      </c>
      <c r="G504">
        <v>2085</v>
      </c>
      <c r="H504">
        <v>549</v>
      </c>
      <c r="I504">
        <v>463</v>
      </c>
      <c r="J504">
        <v>309</v>
      </c>
      <c r="K504">
        <v>3296550</v>
      </c>
    </row>
    <row r="505" spans="1:11" x14ac:dyDescent="0.3">
      <c r="A505" t="str">
        <f t="shared" si="0"/>
        <v>San Francisco County</v>
      </c>
      <c r="B505" s="72" t="s">
        <v>1038</v>
      </c>
      <c r="C505">
        <v>1604</v>
      </c>
      <c r="D505">
        <v>1986</v>
      </c>
      <c r="E505">
        <v>3097</v>
      </c>
      <c r="F505">
        <v>269</v>
      </c>
      <c r="G505">
        <v>113</v>
      </c>
      <c r="H505">
        <v>0</v>
      </c>
      <c r="I505">
        <v>125</v>
      </c>
      <c r="J505">
        <v>80</v>
      </c>
      <c r="K505">
        <v>874784</v>
      </c>
    </row>
    <row r="506" spans="1:11" x14ac:dyDescent="0.3">
      <c r="A506" t="str">
        <f t="shared" si="0"/>
        <v>San Joaquin County</v>
      </c>
      <c r="B506" s="72" t="s">
        <v>1044</v>
      </c>
      <c r="C506">
        <v>5405</v>
      </c>
      <c r="D506">
        <v>3953</v>
      </c>
      <c r="E506">
        <v>7604</v>
      </c>
      <c r="F506">
        <v>528</v>
      </c>
      <c r="G506">
        <v>778</v>
      </c>
      <c r="H506">
        <v>192</v>
      </c>
      <c r="I506">
        <v>195</v>
      </c>
      <c r="J506">
        <v>90</v>
      </c>
      <c r="K506">
        <v>728105</v>
      </c>
    </row>
    <row r="507" spans="1:11" x14ac:dyDescent="0.3">
      <c r="A507" t="str">
        <f t="shared" si="0"/>
        <v>San Luis Obispo County</v>
      </c>
      <c r="B507" s="72" t="s">
        <v>1054</v>
      </c>
      <c r="C507">
        <v>1123</v>
      </c>
      <c r="D507">
        <v>1367</v>
      </c>
      <c r="E507">
        <v>1827</v>
      </c>
      <c r="F507">
        <v>338</v>
      </c>
      <c r="G507">
        <v>198</v>
      </c>
      <c r="H507">
        <v>100</v>
      </c>
      <c r="I507">
        <v>42</v>
      </c>
      <c r="J507">
        <v>50</v>
      </c>
      <c r="K507">
        <v>276674</v>
      </c>
    </row>
    <row r="508" spans="1:11" x14ac:dyDescent="0.3">
      <c r="A508" t="str">
        <f t="shared" si="0"/>
        <v>San Mateo County</v>
      </c>
      <c r="B508" s="72" t="s">
        <v>1060</v>
      </c>
      <c r="C508">
        <v>1691</v>
      </c>
      <c r="D508">
        <v>2685</v>
      </c>
      <c r="E508">
        <v>3167</v>
      </c>
      <c r="F508">
        <v>287</v>
      </c>
      <c r="G508">
        <v>627</v>
      </c>
      <c r="H508">
        <v>183</v>
      </c>
      <c r="I508">
        <v>100</v>
      </c>
      <c r="J508">
        <v>75</v>
      </c>
      <c r="K508">
        <v>735888</v>
      </c>
    </row>
    <row r="509" spans="1:11" x14ac:dyDescent="0.3">
      <c r="A509" t="str">
        <f t="shared" si="0"/>
        <v>Santa Barbara County</v>
      </c>
      <c r="B509" s="72" t="s">
        <v>1070</v>
      </c>
      <c r="C509">
        <v>2393</v>
      </c>
      <c r="D509">
        <v>2305</v>
      </c>
      <c r="E509">
        <v>3635</v>
      </c>
      <c r="F509">
        <v>691</v>
      </c>
      <c r="G509">
        <v>205</v>
      </c>
      <c r="H509">
        <v>97</v>
      </c>
      <c r="I509">
        <v>45</v>
      </c>
      <c r="J509">
        <v>65</v>
      </c>
      <c r="K509">
        <v>477097</v>
      </c>
    </row>
    <row r="510" spans="1:11" x14ac:dyDescent="0.3">
      <c r="A510" t="str">
        <f t="shared" si="0"/>
        <v>Santa Clara County</v>
      </c>
      <c r="B510" s="72" t="s">
        <v>1072</v>
      </c>
      <c r="C510">
        <v>5577</v>
      </c>
      <c r="D510">
        <v>6885</v>
      </c>
      <c r="E510">
        <v>10066</v>
      </c>
      <c r="F510">
        <v>762</v>
      </c>
      <c r="G510">
        <v>1276</v>
      </c>
      <c r="H510">
        <v>150</v>
      </c>
      <c r="I510">
        <v>116</v>
      </c>
      <c r="J510">
        <v>206</v>
      </c>
      <c r="K510">
        <v>1948999</v>
      </c>
    </row>
    <row r="511" spans="1:11" x14ac:dyDescent="0.3">
      <c r="A511" t="str">
        <f t="shared" si="0"/>
        <v>Santa Cruz County</v>
      </c>
      <c r="B511" s="72" t="s">
        <v>1076</v>
      </c>
      <c r="C511">
        <v>740</v>
      </c>
      <c r="D511">
        <v>1035</v>
      </c>
      <c r="E511">
        <v>1379</v>
      </c>
      <c r="F511">
        <v>261</v>
      </c>
      <c r="G511">
        <v>106</v>
      </c>
      <c r="H511">
        <v>0</v>
      </c>
      <c r="I511">
        <v>15</v>
      </c>
      <c r="J511">
        <v>25</v>
      </c>
      <c r="K511">
        <v>292856</v>
      </c>
    </row>
    <row r="512" spans="1:11" x14ac:dyDescent="0.3">
      <c r="A512" t="str">
        <f t="shared" si="0"/>
        <v>Shasta County</v>
      </c>
      <c r="B512" s="72" t="s">
        <v>1282</v>
      </c>
      <c r="C512">
        <v>1194</v>
      </c>
      <c r="D512">
        <v>1627</v>
      </c>
      <c r="E512">
        <v>1763</v>
      </c>
      <c r="F512">
        <v>495</v>
      </c>
      <c r="G512">
        <v>377</v>
      </c>
      <c r="H512">
        <v>73</v>
      </c>
      <c r="I512">
        <v>67</v>
      </c>
      <c r="J512">
        <v>30</v>
      </c>
      <c r="K512">
        <v>171385</v>
      </c>
    </row>
    <row r="513" spans="1:11" x14ac:dyDescent="0.3">
      <c r="A513" t="str">
        <f t="shared" si="0"/>
        <v>Sierra County</v>
      </c>
      <c r="B513" s="72" t="s">
        <v>1283</v>
      </c>
      <c r="C513">
        <v>15</v>
      </c>
      <c r="D513">
        <v>15</v>
      </c>
      <c r="E513">
        <v>25</v>
      </c>
      <c r="F513">
        <v>5</v>
      </c>
      <c r="G513">
        <v>0</v>
      </c>
      <c r="H513">
        <v>0</v>
      </c>
      <c r="I513">
        <v>0</v>
      </c>
      <c r="J513">
        <v>5</v>
      </c>
      <c r="K513">
        <v>2612</v>
      </c>
    </row>
    <row r="514" spans="1:11" x14ac:dyDescent="0.3">
      <c r="A514" t="str">
        <f t="shared" si="0"/>
        <v>Siskiyou County</v>
      </c>
      <c r="B514" s="72" t="s">
        <v>1284</v>
      </c>
      <c r="C514">
        <v>180</v>
      </c>
      <c r="D514">
        <v>238</v>
      </c>
      <c r="E514">
        <v>306</v>
      </c>
      <c r="F514">
        <v>117</v>
      </c>
      <c r="G514">
        <v>0</v>
      </c>
      <c r="H514">
        <v>0</v>
      </c>
      <c r="I514">
        <v>20</v>
      </c>
      <c r="J514">
        <v>10</v>
      </c>
      <c r="K514">
        <v>41389</v>
      </c>
    </row>
    <row r="515" spans="1:11" x14ac:dyDescent="0.3">
      <c r="A515" t="str">
        <f t="shared" si="0"/>
        <v>Solano County</v>
      </c>
      <c r="B515" s="72" t="s">
        <v>1285</v>
      </c>
      <c r="C515">
        <v>1676</v>
      </c>
      <c r="D515">
        <v>2429</v>
      </c>
      <c r="E515">
        <v>3032</v>
      </c>
      <c r="F515">
        <v>415</v>
      </c>
      <c r="G515">
        <v>439</v>
      </c>
      <c r="H515">
        <v>90</v>
      </c>
      <c r="I515">
        <v>86</v>
      </c>
      <c r="J515">
        <v>40</v>
      </c>
      <c r="K515">
        <v>443198</v>
      </c>
    </row>
    <row r="516" spans="1:11" x14ac:dyDescent="0.3">
      <c r="A516" t="str">
        <f t="shared" si="0"/>
        <v>Sonoma County</v>
      </c>
      <c r="B516" s="72" t="s">
        <v>1120</v>
      </c>
      <c r="C516">
        <v>1829</v>
      </c>
      <c r="D516">
        <v>2302</v>
      </c>
      <c r="E516">
        <v>3070</v>
      </c>
      <c r="F516">
        <v>591</v>
      </c>
      <c r="G516">
        <v>275</v>
      </c>
      <c r="H516">
        <v>80</v>
      </c>
      <c r="I516">
        <v>101</v>
      </c>
      <c r="J516">
        <v>65</v>
      </c>
      <c r="K516">
        <v>495020</v>
      </c>
    </row>
    <row r="517" spans="1:11" x14ac:dyDescent="0.3">
      <c r="A517" t="str">
        <f t="shared" si="0"/>
        <v>Stanislaus County</v>
      </c>
      <c r="B517" s="72" t="s">
        <v>1286</v>
      </c>
      <c r="C517">
        <v>3375</v>
      </c>
      <c r="D517">
        <v>2529</v>
      </c>
      <c r="E517">
        <v>5049</v>
      </c>
      <c r="F517">
        <v>394</v>
      </c>
      <c r="G517">
        <v>303</v>
      </c>
      <c r="H517">
        <v>10</v>
      </c>
      <c r="I517">
        <v>108</v>
      </c>
      <c r="J517">
        <v>60</v>
      </c>
      <c r="K517">
        <v>548669</v>
      </c>
    </row>
    <row r="518" spans="1:11" x14ac:dyDescent="0.3">
      <c r="A518" t="str">
        <f t="shared" si="0"/>
        <v>Sutter County</v>
      </c>
      <c r="B518" s="72" t="s">
        <v>1287</v>
      </c>
      <c r="C518">
        <v>500</v>
      </c>
      <c r="D518">
        <v>532</v>
      </c>
      <c r="E518">
        <v>800</v>
      </c>
      <c r="F518">
        <v>155</v>
      </c>
      <c r="G518">
        <v>52</v>
      </c>
      <c r="H518">
        <v>24</v>
      </c>
      <c r="I518">
        <v>15</v>
      </c>
      <c r="J518">
        <v>10</v>
      </c>
      <c r="K518">
        <v>97305</v>
      </c>
    </row>
    <row r="519" spans="1:11" x14ac:dyDescent="0.3">
      <c r="A519" t="str">
        <f t="shared" si="0"/>
        <v>Tehama County</v>
      </c>
      <c r="B519" s="72" t="s">
        <v>1150</v>
      </c>
      <c r="C519">
        <v>552</v>
      </c>
      <c r="D519">
        <v>574</v>
      </c>
      <c r="E519">
        <v>796</v>
      </c>
      <c r="F519">
        <v>149</v>
      </c>
      <c r="G519">
        <v>129</v>
      </c>
      <c r="H519">
        <v>0</v>
      </c>
      <c r="I519">
        <v>46</v>
      </c>
      <c r="J519">
        <v>10</v>
      </c>
      <c r="K519">
        <v>69184</v>
      </c>
    </row>
    <row r="520" spans="1:11" x14ac:dyDescent="0.3">
      <c r="A520" t="str">
        <f t="shared" si="0"/>
        <v>Trinity County</v>
      </c>
      <c r="B520" s="72" t="s">
        <v>1288</v>
      </c>
      <c r="C520">
        <v>40</v>
      </c>
      <c r="D520">
        <v>61</v>
      </c>
      <c r="E520">
        <v>78</v>
      </c>
      <c r="F520">
        <v>25</v>
      </c>
      <c r="G520">
        <v>0</v>
      </c>
      <c r="H520">
        <v>0</v>
      </c>
      <c r="I520">
        <v>0</v>
      </c>
      <c r="J520">
        <v>0</v>
      </c>
      <c r="K520">
        <v>12309</v>
      </c>
    </row>
    <row r="521" spans="1:11" x14ac:dyDescent="0.3">
      <c r="A521" t="str">
        <f t="shared" si="0"/>
        <v>Tulare County</v>
      </c>
      <c r="B521" s="72" t="s">
        <v>1168</v>
      </c>
      <c r="C521">
        <v>3201</v>
      </c>
      <c r="D521">
        <v>3071</v>
      </c>
      <c r="E521">
        <v>4948</v>
      </c>
      <c r="F521">
        <v>486</v>
      </c>
      <c r="G521">
        <v>581</v>
      </c>
      <c r="H521">
        <v>113</v>
      </c>
      <c r="I521">
        <v>141</v>
      </c>
      <c r="J521">
        <v>77</v>
      </c>
      <c r="K521">
        <v>500568</v>
      </c>
    </row>
    <row r="522" spans="1:11" x14ac:dyDescent="0.3">
      <c r="A522" t="str">
        <f t="shared" si="0"/>
        <v>Tuolumne County</v>
      </c>
      <c r="B522" s="72" t="s">
        <v>1289</v>
      </c>
      <c r="C522">
        <v>186</v>
      </c>
      <c r="D522">
        <v>260</v>
      </c>
      <c r="E522">
        <v>295</v>
      </c>
      <c r="F522">
        <v>118</v>
      </c>
      <c r="G522">
        <v>61</v>
      </c>
      <c r="H522">
        <v>0</v>
      </c>
      <c r="I522">
        <v>10</v>
      </c>
      <c r="J522">
        <v>5</v>
      </c>
      <c r="K522">
        <v>55039</v>
      </c>
    </row>
    <row r="523" spans="1:11" x14ac:dyDescent="0.3">
      <c r="A523" t="str">
        <f t="shared" si="0"/>
        <v>Ventura County</v>
      </c>
      <c r="B523" s="72" t="s">
        <v>1190</v>
      </c>
      <c r="C523">
        <v>5069</v>
      </c>
      <c r="D523">
        <v>3985</v>
      </c>
      <c r="E523">
        <v>7780</v>
      </c>
      <c r="F523">
        <v>539</v>
      </c>
      <c r="G523">
        <v>382</v>
      </c>
      <c r="H523">
        <v>193</v>
      </c>
      <c r="I523">
        <v>127</v>
      </c>
      <c r="J523">
        <v>70</v>
      </c>
      <c r="K523">
        <v>827123</v>
      </c>
    </row>
    <row r="524" spans="1:11" x14ac:dyDescent="0.3">
      <c r="A524" t="str">
        <f t="shared" si="0"/>
        <v>Yolo County</v>
      </c>
      <c r="B524" s="72" t="s">
        <v>1290</v>
      </c>
      <c r="C524">
        <v>993</v>
      </c>
      <c r="D524">
        <v>934</v>
      </c>
      <c r="E524">
        <v>1572</v>
      </c>
      <c r="F524">
        <v>242</v>
      </c>
      <c r="G524">
        <v>48</v>
      </c>
      <c r="H524">
        <v>33</v>
      </c>
      <c r="I524">
        <v>25</v>
      </c>
      <c r="J524">
        <v>30</v>
      </c>
      <c r="K524">
        <v>219061</v>
      </c>
    </row>
    <row r="525" spans="1:11" x14ac:dyDescent="0.3">
      <c r="A525" t="str">
        <f t="shared" si="0"/>
        <v>Yuba County</v>
      </c>
      <c r="B525" s="72" t="s">
        <v>1291</v>
      </c>
      <c r="C525">
        <v>421</v>
      </c>
      <c r="D525">
        <v>453</v>
      </c>
      <c r="E525">
        <v>669</v>
      </c>
      <c r="F525">
        <v>122</v>
      </c>
      <c r="G525">
        <v>85</v>
      </c>
      <c r="H525">
        <v>0</v>
      </c>
      <c r="I525">
        <v>15</v>
      </c>
      <c r="J525">
        <v>10</v>
      </c>
      <c r="K525">
        <v>78079</v>
      </c>
    </row>
    <row r="526" spans="1:11" x14ac:dyDescent="0.3">
      <c r="A526" t="str">
        <f t="shared" si="0"/>
        <v>#N/A County</v>
      </c>
      <c r="B526" s="72" t="s">
        <v>1256</v>
      </c>
      <c r="C526">
        <v>1623</v>
      </c>
      <c r="D526">
        <v>2310</v>
      </c>
      <c r="E526">
        <v>2511</v>
      </c>
      <c r="F526">
        <v>458</v>
      </c>
      <c r="G526">
        <v>315</v>
      </c>
      <c r="H526">
        <v>80</v>
      </c>
      <c r="I526">
        <v>120</v>
      </c>
      <c r="J526">
        <v>497</v>
      </c>
      <c r="K526">
        <v>0</v>
      </c>
    </row>
    <row r="527" spans="1:11" x14ac:dyDescent="0.3">
      <c r="B527" s="72" t="s">
        <v>1257</v>
      </c>
      <c r="C527">
        <v>192384</v>
      </c>
      <c r="D527">
        <v>185353</v>
      </c>
      <c r="E527">
        <v>309381</v>
      </c>
      <c r="F527">
        <v>27881</v>
      </c>
      <c r="G527">
        <v>23728</v>
      </c>
      <c r="H527">
        <v>6188</v>
      </c>
      <c r="I527">
        <v>8288</v>
      </c>
      <c r="J527">
        <v>4792</v>
      </c>
      <c r="K527">
        <v>39288287</v>
      </c>
    </row>
    <row r="529" spans="1:11" x14ac:dyDescent="0.3">
      <c r="A529" s="1" t="s">
        <v>1180</v>
      </c>
      <c r="B529" s="193" t="s">
        <v>325</v>
      </c>
      <c r="C529" s="193" t="s">
        <v>326</v>
      </c>
      <c r="D529" t="s">
        <v>327</v>
      </c>
      <c r="E529" t="s">
        <v>328</v>
      </c>
      <c r="F529" t="s">
        <v>329</v>
      </c>
      <c r="G529" t="s">
        <v>330</v>
      </c>
      <c r="H529" t="s">
        <v>331</v>
      </c>
      <c r="I529" t="s">
        <v>332</v>
      </c>
      <c r="J529" t="s">
        <v>333</v>
      </c>
      <c r="K529" t="s">
        <v>334</v>
      </c>
    </row>
    <row r="530" spans="1:11" x14ac:dyDescent="0.3">
      <c r="B530" s="72" t="s">
        <v>1180</v>
      </c>
      <c r="C530">
        <v>18219</v>
      </c>
      <c r="D530">
        <v>18252</v>
      </c>
      <c r="E530">
        <v>29677</v>
      </c>
      <c r="F530">
        <v>3204</v>
      </c>
      <c r="G530">
        <v>2369</v>
      </c>
      <c r="H530">
        <v>410</v>
      </c>
      <c r="I530">
        <v>1036</v>
      </c>
      <c r="J530">
        <v>508</v>
      </c>
      <c r="K530">
        <v>3701560</v>
      </c>
    </row>
    <row r="531" spans="1:11" x14ac:dyDescent="0.3">
      <c r="A531" t="str">
        <f>_xlfn.CONCAT(B531," County")</f>
        <v>Alameda County</v>
      </c>
      <c r="B531" s="194" t="s">
        <v>340</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1259</v>
      </c>
      <c r="C532">
        <v>15</v>
      </c>
      <c r="D532">
        <v>15</v>
      </c>
      <c r="E532">
        <v>22</v>
      </c>
      <c r="F532">
        <v>5</v>
      </c>
      <c r="G532">
        <v>0</v>
      </c>
      <c r="H532">
        <v>0</v>
      </c>
      <c r="I532">
        <v>0</v>
      </c>
      <c r="J532">
        <v>0</v>
      </c>
      <c r="K532">
        <v>3685</v>
      </c>
    </row>
    <row r="533" spans="1:11" x14ac:dyDescent="0.3">
      <c r="A533" t="str">
        <f t="shared" si="1"/>
        <v>Amador County</v>
      </c>
      <c r="B533" s="194" t="s">
        <v>1260</v>
      </c>
      <c r="C533">
        <v>54</v>
      </c>
      <c r="D533">
        <v>59</v>
      </c>
      <c r="E533">
        <v>90</v>
      </c>
      <c r="F533">
        <v>15</v>
      </c>
      <c r="G533">
        <v>5</v>
      </c>
      <c r="H533">
        <v>0</v>
      </c>
      <c r="I533">
        <v>10</v>
      </c>
      <c r="J533">
        <v>5</v>
      </c>
      <c r="K533">
        <v>10819</v>
      </c>
    </row>
    <row r="534" spans="1:11" x14ac:dyDescent="0.3">
      <c r="A534" t="str">
        <f t="shared" si="1"/>
        <v>Butte County</v>
      </c>
      <c r="B534" s="194" t="s">
        <v>1261</v>
      </c>
      <c r="C534">
        <v>417</v>
      </c>
      <c r="D534">
        <v>395</v>
      </c>
      <c r="E534">
        <v>612</v>
      </c>
      <c r="F534">
        <v>115</v>
      </c>
      <c r="G534">
        <v>39</v>
      </c>
      <c r="H534">
        <v>18</v>
      </c>
      <c r="I534">
        <v>20</v>
      </c>
      <c r="J534">
        <v>15</v>
      </c>
      <c r="K534">
        <v>58405</v>
      </c>
    </row>
    <row r="535" spans="1:11" x14ac:dyDescent="0.3">
      <c r="A535" t="str">
        <f t="shared" si="1"/>
        <v>Calaveras County</v>
      </c>
      <c r="B535" s="194" t="s">
        <v>1262</v>
      </c>
      <c r="C535">
        <v>154</v>
      </c>
      <c r="D535">
        <v>177</v>
      </c>
      <c r="E535">
        <v>249</v>
      </c>
      <c r="F535">
        <v>46</v>
      </c>
      <c r="G535">
        <v>10</v>
      </c>
      <c r="H535">
        <v>0</v>
      </c>
      <c r="I535">
        <v>10</v>
      </c>
      <c r="J535">
        <v>15</v>
      </c>
      <c r="K535">
        <v>37308</v>
      </c>
    </row>
    <row r="536" spans="1:11" x14ac:dyDescent="0.3">
      <c r="A536" t="str">
        <f t="shared" si="1"/>
        <v>Colusa County</v>
      </c>
      <c r="B536" s="194" t="s">
        <v>497</v>
      </c>
      <c r="C536">
        <v>29</v>
      </c>
      <c r="D536">
        <v>21</v>
      </c>
      <c r="E536">
        <v>49</v>
      </c>
      <c r="F536">
        <v>5</v>
      </c>
      <c r="G536">
        <v>0</v>
      </c>
      <c r="H536">
        <v>0</v>
      </c>
      <c r="I536">
        <v>0</v>
      </c>
      <c r="J536">
        <v>0</v>
      </c>
      <c r="K536">
        <v>7652</v>
      </c>
    </row>
    <row r="537" spans="1:11" x14ac:dyDescent="0.3">
      <c r="A537" t="str">
        <f t="shared" si="1"/>
        <v>Contra Costa County</v>
      </c>
      <c r="B537" s="194" t="s">
        <v>1263</v>
      </c>
      <c r="C537">
        <v>212</v>
      </c>
      <c r="D537">
        <v>217</v>
      </c>
      <c r="E537">
        <v>390</v>
      </c>
      <c r="F537">
        <v>20</v>
      </c>
      <c r="G537">
        <v>25</v>
      </c>
      <c r="H537">
        <v>0</v>
      </c>
      <c r="I537">
        <v>10</v>
      </c>
      <c r="J537">
        <v>5</v>
      </c>
      <c r="K537">
        <v>76027</v>
      </c>
    </row>
    <row r="538" spans="1:11" x14ac:dyDescent="0.3">
      <c r="A538" t="str">
        <f t="shared" si="1"/>
        <v>Del Norte County</v>
      </c>
      <c r="B538" s="194" t="s">
        <v>1264</v>
      </c>
      <c r="C538">
        <v>23</v>
      </c>
      <c r="D538">
        <v>22</v>
      </c>
      <c r="E538">
        <v>37</v>
      </c>
      <c r="F538">
        <v>10</v>
      </c>
      <c r="G538">
        <v>5</v>
      </c>
      <c r="H538">
        <v>0</v>
      </c>
      <c r="I538">
        <v>5</v>
      </c>
      <c r="J538">
        <v>0</v>
      </c>
      <c r="K538">
        <v>3640</v>
      </c>
    </row>
    <row r="539" spans="1:11" x14ac:dyDescent="0.3">
      <c r="A539" t="str">
        <f t="shared" si="1"/>
        <v>El Dorado County</v>
      </c>
      <c r="B539" s="194" t="s">
        <v>1265</v>
      </c>
      <c r="C539">
        <v>462</v>
      </c>
      <c r="D539">
        <v>504</v>
      </c>
      <c r="E539">
        <v>828</v>
      </c>
      <c r="F539">
        <v>130</v>
      </c>
      <c r="G539">
        <v>25</v>
      </c>
      <c r="H539">
        <v>0</v>
      </c>
      <c r="I539">
        <v>40</v>
      </c>
      <c r="J539">
        <v>15</v>
      </c>
      <c r="K539">
        <v>124513</v>
      </c>
    </row>
    <row r="540" spans="1:11" x14ac:dyDescent="0.3">
      <c r="A540" t="str">
        <f t="shared" si="1"/>
        <v>Fresno County</v>
      </c>
      <c r="B540" s="194" t="s">
        <v>616</v>
      </c>
      <c r="C540">
        <v>172</v>
      </c>
      <c r="D540">
        <v>141</v>
      </c>
      <c r="E540">
        <v>270</v>
      </c>
      <c r="F540">
        <v>30</v>
      </c>
      <c r="G540">
        <v>0</v>
      </c>
      <c r="H540">
        <v>0</v>
      </c>
      <c r="I540">
        <v>25</v>
      </c>
      <c r="J540">
        <v>0</v>
      </c>
      <c r="K540">
        <v>34220</v>
      </c>
    </row>
    <row r="541" spans="1:11" x14ac:dyDescent="0.3">
      <c r="A541" t="str">
        <f t="shared" si="1"/>
        <v>Glenn County</v>
      </c>
      <c r="B541" s="194" t="s">
        <v>1266</v>
      </c>
      <c r="C541">
        <v>31</v>
      </c>
      <c r="D541">
        <v>20</v>
      </c>
      <c r="E541">
        <v>45</v>
      </c>
      <c r="F541">
        <v>10</v>
      </c>
      <c r="G541">
        <v>0</v>
      </c>
      <c r="H541">
        <v>0</v>
      </c>
      <c r="I541">
        <v>0</v>
      </c>
      <c r="J541">
        <v>0</v>
      </c>
      <c r="K541">
        <v>4230</v>
      </c>
    </row>
    <row r="542" spans="1:11" x14ac:dyDescent="0.3">
      <c r="A542" t="str">
        <f t="shared" si="1"/>
        <v>Humboldt County</v>
      </c>
      <c r="B542" s="194" t="s">
        <v>1267</v>
      </c>
      <c r="C542">
        <v>411</v>
      </c>
      <c r="D542">
        <v>466</v>
      </c>
      <c r="E542">
        <v>611</v>
      </c>
      <c r="F542">
        <v>185</v>
      </c>
      <c r="G542">
        <v>28</v>
      </c>
      <c r="H542">
        <v>5</v>
      </c>
      <c r="I542">
        <v>60</v>
      </c>
      <c r="J542">
        <v>15</v>
      </c>
      <c r="K542">
        <v>63302</v>
      </c>
    </row>
    <row r="543" spans="1:11" x14ac:dyDescent="0.3">
      <c r="A543" t="str">
        <f t="shared" si="1"/>
        <v>Imperial County</v>
      </c>
      <c r="B543" s="194" t="s">
        <v>686</v>
      </c>
      <c r="C543">
        <v>174</v>
      </c>
      <c r="D543">
        <v>92</v>
      </c>
      <c r="E543">
        <v>250</v>
      </c>
      <c r="F543">
        <v>25</v>
      </c>
      <c r="G543">
        <v>10</v>
      </c>
      <c r="H543">
        <v>0</v>
      </c>
      <c r="I543">
        <v>5</v>
      </c>
      <c r="J543">
        <v>0</v>
      </c>
      <c r="K543">
        <v>18157</v>
      </c>
    </row>
    <row r="544" spans="1:11" x14ac:dyDescent="0.3">
      <c r="A544" t="str">
        <f t="shared" si="1"/>
        <v>Inyo County</v>
      </c>
      <c r="B544" s="194" t="s">
        <v>1268</v>
      </c>
      <c r="C544">
        <v>36</v>
      </c>
      <c r="D544">
        <v>20</v>
      </c>
      <c r="E544">
        <v>49</v>
      </c>
      <c r="F544">
        <v>15</v>
      </c>
      <c r="G544">
        <v>0</v>
      </c>
      <c r="H544">
        <v>0</v>
      </c>
      <c r="I544">
        <v>5</v>
      </c>
      <c r="J544">
        <v>10</v>
      </c>
      <c r="K544">
        <v>4569</v>
      </c>
    </row>
    <row r="545" spans="1:11" x14ac:dyDescent="0.3">
      <c r="A545" t="str">
        <f t="shared" si="1"/>
        <v>Kern County</v>
      </c>
      <c r="B545" s="194" t="s">
        <v>1269</v>
      </c>
      <c r="C545">
        <v>801</v>
      </c>
      <c r="D545">
        <v>796</v>
      </c>
      <c r="E545">
        <v>1264</v>
      </c>
      <c r="F545">
        <v>195</v>
      </c>
      <c r="G545">
        <v>56</v>
      </c>
      <c r="H545">
        <v>10</v>
      </c>
      <c r="I545">
        <v>68</v>
      </c>
      <c r="J545">
        <v>15</v>
      </c>
      <c r="K545">
        <v>152460</v>
      </c>
    </row>
    <row r="546" spans="1:11" x14ac:dyDescent="0.3">
      <c r="A546" t="str">
        <f t="shared" si="1"/>
        <v>Kings County</v>
      </c>
      <c r="B546" s="194" t="s">
        <v>1270</v>
      </c>
      <c r="C546">
        <v>41</v>
      </c>
      <c r="D546">
        <v>28</v>
      </c>
      <c r="E546">
        <v>57</v>
      </c>
      <c r="F546">
        <v>10</v>
      </c>
      <c r="G546">
        <v>0</v>
      </c>
      <c r="H546">
        <v>0</v>
      </c>
      <c r="I546">
        <v>5</v>
      </c>
      <c r="J546">
        <v>0</v>
      </c>
      <c r="K546">
        <v>5322</v>
      </c>
    </row>
    <row r="547" spans="1:11" x14ac:dyDescent="0.3">
      <c r="A547" t="str">
        <f t="shared" si="1"/>
        <v>Lake County</v>
      </c>
      <c r="B547" s="194" t="s">
        <v>1271</v>
      </c>
      <c r="C547">
        <v>185</v>
      </c>
      <c r="D547">
        <v>191</v>
      </c>
      <c r="E547">
        <v>290</v>
      </c>
      <c r="F547">
        <v>62</v>
      </c>
      <c r="G547">
        <v>10</v>
      </c>
      <c r="H547">
        <v>0</v>
      </c>
      <c r="I547">
        <v>25</v>
      </c>
      <c r="J547">
        <v>10</v>
      </c>
      <c r="K547">
        <v>37276</v>
      </c>
    </row>
    <row r="548" spans="1:11" x14ac:dyDescent="0.3">
      <c r="A548" t="str">
        <f t="shared" si="1"/>
        <v>Lassen County</v>
      </c>
      <c r="B548" s="194" t="s">
        <v>1272</v>
      </c>
      <c r="C548">
        <v>51</v>
      </c>
      <c r="D548">
        <v>72</v>
      </c>
      <c r="E548">
        <v>78</v>
      </c>
      <c r="F548">
        <v>40</v>
      </c>
      <c r="G548">
        <v>5</v>
      </c>
      <c r="H548">
        <v>0</v>
      </c>
      <c r="I548">
        <v>5</v>
      </c>
      <c r="J548">
        <v>0</v>
      </c>
      <c r="K548">
        <v>12246</v>
      </c>
    </row>
    <row r="549" spans="1:11" x14ac:dyDescent="0.3">
      <c r="A549" t="str">
        <f t="shared" si="1"/>
        <v>Los Angeles County</v>
      </c>
      <c r="B549" s="194" t="s">
        <v>790</v>
      </c>
      <c r="C549">
        <v>3712</v>
      </c>
      <c r="D549">
        <v>3293</v>
      </c>
      <c r="E549">
        <v>6035</v>
      </c>
      <c r="F549">
        <v>240</v>
      </c>
      <c r="G549">
        <v>459</v>
      </c>
      <c r="H549">
        <v>88</v>
      </c>
      <c r="I549">
        <v>155</v>
      </c>
      <c r="J549">
        <v>75</v>
      </c>
      <c r="K549">
        <v>588028</v>
      </c>
    </row>
    <row r="550" spans="1:11" x14ac:dyDescent="0.3">
      <c r="A550" t="str">
        <f t="shared" si="1"/>
        <v>Madera County</v>
      </c>
      <c r="B550" s="194" t="s">
        <v>800</v>
      </c>
      <c r="C550">
        <v>156</v>
      </c>
      <c r="D550">
        <v>142</v>
      </c>
      <c r="E550">
        <v>256</v>
      </c>
      <c r="F550">
        <v>20</v>
      </c>
      <c r="G550">
        <v>10</v>
      </c>
      <c r="H550">
        <v>0</v>
      </c>
      <c r="I550">
        <v>10</v>
      </c>
      <c r="J550">
        <v>5</v>
      </c>
      <c r="K550">
        <v>39300</v>
      </c>
    </row>
    <row r="551" spans="1:11" x14ac:dyDescent="0.3">
      <c r="A551" t="str">
        <f t="shared" si="1"/>
        <v>Marin County</v>
      </c>
      <c r="B551" s="194" t="s">
        <v>1273</v>
      </c>
      <c r="C551">
        <v>37</v>
      </c>
      <c r="D551">
        <v>66</v>
      </c>
      <c r="E551">
        <v>65</v>
      </c>
      <c r="F551">
        <v>15</v>
      </c>
      <c r="G551">
        <v>15</v>
      </c>
      <c r="H551">
        <v>0</v>
      </c>
      <c r="I551">
        <v>5</v>
      </c>
      <c r="J551">
        <v>5</v>
      </c>
      <c r="K551">
        <v>20677</v>
      </c>
    </row>
    <row r="552" spans="1:11" x14ac:dyDescent="0.3">
      <c r="A552" t="str">
        <f t="shared" si="1"/>
        <v>Mariposa County</v>
      </c>
      <c r="B552" s="194" t="s">
        <v>1274</v>
      </c>
      <c r="C552">
        <v>47</v>
      </c>
      <c r="D552">
        <v>45</v>
      </c>
      <c r="E552">
        <v>74</v>
      </c>
      <c r="F552">
        <v>15</v>
      </c>
      <c r="G552">
        <v>5</v>
      </c>
      <c r="H552">
        <v>0</v>
      </c>
      <c r="I552">
        <v>5</v>
      </c>
      <c r="J552">
        <v>0</v>
      </c>
      <c r="K552">
        <v>15900</v>
      </c>
    </row>
    <row r="553" spans="1:11" x14ac:dyDescent="0.3">
      <c r="A553" t="str">
        <f t="shared" si="1"/>
        <v>Mendocino County</v>
      </c>
      <c r="B553" s="194" t="s">
        <v>1275</v>
      </c>
      <c r="C553">
        <v>112</v>
      </c>
      <c r="D553">
        <v>109</v>
      </c>
      <c r="E553">
        <v>140</v>
      </c>
      <c r="F553">
        <v>40</v>
      </c>
      <c r="G553">
        <v>5</v>
      </c>
      <c r="H553">
        <v>0</v>
      </c>
      <c r="I553">
        <v>10</v>
      </c>
      <c r="J553">
        <v>0</v>
      </c>
      <c r="K553">
        <v>24018</v>
      </c>
    </row>
    <row r="554" spans="1:11" x14ac:dyDescent="0.3">
      <c r="A554" t="str">
        <f t="shared" si="1"/>
        <v>Merced County</v>
      </c>
      <c r="B554" s="194" t="s">
        <v>826</v>
      </c>
      <c r="C554">
        <v>243</v>
      </c>
      <c r="D554">
        <v>179</v>
      </c>
      <c r="E554">
        <v>392</v>
      </c>
      <c r="F554">
        <v>25</v>
      </c>
      <c r="G554">
        <v>10</v>
      </c>
      <c r="H554">
        <v>0</v>
      </c>
      <c r="I554">
        <v>5</v>
      </c>
      <c r="J554">
        <v>5</v>
      </c>
      <c r="K554">
        <v>49775</v>
      </c>
    </row>
    <row r="555" spans="1:11" x14ac:dyDescent="0.3">
      <c r="A555" t="str">
        <f t="shared" si="1"/>
        <v>Modoc County</v>
      </c>
      <c r="B555" s="194" t="s">
        <v>1276</v>
      </c>
      <c r="C555">
        <v>15</v>
      </c>
      <c r="D555">
        <v>20</v>
      </c>
      <c r="E555">
        <v>25</v>
      </c>
      <c r="F555">
        <v>10</v>
      </c>
      <c r="G555">
        <v>0</v>
      </c>
      <c r="H555">
        <v>0</v>
      </c>
      <c r="I555">
        <v>0</v>
      </c>
      <c r="J555">
        <v>0</v>
      </c>
      <c r="K555">
        <v>1878</v>
      </c>
    </row>
    <row r="556" spans="1:11" x14ac:dyDescent="0.3">
      <c r="A556" t="str">
        <f t="shared" si="1"/>
        <v>Mono County</v>
      </c>
      <c r="B556" s="194" t="s">
        <v>1277</v>
      </c>
      <c r="C556">
        <v>25</v>
      </c>
      <c r="D556">
        <v>30</v>
      </c>
      <c r="E556">
        <v>30</v>
      </c>
      <c r="F556">
        <v>10</v>
      </c>
      <c r="G556">
        <v>0</v>
      </c>
      <c r="H556">
        <v>0</v>
      </c>
      <c r="I556">
        <v>0</v>
      </c>
      <c r="J556">
        <v>0</v>
      </c>
      <c r="K556">
        <v>2743</v>
      </c>
    </row>
    <row r="557" spans="1:11" x14ac:dyDescent="0.3">
      <c r="A557" t="str">
        <f t="shared" si="1"/>
        <v>Monterey County</v>
      </c>
      <c r="B557" s="194" t="s">
        <v>846</v>
      </c>
      <c r="C557">
        <v>208</v>
      </c>
      <c r="D557">
        <v>188</v>
      </c>
      <c r="E557">
        <v>360</v>
      </c>
      <c r="F557">
        <v>25</v>
      </c>
      <c r="G557">
        <v>14</v>
      </c>
      <c r="H557">
        <v>5</v>
      </c>
      <c r="I557">
        <v>5</v>
      </c>
      <c r="J557">
        <v>5</v>
      </c>
      <c r="K557">
        <v>58195</v>
      </c>
    </row>
    <row r="558" spans="1:11" x14ac:dyDescent="0.3">
      <c r="A558" t="str">
        <f t="shared" si="1"/>
        <v>Napa County</v>
      </c>
      <c r="B558" s="194" t="s">
        <v>864</v>
      </c>
      <c r="C558">
        <v>15</v>
      </c>
      <c r="D558">
        <v>20</v>
      </c>
      <c r="E558">
        <v>28</v>
      </c>
      <c r="F558">
        <v>0</v>
      </c>
      <c r="G558">
        <v>0</v>
      </c>
      <c r="H558">
        <v>0</v>
      </c>
      <c r="I558">
        <v>5</v>
      </c>
      <c r="J558">
        <v>0</v>
      </c>
      <c r="K558">
        <v>5145</v>
      </c>
    </row>
    <row r="559" spans="1:11" x14ac:dyDescent="0.3">
      <c r="A559" t="str">
        <f t="shared" si="1"/>
        <v>Nevada County</v>
      </c>
      <c r="B559" s="194" t="s">
        <v>1278</v>
      </c>
      <c r="C559">
        <v>104</v>
      </c>
      <c r="D559">
        <v>136</v>
      </c>
      <c r="E559">
        <v>211</v>
      </c>
      <c r="F559">
        <v>15</v>
      </c>
      <c r="G559">
        <v>10</v>
      </c>
      <c r="H559">
        <v>0</v>
      </c>
      <c r="I559">
        <v>5</v>
      </c>
      <c r="J559">
        <v>0</v>
      </c>
      <c r="K559">
        <v>30957</v>
      </c>
    </row>
    <row r="560" spans="1:11" x14ac:dyDescent="0.3">
      <c r="A560" t="str">
        <f t="shared" si="1"/>
        <v>Orange County</v>
      </c>
      <c r="B560" s="194" t="s">
        <v>896</v>
      </c>
      <c r="C560">
        <v>268</v>
      </c>
      <c r="D560">
        <v>166</v>
      </c>
      <c r="E560">
        <v>420</v>
      </c>
      <c r="F560">
        <v>10</v>
      </c>
      <c r="G560">
        <v>10</v>
      </c>
      <c r="H560">
        <v>0</v>
      </c>
      <c r="I560">
        <v>5</v>
      </c>
      <c r="J560">
        <v>5</v>
      </c>
      <c r="K560">
        <v>68193</v>
      </c>
    </row>
    <row r="561" spans="1:11" x14ac:dyDescent="0.3">
      <c r="A561" t="str">
        <f t="shared" si="1"/>
        <v>Placer County</v>
      </c>
      <c r="B561" s="194" t="s">
        <v>1279</v>
      </c>
      <c r="C561">
        <v>142</v>
      </c>
      <c r="D561">
        <v>157</v>
      </c>
      <c r="E561">
        <v>230</v>
      </c>
      <c r="F561">
        <v>20</v>
      </c>
      <c r="G561">
        <v>15</v>
      </c>
      <c r="H561">
        <v>16</v>
      </c>
      <c r="I561">
        <v>10</v>
      </c>
      <c r="J561">
        <v>0</v>
      </c>
      <c r="K561">
        <v>34385</v>
      </c>
    </row>
    <row r="562" spans="1:11" x14ac:dyDescent="0.3">
      <c r="A562" t="str">
        <f t="shared" si="1"/>
        <v>Plumas County</v>
      </c>
      <c r="B562" s="194" t="s">
        <v>1280</v>
      </c>
      <c r="C562">
        <v>61</v>
      </c>
      <c r="D562">
        <v>82</v>
      </c>
      <c r="E562">
        <v>99</v>
      </c>
      <c r="F562">
        <v>23</v>
      </c>
      <c r="G562">
        <v>5</v>
      </c>
      <c r="H562">
        <v>0</v>
      </c>
      <c r="I562">
        <v>0</v>
      </c>
      <c r="J562">
        <v>5</v>
      </c>
      <c r="K562">
        <v>13138</v>
      </c>
    </row>
    <row r="563" spans="1:11" x14ac:dyDescent="0.3">
      <c r="A563" t="str">
        <f t="shared" si="1"/>
        <v>Riverside County</v>
      </c>
      <c r="B563" s="194" t="s">
        <v>1006</v>
      </c>
      <c r="C563">
        <v>1192</v>
      </c>
      <c r="D563">
        <v>1042</v>
      </c>
      <c r="E563">
        <v>1980</v>
      </c>
      <c r="F563">
        <v>84</v>
      </c>
      <c r="G563">
        <v>107</v>
      </c>
      <c r="H563">
        <v>16</v>
      </c>
      <c r="I563">
        <v>65</v>
      </c>
      <c r="J563">
        <v>15</v>
      </c>
      <c r="K563">
        <v>247826</v>
      </c>
    </row>
    <row r="564" spans="1:11" x14ac:dyDescent="0.3">
      <c r="A564" t="str">
        <f t="shared" si="1"/>
        <v>Sacramento County</v>
      </c>
      <c r="B564" s="194" t="s">
        <v>1018</v>
      </c>
      <c r="C564">
        <v>2567</v>
      </c>
      <c r="D564">
        <v>3205</v>
      </c>
      <c r="E564">
        <v>4378</v>
      </c>
      <c r="F564">
        <v>807</v>
      </c>
      <c r="G564">
        <v>414</v>
      </c>
      <c r="H564">
        <v>74</v>
      </c>
      <c r="I564">
        <v>91</v>
      </c>
      <c r="J564">
        <v>67</v>
      </c>
      <c r="K564">
        <v>506300</v>
      </c>
    </row>
    <row r="565" spans="1:11" x14ac:dyDescent="0.3">
      <c r="A565" t="str">
        <f t="shared" si="1"/>
        <v>San Benito County</v>
      </c>
      <c r="B565" s="194" t="s">
        <v>1281</v>
      </c>
      <c r="C565">
        <v>20</v>
      </c>
      <c r="D565">
        <v>15</v>
      </c>
      <c r="E565">
        <v>32</v>
      </c>
      <c r="F565">
        <v>5</v>
      </c>
      <c r="G565">
        <v>5</v>
      </c>
      <c r="H565">
        <v>0</v>
      </c>
      <c r="I565">
        <v>0</v>
      </c>
      <c r="J565">
        <v>0</v>
      </c>
      <c r="K565">
        <v>5451</v>
      </c>
    </row>
    <row r="566" spans="1:11" x14ac:dyDescent="0.3">
      <c r="A566" t="str">
        <f t="shared" si="1"/>
        <v>San Bernardino County</v>
      </c>
      <c r="B566" s="194" t="s">
        <v>1024</v>
      </c>
      <c r="C566">
        <v>528</v>
      </c>
      <c r="D566">
        <v>660</v>
      </c>
      <c r="E566">
        <v>999</v>
      </c>
      <c r="F566">
        <v>86</v>
      </c>
      <c r="G566">
        <v>69</v>
      </c>
      <c r="H566">
        <v>23</v>
      </c>
      <c r="I566">
        <v>60</v>
      </c>
      <c r="J566">
        <v>30</v>
      </c>
      <c r="K566">
        <v>157770</v>
      </c>
    </row>
    <row r="567" spans="1:11" x14ac:dyDescent="0.3">
      <c r="A567" t="str">
        <f t="shared" si="1"/>
        <v>San Diego County</v>
      </c>
      <c r="B567" s="194" t="s">
        <v>1032</v>
      </c>
      <c r="C567">
        <v>2236</v>
      </c>
      <c r="D567">
        <v>2293</v>
      </c>
      <c r="E567">
        <v>3503</v>
      </c>
      <c r="F567">
        <v>209</v>
      </c>
      <c r="G567">
        <v>615</v>
      </c>
      <c r="H567">
        <v>84</v>
      </c>
      <c r="I567">
        <v>110</v>
      </c>
      <c r="J567">
        <v>40</v>
      </c>
      <c r="K567">
        <v>431991</v>
      </c>
    </row>
    <row r="568" spans="1:11" x14ac:dyDescent="0.3">
      <c r="A568" t="str">
        <f t="shared" si="1"/>
        <v>San Joaquin County</v>
      </c>
      <c r="B568" s="194" t="s">
        <v>1044</v>
      </c>
      <c r="C568">
        <v>321</v>
      </c>
      <c r="D568">
        <v>215</v>
      </c>
      <c r="E568">
        <v>452</v>
      </c>
      <c r="F568">
        <v>20</v>
      </c>
      <c r="G568">
        <v>32</v>
      </c>
      <c r="H568">
        <v>16</v>
      </c>
      <c r="I568">
        <v>35</v>
      </c>
      <c r="J568">
        <v>15</v>
      </c>
      <c r="K568">
        <v>53021</v>
      </c>
    </row>
    <row r="569" spans="1:11" x14ac:dyDescent="0.3">
      <c r="A569" t="str">
        <f t="shared" si="1"/>
        <v>San Luis Obispo County</v>
      </c>
      <c r="B569" s="194" t="s">
        <v>1054</v>
      </c>
      <c r="C569">
        <v>295</v>
      </c>
      <c r="D569">
        <v>303</v>
      </c>
      <c r="E569">
        <v>487</v>
      </c>
      <c r="F569">
        <v>63</v>
      </c>
      <c r="G569">
        <v>54</v>
      </c>
      <c r="H569">
        <v>5</v>
      </c>
      <c r="I569">
        <v>10</v>
      </c>
      <c r="J569">
        <v>20</v>
      </c>
      <c r="K569">
        <v>70280</v>
      </c>
    </row>
    <row r="570" spans="1:11" x14ac:dyDescent="0.3">
      <c r="A570" t="str">
        <f t="shared" si="1"/>
        <v>San Mateo County</v>
      </c>
      <c r="B570" s="194" t="s">
        <v>1060</v>
      </c>
      <c r="C570">
        <v>20</v>
      </c>
      <c r="D570">
        <v>35</v>
      </c>
      <c r="E570">
        <v>32</v>
      </c>
      <c r="F570">
        <v>0</v>
      </c>
      <c r="G570">
        <v>0</v>
      </c>
      <c r="H570">
        <v>0</v>
      </c>
      <c r="I570">
        <v>0</v>
      </c>
      <c r="J570">
        <v>5</v>
      </c>
      <c r="K570">
        <v>9834</v>
      </c>
    </row>
    <row r="571" spans="1:11" x14ac:dyDescent="0.3">
      <c r="A571" t="str">
        <f t="shared" si="1"/>
        <v>Santa Barbara County</v>
      </c>
      <c r="B571" s="194" t="s">
        <v>1070</v>
      </c>
      <c r="C571">
        <v>286</v>
      </c>
      <c r="D571">
        <v>356</v>
      </c>
      <c r="E571">
        <v>487</v>
      </c>
      <c r="F571">
        <v>72</v>
      </c>
      <c r="G571">
        <v>51</v>
      </c>
      <c r="H571">
        <v>5</v>
      </c>
      <c r="I571">
        <v>10</v>
      </c>
      <c r="J571">
        <v>10</v>
      </c>
      <c r="K571">
        <v>68796</v>
      </c>
    </row>
    <row r="572" spans="1:11" x14ac:dyDescent="0.3">
      <c r="A572" t="str">
        <f t="shared" si="1"/>
        <v>Santa Clara County</v>
      </c>
      <c r="B572" s="194" t="s">
        <v>1072</v>
      </c>
      <c r="C572">
        <v>20</v>
      </c>
      <c r="D572">
        <v>61</v>
      </c>
      <c r="E572">
        <v>42</v>
      </c>
      <c r="F572">
        <v>5</v>
      </c>
      <c r="G572">
        <v>31</v>
      </c>
      <c r="H572">
        <v>0</v>
      </c>
      <c r="I572">
        <v>0</v>
      </c>
      <c r="J572">
        <v>5</v>
      </c>
      <c r="K572">
        <v>22188</v>
      </c>
    </row>
    <row r="573" spans="1:11" x14ac:dyDescent="0.3">
      <c r="A573" t="str">
        <f t="shared" si="1"/>
        <v>Santa Cruz County</v>
      </c>
      <c r="B573" s="194" t="s">
        <v>1076</v>
      </c>
      <c r="C573">
        <v>165</v>
      </c>
      <c r="D573">
        <v>244</v>
      </c>
      <c r="E573">
        <v>315</v>
      </c>
      <c r="F573">
        <v>71</v>
      </c>
      <c r="G573">
        <v>10</v>
      </c>
      <c r="H573">
        <v>0</v>
      </c>
      <c r="I573">
        <v>5</v>
      </c>
      <c r="J573">
        <v>10</v>
      </c>
      <c r="K573">
        <v>79704</v>
      </c>
    </row>
    <row r="574" spans="1:11" x14ac:dyDescent="0.3">
      <c r="A574" t="str">
        <f t="shared" si="1"/>
        <v>Shasta County</v>
      </c>
      <c r="B574" s="194" t="s">
        <v>1282</v>
      </c>
      <c r="C574">
        <v>135</v>
      </c>
      <c r="D574">
        <v>128</v>
      </c>
      <c r="E574">
        <v>196</v>
      </c>
      <c r="F574">
        <v>40</v>
      </c>
      <c r="G574">
        <v>0</v>
      </c>
      <c r="H574">
        <v>0</v>
      </c>
      <c r="I574">
        <v>5</v>
      </c>
      <c r="J574">
        <v>10</v>
      </c>
      <c r="K574">
        <v>25377</v>
      </c>
    </row>
    <row r="575" spans="1:11" x14ac:dyDescent="0.3">
      <c r="A575" t="str">
        <f t="shared" si="1"/>
        <v>Sierra County</v>
      </c>
      <c r="B575" s="194" t="s">
        <v>1283</v>
      </c>
      <c r="C575">
        <v>15</v>
      </c>
      <c r="D575">
        <v>10</v>
      </c>
      <c r="E575">
        <v>20</v>
      </c>
      <c r="F575">
        <v>5</v>
      </c>
      <c r="G575">
        <v>0</v>
      </c>
      <c r="H575">
        <v>0</v>
      </c>
      <c r="I575">
        <v>0</v>
      </c>
      <c r="J575">
        <v>0</v>
      </c>
      <c r="K575">
        <v>941</v>
      </c>
    </row>
    <row r="576" spans="1:11" x14ac:dyDescent="0.3">
      <c r="A576" t="str">
        <f t="shared" si="1"/>
        <v>Siskiyou County</v>
      </c>
      <c r="B576" s="194" t="s">
        <v>1284</v>
      </c>
      <c r="C576">
        <v>35</v>
      </c>
      <c r="D576">
        <v>30</v>
      </c>
      <c r="E576">
        <v>40</v>
      </c>
      <c r="F576">
        <v>15</v>
      </c>
      <c r="G576">
        <v>0</v>
      </c>
      <c r="H576">
        <v>0</v>
      </c>
      <c r="I576">
        <v>10</v>
      </c>
      <c r="J576">
        <v>0</v>
      </c>
      <c r="K576">
        <v>4974</v>
      </c>
    </row>
    <row r="577" spans="1:11" x14ac:dyDescent="0.3">
      <c r="A577" t="str">
        <f t="shared" si="1"/>
        <v>Solano County</v>
      </c>
      <c r="B577" s="194" t="s">
        <v>1285</v>
      </c>
      <c r="C577">
        <v>10</v>
      </c>
      <c r="D577">
        <v>10</v>
      </c>
      <c r="E577">
        <v>10</v>
      </c>
      <c r="F577">
        <v>5</v>
      </c>
      <c r="G577">
        <v>0</v>
      </c>
      <c r="H577">
        <v>0</v>
      </c>
      <c r="I577">
        <v>0</v>
      </c>
      <c r="J577">
        <v>0</v>
      </c>
      <c r="K577">
        <v>193</v>
      </c>
    </row>
    <row r="578" spans="1:11" x14ac:dyDescent="0.3">
      <c r="A578" t="str">
        <f t="shared" si="1"/>
        <v>Sonoma County</v>
      </c>
      <c r="B578" s="194" t="s">
        <v>1120</v>
      </c>
      <c r="C578">
        <v>76</v>
      </c>
      <c r="D578">
        <v>94</v>
      </c>
      <c r="E578">
        <v>131</v>
      </c>
      <c r="F578">
        <v>20</v>
      </c>
      <c r="G578">
        <v>10</v>
      </c>
      <c r="H578">
        <v>0</v>
      </c>
      <c r="I578">
        <v>25</v>
      </c>
      <c r="J578">
        <v>0</v>
      </c>
      <c r="K578">
        <v>21879</v>
      </c>
    </row>
    <row r="579" spans="1:11" x14ac:dyDescent="0.3">
      <c r="A579" t="str">
        <f t="shared" si="1"/>
        <v>Stanislaus County</v>
      </c>
      <c r="B579" s="194" t="s">
        <v>1286</v>
      </c>
      <c r="C579">
        <v>132</v>
      </c>
      <c r="D579">
        <v>116</v>
      </c>
      <c r="E579">
        <v>212</v>
      </c>
      <c r="F579">
        <v>15</v>
      </c>
      <c r="G579">
        <v>5</v>
      </c>
      <c r="H579">
        <v>0</v>
      </c>
      <c r="I579">
        <v>10</v>
      </c>
      <c r="J579">
        <v>0</v>
      </c>
      <c r="K579">
        <v>29535</v>
      </c>
    </row>
    <row r="580" spans="1:11" x14ac:dyDescent="0.3">
      <c r="A580" t="str">
        <f t="shared" si="1"/>
        <v>Sutter County</v>
      </c>
      <c r="B580" s="194" t="s">
        <v>1287</v>
      </c>
      <c r="C580">
        <v>15</v>
      </c>
      <c r="D580">
        <v>25</v>
      </c>
      <c r="E580">
        <v>45</v>
      </c>
      <c r="F580">
        <v>15</v>
      </c>
      <c r="G580">
        <v>0</v>
      </c>
      <c r="H580">
        <v>0</v>
      </c>
      <c r="I580">
        <v>0</v>
      </c>
      <c r="J580">
        <v>0</v>
      </c>
      <c r="K580">
        <v>7182</v>
      </c>
    </row>
    <row r="581" spans="1:11" x14ac:dyDescent="0.3">
      <c r="A581" t="str">
        <f t="shared" si="1"/>
        <v>Tehama County</v>
      </c>
      <c r="B581" s="194" t="s">
        <v>1150</v>
      </c>
      <c r="C581">
        <v>186</v>
      </c>
      <c r="D581">
        <v>156</v>
      </c>
      <c r="E581">
        <v>280</v>
      </c>
      <c r="F581">
        <v>25</v>
      </c>
      <c r="G581">
        <v>16</v>
      </c>
      <c r="H581">
        <v>0</v>
      </c>
      <c r="I581">
        <v>17</v>
      </c>
      <c r="J581">
        <v>5</v>
      </c>
      <c r="K581">
        <v>22702</v>
      </c>
    </row>
    <row r="582" spans="1:11" x14ac:dyDescent="0.3">
      <c r="A582" t="str">
        <f t="shared" si="1"/>
        <v>Trinity County</v>
      </c>
      <c r="B582" s="194" t="s">
        <v>1288</v>
      </c>
      <c r="C582">
        <v>40</v>
      </c>
      <c r="D582">
        <v>61</v>
      </c>
      <c r="E582">
        <v>78</v>
      </c>
      <c r="F582">
        <v>25</v>
      </c>
      <c r="G582">
        <v>0</v>
      </c>
      <c r="H582">
        <v>0</v>
      </c>
      <c r="I582">
        <v>0</v>
      </c>
      <c r="J582">
        <v>0</v>
      </c>
      <c r="K582">
        <v>12309</v>
      </c>
    </row>
    <row r="583" spans="1:11" x14ac:dyDescent="0.3">
      <c r="A583" t="str">
        <f t="shared" si="1"/>
        <v>Tulare County</v>
      </c>
      <c r="B583" s="194" t="s">
        <v>1168</v>
      </c>
      <c r="C583">
        <v>358</v>
      </c>
      <c r="D583">
        <v>346</v>
      </c>
      <c r="E583">
        <v>608</v>
      </c>
      <c r="F583">
        <v>65</v>
      </c>
      <c r="G583">
        <v>37</v>
      </c>
      <c r="H583">
        <v>5</v>
      </c>
      <c r="I583">
        <v>20</v>
      </c>
      <c r="J583">
        <v>27</v>
      </c>
      <c r="K583">
        <v>71772</v>
      </c>
    </row>
    <row r="584" spans="1:11" x14ac:dyDescent="0.3">
      <c r="A584" t="str">
        <f t="shared" si="1"/>
        <v>Tuolumne County</v>
      </c>
      <c r="B584" s="194" t="s">
        <v>1289</v>
      </c>
      <c r="C584">
        <v>84</v>
      </c>
      <c r="D584">
        <v>79</v>
      </c>
      <c r="E584">
        <v>116</v>
      </c>
      <c r="F584">
        <v>45</v>
      </c>
      <c r="G584">
        <v>35</v>
      </c>
      <c r="H584">
        <v>0</v>
      </c>
      <c r="I584">
        <v>10</v>
      </c>
      <c r="J584">
        <v>0</v>
      </c>
      <c r="K584">
        <v>26738</v>
      </c>
    </row>
    <row r="585" spans="1:11" x14ac:dyDescent="0.3">
      <c r="A585" t="str">
        <f t="shared" si="1"/>
        <v>Ventura County</v>
      </c>
      <c r="B585" s="194" t="s">
        <v>1190</v>
      </c>
      <c r="C585">
        <v>314</v>
      </c>
      <c r="D585">
        <v>255</v>
      </c>
      <c r="E585">
        <v>474</v>
      </c>
      <c r="F585">
        <v>52</v>
      </c>
      <c r="G585">
        <v>14</v>
      </c>
      <c r="H585">
        <v>30</v>
      </c>
      <c r="I585">
        <v>10</v>
      </c>
      <c r="J585">
        <v>10</v>
      </c>
      <c r="K585">
        <v>59237</v>
      </c>
    </row>
    <row r="586" spans="1:11" x14ac:dyDescent="0.3">
      <c r="A586" t="str">
        <f t="shared" si="1"/>
        <v>Yolo County</v>
      </c>
      <c r="B586" s="194" t="s">
        <v>1290</v>
      </c>
      <c r="C586">
        <v>46</v>
      </c>
      <c r="D586">
        <v>41</v>
      </c>
      <c r="E586">
        <v>72</v>
      </c>
      <c r="F586">
        <v>0</v>
      </c>
      <c r="G586">
        <v>10</v>
      </c>
      <c r="H586">
        <v>0</v>
      </c>
      <c r="I586">
        <v>0</v>
      </c>
      <c r="J586">
        <v>5</v>
      </c>
      <c r="K586">
        <v>9152</v>
      </c>
    </row>
    <row r="587" spans="1:11" x14ac:dyDescent="0.3">
      <c r="A587" t="str">
        <f t="shared" si="1"/>
        <v>Yuba County</v>
      </c>
      <c r="B587" s="194" t="s">
        <v>1291</v>
      </c>
      <c r="C587">
        <v>200</v>
      </c>
      <c r="D587">
        <v>179</v>
      </c>
      <c r="E587">
        <v>312</v>
      </c>
      <c r="F587">
        <v>42</v>
      </c>
      <c r="G587">
        <v>29</v>
      </c>
      <c r="H587">
        <v>0</v>
      </c>
      <c r="I587">
        <v>10</v>
      </c>
      <c r="J587">
        <v>0</v>
      </c>
      <c r="K587">
        <v>37974</v>
      </c>
    </row>
    <row r="588" spans="1:11" x14ac:dyDescent="0.3">
      <c r="B588" s="72" t="s">
        <v>1257</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42" t="s">
        <v>7</v>
      </c>
      <c r="B1" s="342"/>
      <c r="C1" s="342"/>
      <c r="D1" s="342"/>
      <c r="E1" s="342"/>
      <c r="F1" s="342"/>
      <c r="G1" s="342"/>
      <c r="H1" s="342"/>
      <c r="I1" s="342"/>
      <c r="J1" s="343" t="s">
        <v>169</v>
      </c>
    </row>
    <row r="2" spans="1:10" s="9" customFormat="1" x14ac:dyDescent="0.3">
      <c r="A2" s="344" t="s">
        <v>5</v>
      </c>
      <c r="B2" s="345"/>
      <c r="C2" s="345"/>
      <c r="D2" s="345"/>
      <c r="E2" s="345"/>
      <c r="F2" s="345"/>
      <c r="G2" s="345"/>
      <c r="H2" s="346"/>
      <c r="I2" s="98" t="s">
        <v>6</v>
      </c>
      <c r="J2" s="343"/>
    </row>
    <row r="3" spans="1:10" x14ac:dyDescent="0.3">
      <c r="A3" s="77" t="s">
        <v>0</v>
      </c>
      <c r="B3" s="77" t="str">
        <f>Overview!B2</f>
        <v>City of Atwater</v>
      </c>
      <c r="C3" s="94"/>
      <c r="D3" s="94"/>
      <c r="E3" s="94"/>
      <c r="F3" s="94"/>
      <c r="G3" s="94"/>
      <c r="H3" s="269"/>
      <c r="I3" s="95"/>
      <c r="J3" s="343"/>
    </row>
    <row r="4" spans="1:10" x14ac:dyDescent="0.3">
      <c r="A4" s="77" t="s">
        <v>2</v>
      </c>
      <c r="B4" s="77" t="str">
        <f>Overview!B3</f>
        <v>Merced County</v>
      </c>
      <c r="C4" s="94"/>
      <c r="D4" s="94"/>
      <c r="E4" s="94"/>
      <c r="F4" s="94"/>
      <c r="G4" s="94"/>
      <c r="H4" s="269"/>
      <c r="I4" s="95"/>
      <c r="J4" s="343"/>
    </row>
    <row r="6" spans="1:10" x14ac:dyDescent="0.3">
      <c r="A6" s="1" t="s">
        <v>170</v>
      </c>
      <c r="I6" s="155" t="s">
        <v>171</v>
      </c>
    </row>
    <row r="7" spans="1:10" ht="28.8" x14ac:dyDescent="0.3">
      <c r="A7" s="43" t="s">
        <v>172</v>
      </c>
      <c r="B7" s="39" t="str">
        <f>B3</f>
        <v>City of Atwater</v>
      </c>
      <c r="C7" s="39" t="s">
        <v>1444</v>
      </c>
      <c r="D7" s="39" t="str">
        <f>B4</f>
        <v>Merced County</v>
      </c>
      <c r="E7" s="39" t="s">
        <v>2454</v>
      </c>
      <c r="F7" s="39" t="s">
        <v>173</v>
      </c>
    </row>
    <row r="8" spans="1:10" x14ac:dyDescent="0.3">
      <c r="A8" s="44" t="s">
        <v>174</v>
      </c>
      <c r="B8" s="45">
        <f>'Ref. ACS-5-YR'!H65</f>
        <v>30336</v>
      </c>
      <c r="C8" s="46">
        <f>B8/D8</f>
        <v>0.11085247806592828</v>
      </c>
      <c r="D8" s="45">
        <f>'Ref. ACS-5-YR'!R65</f>
        <v>273661</v>
      </c>
      <c r="E8" s="46">
        <f>D8/F8</f>
        <v>6.9552391610201618E-3</v>
      </c>
      <c r="F8" s="45">
        <f>'Ref. ACS-5-YR'!AB65</f>
        <v>39346023</v>
      </c>
      <c r="I8" s="37"/>
    </row>
    <row r="9" spans="1:10" x14ac:dyDescent="0.3">
      <c r="A9" s="47" t="s">
        <v>175</v>
      </c>
      <c r="I9" s="37"/>
    </row>
    <row r="10" spans="1:10" x14ac:dyDescent="0.3">
      <c r="A10" s="47"/>
      <c r="I10" s="37"/>
    </row>
    <row r="11" spans="1:10" x14ac:dyDescent="0.3">
      <c r="A11" s="1" t="s">
        <v>176</v>
      </c>
      <c r="I11" s="37"/>
    </row>
    <row r="12" spans="1:10" x14ac:dyDescent="0.3">
      <c r="A12" s="48"/>
      <c r="B12" s="40">
        <v>1980</v>
      </c>
      <c r="C12" s="40">
        <v>1990</v>
      </c>
      <c r="D12" s="40">
        <v>2000</v>
      </c>
      <c r="E12" s="40">
        <v>2010</v>
      </c>
      <c r="F12" s="40">
        <v>2020</v>
      </c>
      <c r="H12" s="270"/>
      <c r="I12" s="37"/>
    </row>
    <row r="13" spans="1:10" x14ac:dyDescent="0.3">
      <c r="A13" s="13" t="s">
        <v>170</v>
      </c>
      <c r="B13" s="16">
        <f>'Ref. DC-1980'!B5</f>
        <v>17530</v>
      </c>
      <c r="C13" s="16">
        <f>'Ref. DC-1990'!B5</f>
        <v>22282</v>
      </c>
      <c r="D13" s="16">
        <f>'Ref. DC-2000'!B5</f>
        <v>23113</v>
      </c>
      <c r="E13" s="16">
        <f>'Ref. DC-2010'!B8</f>
        <v>28168</v>
      </c>
      <c r="F13" s="16">
        <f>'Ref. DC-2020'!B11</f>
        <v>31970</v>
      </c>
      <c r="H13" s="271"/>
      <c r="I13" s="37"/>
    </row>
    <row r="14" spans="1:10" x14ac:dyDescent="0.3">
      <c r="A14" s="13" t="s">
        <v>177</v>
      </c>
      <c r="B14" s="20"/>
      <c r="C14" s="30">
        <f>(C13-B13)/B13</f>
        <v>0.27107815173987448</v>
      </c>
      <c r="D14" s="30">
        <f t="shared" ref="D14:F14" si="0">(D13-C13)/C13</f>
        <v>3.7294677318014544E-2</v>
      </c>
      <c r="E14" s="30">
        <f t="shared" si="0"/>
        <v>0.21870808635832648</v>
      </c>
      <c r="F14" s="30">
        <f t="shared" si="0"/>
        <v>0.13497585913092872</v>
      </c>
      <c r="H14" s="272"/>
      <c r="I14" s="37"/>
    </row>
    <row r="15" spans="1:10" x14ac:dyDescent="0.3">
      <c r="A15" s="49" t="s">
        <v>2537</v>
      </c>
      <c r="I15" s="37"/>
    </row>
    <row r="16" spans="1:10" x14ac:dyDescent="0.3">
      <c r="A16" s="47"/>
      <c r="H16" s="272"/>
      <c r="I16" s="37"/>
    </row>
    <row r="17" spans="1:9" x14ac:dyDescent="0.3">
      <c r="A17" s="47"/>
      <c r="H17" s="272"/>
      <c r="I17" s="37"/>
    </row>
    <row r="18" spans="1:9" x14ac:dyDescent="0.3">
      <c r="A18" s="47"/>
      <c r="H18" s="272"/>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178</v>
      </c>
      <c r="I22" s="96"/>
    </row>
    <row r="23" spans="1:9" ht="28.8" x14ac:dyDescent="0.3">
      <c r="A23" s="48" t="s">
        <v>172</v>
      </c>
      <c r="B23" s="51" t="str">
        <f>B3</f>
        <v>City of Atwater</v>
      </c>
      <c r="C23" s="51" t="s">
        <v>179</v>
      </c>
      <c r="D23" s="51" t="str">
        <f>B4</f>
        <v>Merced County</v>
      </c>
      <c r="E23" s="51" t="s">
        <v>179</v>
      </c>
      <c r="F23" s="51" t="s">
        <v>173</v>
      </c>
      <c r="G23" s="51" t="s">
        <v>179</v>
      </c>
      <c r="H23" s="273"/>
      <c r="I23" s="26"/>
    </row>
    <row r="24" spans="1:9" x14ac:dyDescent="0.3">
      <c r="A24" s="13" t="s">
        <v>180</v>
      </c>
      <c r="B24" s="16">
        <f>B8</f>
        <v>30336</v>
      </c>
      <c r="C24" s="53"/>
      <c r="D24" s="16">
        <f>D8</f>
        <v>273661</v>
      </c>
      <c r="E24" s="53"/>
      <c r="F24" s="16">
        <f>F8</f>
        <v>39346023</v>
      </c>
      <c r="G24" s="53"/>
      <c r="H24" s="274"/>
      <c r="I24" s="37"/>
    </row>
    <row r="25" spans="1:9" x14ac:dyDescent="0.3">
      <c r="A25" s="13" t="s">
        <v>181</v>
      </c>
      <c r="B25" s="16">
        <f>'Ref. ACS-5-YR'!H8</f>
        <v>14829</v>
      </c>
      <c r="C25" s="53">
        <f>'Ref. ACS-5-YR'!I8</f>
        <v>0.48882515822784811</v>
      </c>
      <c r="D25" s="16">
        <f>'Ref. ACS-5-YR'!R8</f>
        <v>138228</v>
      </c>
      <c r="E25" s="53">
        <f>'Ref. ACS-5-YR'!S8</f>
        <v>0.50510668308600792</v>
      </c>
      <c r="F25" s="16">
        <f>'Ref. ACS-5-YR'!AB8</f>
        <v>19562882</v>
      </c>
      <c r="G25" s="53">
        <f>'Ref. ACS-5-YR'!AC8</f>
        <v>0.497</v>
      </c>
      <c r="H25" s="274"/>
      <c r="I25" s="37"/>
    </row>
    <row r="26" spans="1:9" x14ac:dyDescent="0.3">
      <c r="A26" s="13" t="s">
        <v>182</v>
      </c>
      <c r="B26" s="16">
        <f>'Ref. ACS-5-YR'!H9</f>
        <v>965</v>
      </c>
      <c r="C26" s="53">
        <f>'Ref. ACS-5-YR'!I9</f>
        <v>3.1810390295358648E-2</v>
      </c>
      <c r="D26" s="16">
        <f>'Ref. ACS-5-YR'!R9</f>
        <v>10949</v>
      </c>
      <c r="E26" s="53">
        <f>'Ref. ACS-5-YR'!S9</f>
        <v>4.0009354639499235E-2</v>
      </c>
      <c r="F26" s="16">
        <f>'Ref. ACS-5-YR'!AB9</f>
        <v>1233088</v>
      </c>
      <c r="G26" s="53">
        <f>'Ref. ACS-5-YR'!AC9</f>
        <v>3.1E-2</v>
      </c>
      <c r="H26" s="274"/>
      <c r="I26" s="37"/>
    </row>
    <row r="27" spans="1:9" x14ac:dyDescent="0.3">
      <c r="A27" s="13" t="s">
        <v>183</v>
      </c>
      <c r="B27" s="16">
        <f>'Ref. ACS-5-YR'!H10</f>
        <v>1498</v>
      </c>
      <c r="C27" s="53">
        <f>'Ref. ACS-5-YR'!I10</f>
        <v>4.9380274261603373E-2</v>
      </c>
      <c r="D27" s="16">
        <f>'Ref. ACS-5-YR'!R10</f>
        <v>11387</v>
      </c>
      <c r="E27" s="53">
        <f>'Ref. ACS-5-YR'!S10</f>
        <v>4.1609874991321377E-2</v>
      </c>
      <c r="F27" s="16">
        <f>'Ref. ACS-5-YR'!AB10</f>
        <v>1242495</v>
      </c>
      <c r="G27" s="53">
        <f>'Ref. ACS-5-YR'!AC10</f>
        <v>3.2000000000000001E-2</v>
      </c>
      <c r="H27" s="274"/>
    </row>
    <row r="28" spans="1:9" x14ac:dyDescent="0.3">
      <c r="A28" s="13" t="s">
        <v>184</v>
      </c>
      <c r="B28" s="16">
        <f>'Ref. ACS-5-YR'!H11</f>
        <v>1478</v>
      </c>
      <c r="C28" s="53">
        <f>'Ref. ACS-5-YR'!I11</f>
        <v>4.8720991561181433E-2</v>
      </c>
      <c r="D28" s="16">
        <f>'Ref. ACS-5-YR'!R11</f>
        <v>12193</v>
      </c>
      <c r="E28" s="53">
        <f>'Ref. ACS-5-YR'!S11</f>
        <v>4.4555124771158479E-2</v>
      </c>
      <c r="F28" s="16">
        <f>'Ref. ACS-5-YR'!AB11</f>
        <v>1328272</v>
      </c>
      <c r="G28" s="53">
        <f>'Ref. ACS-5-YR'!AC11</f>
        <v>3.4000000000000002E-2</v>
      </c>
      <c r="H28" s="274"/>
    </row>
    <row r="29" spans="1:9" x14ac:dyDescent="0.3">
      <c r="A29" s="13" t="s">
        <v>185</v>
      </c>
      <c r="B29" s="16">
        <f>'Ref. ACS-5-YR'!H12</f>
        <v>648</v>
      </c>
      <c r="C29" s="53">
        <f>'Ref. ACS-5-YR'!I12</f>
        <v>2.1360759493670885E-2</v>
      </c>
      <c r="D29" s="16">
        <f>'Ref. ACS-5-YR'!R12</f>
        <v>6977</v>
      </c>
      <c r="E29" s="53">
        <f>'Ref. ACS-5-YR'!S12</f>
        <v>2.5495046791468277E-2</v>
      </c>
      <c r="F29" s="16">
        <f>'Ref. ACS-5-YR'!AB12</f>
        <v>774841</v>
      </c>
      <c r="G29" s="53">
        <f>'Ref. ACS-5-YR'!AC12</f>
        <v>0.02</v>
      </c>
      <c r="H29" s="274"/>
      <c r="I29" s="37"/>
    </row>
    <row r="30" spans="1:9" x14ac:dyDescent="0.3">
      <c r="A30" s="13" t="s">
        <v>186</v>
      </c>
      <c r="B30" s="16">
        <f>'Ref. ACS-5-YR'!H13</f>
        <v>360</v>
      </c>
      <c r="C30" s="53">
        <f>'Ref. ACS-5-YR'!I13</f>
        <v>1.1867088607594937E-2</v>
      </c>
      <c r="D30" s="16">
        <f>'Ref. ACS-5-YR'!R13</f>
        <v>5294</v>
      </c>
      <c r="E30" s="53">
        <f>'Ref. ACS-5-YR'!S13</f>
        <v>1.9345102151932501E-2</v>
      </c>
      <c r="F30" s="16">
        <f>'Ref. ACS-5-YR'!AB13</f>
        <v>525740</v>
      </c>
      <c r="G30" s="53">
        <f>'Ref. ACS-5-YR'!AC13</f>
        <v>1.2999999999999999E-2</v>
      </c>
      <c r="H30" s="274"/>
      <c r="I30" s="37"/>
    </row>
    <row r="31" spans="1:9" x14ac:dyDescent="0.3">
      <c r="A31" s="13" t="s">
        <v>187</v>
      </c>
      <c r="B31" s="16">
        <f>'Ref. ACS-5-YR'!H14</f>
        <v>220</v>
      </c>
      <c r="C31" s="53">
        <f>'Ref. ACS-5-YR'!I14</f>
        <v>7.2521097046413501E-3</v>
      </c>
      <c r="D31" s="16">
        <f>'Ref. ACS-5-YR'!R14</f>
        <v>2364</v>
      </c>
      <c r="E31" s="53">
        <f>'Ref. ACS-5-YR'!S14</f>
        <v>8.6384249125743169E-3</v>
      </c>
      <c r="F31" s="16">
        <f>'Ref. ACS-5-YR'!AB14</f>
        <v>285907</v>
      </c>
      <c r="G31" s="53">
        <f>'Ref. ACS-5-YR'!AC14</f>
        <v>7.0000000000000001E-3</v>
      </c>
      <c r="H31" s="274"/>
      <c r="I31" s="37"/>
    </row>
    <row r="32" spans="1:9" x14ac:dyDescent="0.3">
      <c r="A32" s="13" t="s">
        <v>188</v>
      </c>
      <c r="B32" s="16">
        <f>'Ref. ACS-5-YR'!H15</f>
        <v>259</v>
      </c>
      <c r="C32" s="53">
        <f>'Ref. ACS-5-YR'!I15</f>
        <v>8.5377109704641348E-3</v>
      </c>
      <c r="D32" s="16">
        <f>'Ref. ACS-5-YR'!R15</f>
        <v>1944</v>
      </c>
      <c r="E32" s="53">
        <f>'Ref. ACS-5-YR'!S15</f>
        <v>7.103679369731164E-3</v>
      </c>
      <c r="F32" s="16">
        <f>'Ref. ACS-5-YR'!AB15</f>
        <v>281350</v>
      </c>
      <c r="G32" s="53">
        <f>'Ref. ACS-5-YR'!AC15</f>
        <v>7.0000000000000001E-3</v>
      </c>
      <c r="H32" s="274"/>
      <c r="I32" s="37"/>
    </row>
    <row r="33" spans="1:9" x14ac:dyDescent="0.3">
      <c r="A33" s="13" t="s">
        <v>189</v>
      </c>
      <c r="B33" s="16">
        <f>'Ref. ACS-5-YR'!H16</f>
        <v>812</v>
      </c>
      <c r="C33" s="53">
        <f>'Ref. ACS-5-YR'!I16</f>
        <v>2.6766877637130801E-2</v>
      </c>
      <c r="D33" s="16">
        <f>'Ref. ACS-5-YR'!R16</f>
        <v>6292</v>
      </c>
      <c r="E33" s="53">
        <f>'Ref. ACS-5-YR'!S16</f>
        <v>2.2991949894212181E-2</v>
      </c>
      <c r="F33" s="16">
        <f>'Ref. ACS-5-YR'!AB16</f>
        <v>821103</v>
      </c>
      <c r="G33" s="53">
        <f>'Ref. ACS-5-YR'!AC16</f>
        <v>2.1000000000000001E-2</v>
      </c>
      <c r="H33" s="274"/>
      <c r="I33" s="37"/>
    </row>
    <row r="34" spans="1:9" x14ac:dyDescent="0.3">
      <c r="A34" s="13" t="s">
        <v>190</v>
      </c>
      <c r="B34" s="16">
        <f>'Ref. ACS-5-YR'!H17</f>
        <v>1034</v>
      </c>
      <c r="C34" s="53">
        <f>'Ref. ACS-5-YR'!I17</f>
        <v>3.4084915611814343E-2</v>
      </c>
      <c r="D34" s="16">
        <f>'Ref. ACS-5-YR'!R17</f>
        <v>10975</v>
      </c>
      <c r="E34" s="53">
        <f>'Ref. ACS-5-YR'!S17</f>
        <v>4.0104362696913337E-2</v>
      </c>
      <c r="F34" s="16">
        <f>'Ref. ACS-5-YR'!AB17</f>
        <v>1594429</v>
      </c>
      <c r="G34" s="53">
        <f>'Ref. ACS-5-YR'!AC17</f>
        <v>4.1000000000000002E-2</v>
      </c>
      <c r="H34" s="274"/>
      <c r="I34" s="37"/>
    </row>
    <row r="35" spans="1:9" x14ac:dyDescent="0.3">
      <c r="A35" s="13" t="s">
        <v>191</v>
      </c>
      <c r="B35" s="16">
        <f>'Ref. ACS-5-YR'!H18</f>
        <v>981</v>
      </c>
      <c r="C35" s="53">
        <f>'Ref. ACS-5-YR'!I18</f>
        <v>3.2337816455696201E-2</v>
      </c>
      <c r="D35" s="16">
        <f>'Ref. ACS-5-YR'!R18</f>
        <v>10054</v>
      </c>
      <c r="E35" s="53">
        <f>'Ref. ACS-5-YR'!S18</f>
        <v>3.6738884970821561E-2</v>
      </c>
      <c r="F35" s="16">
        <f>'Ref. ACS-5-YR'!AB18</f>
        <v>1505530</v>
      </c>
      <c r="G35" s="53">
        <f>'Ref. ACS-5-YR'!AC18</f>
        <v>3.7999999999999999E-2</v>
      </c>
      <c r="H35" s="274"/>
      <c r="I35" s="37"/>
    </row>
    <row r="36" spans="1:9" x14ac:dyDescent="0.3">
      <c r="A36" s="13" t="s">
        <v>192</v>
      </c>
      <c r="B36" s="16">
        <f>'Ref. ACS-5-YR'!H19</f>
        <v>786</v>
      </c>
      <c r="C36" s="53">
        <f>'Ref. ACS-5-YR'!I19</f>
        <v>2.5909810126582278E-2</v>
      </c>
      <c r="D36" s="16">
        <f>'Ref. ACS-5-YR'!R19</f>
        <v>8978</v>
      </c>
      <c r="E36" s="53">
        <f>'Ref. ACS-5-YR'!S19</f>
        <v>3.2807013056299579E-2</v>
      </c>
      <c r="F36" s="16">
        <f>'Ref. ACS-5-YR'!AB19</f>
        <v>1377089</v>
      </c>
      <c r="G36" s="53">
        <f>'Ref. ACS-5-YR'!AC19</f>
        <v>3.5000000000000003E-2</v>
      </c>
      <c r="H36" s="274"/>
      <c r="I36" s="37"/>
    </row>
    <row r="37" spans="1:9" x14ac:dyDescent="0.3">
      <c r="A37" s="13" t="s">
        <v>193</v>
      </c>
      <c r="B37" s="16">
        <f>'Ref. ACS-5-YR'!H20</f>
        <v>1175</v>
      </c>
      <c r="C37" s="53">
        <f>'Ref. ACS-5-YR'!I20</f>
        <v>3.873285864978903E-2</v>
      </c>
      <c r="D37" s="16">
        <f>'Ref. ACS-5-YR'!R20</f>
        <v>7980</v>
      </c>
      <c r="E37" s="53">
        <f>'Ref. ACS-5-YR'!S20</f>
        <v>2.9160165314019902E-2</v>
      </c>
      <c r="F37" s="16">
        <f>'Ref. ACS-5-YR'!AB20</f>
        <v>1265725</v>
      </c>
      <c r="G37" s="53">
        <f>'Ref. ACS-5-YR'!AC20</f>
        <v>3.2000000000000001E-2</v>
      </c>
      <c r="H37" s="274"/>
      <c r="I37" s="37"/>
    </row>
    <row r="38" spans="1:9" x14ac:dyDescent="0.3">
      <c r="A38" s="13" t="s">
        <v>194</v>
      </c>
      <c r="B38" s="16">
        <f>'Ref. ACS-5-YR'!H21</f>
        <v>836</v>
      </c>
      <c r="C38" s="53">
        <f>'Ref. ACS-5-YR'!I21</f>
        <v>2.7558016877637131E-2</v>
      </c>
      <c r="D38" s="16">
        <f>'Ref. ACS-5-YR'!R21</f>
        <v>7640</v>
      </c>
      <c r="E38" s="53">
        <f>'Ref. ACS-5-YR'!S21</f>
        <v>2.7917752255527825E-2</v>
      </c>
      <c r="F38" s="16">
        <f>'Ref. ACS-5-YR'!AB21</f>
        <v>1264479</v>
      </c>
      <c r="G38" s="53">
        <f>'Ref. ACS-5-YR'!AC21</f>
        <v>3.2000000000000001E-2</v>
      </c>
      <c r="H38" s="274"/>
      <c r="I38" s="37"/>
    </row>
    <row r="39" spans="1:9" x14ac:dyDescent="0.3">
      <c r="A39" s="13" t="s">
        <v>195</v>
      </c>
      <c r="B39" s="16">
        <f>'Ref. ACS-5-YR'!H22</f>
        <v>914</v>
      </c>
      <c r="C39" s="53">
        <f>'Ref. ACS-5-YR'!I22</f>
        <v>3.01292194092827E-2</v>
      </c>
      <c r="D39" s="16">
        <f>'Ref. ACS-5-YR'!R22</f>
        <v>7572</v>
      </c>
      <c r="E39" s="53">
        <f>'Ref. ACS-5-YR'!S22</f>
        <v>2.766926964382941E-2</v>
      </c>
      <c r="F39" s="16">
        <f>'Ref. ACS-5-YR'!AB22</f>
        <v>1245267</v>
      </c>
      <c r="G39" s="53">
        <f>'Ref. ACS-5-YR'!AC22</f>
        <v>3.2000000000000001E-2</v>
      </c>
      <c r="H39" s="274"/>
      <c r="I39" s="37"/>
    </row>
    <row r="40" spans="1:9" x14ac:dyDescent="0.3">
      <c r="A40" s="13" t="s">
        <v>196</v>
      </c>
      <c r="B40" s="16">
        <f>'Ref. ACS-5-YR'!H23</f>
        <v>730</v>
      </c>
      <c r="C40" s="53">
        <f>'Ref. ACS-5-YR'!I23</f>
        <v>2.4063818565400845E-2</v>
      </c>
      <c r="D40" s="16">
        <f>'Ref. ACS-5-YR'!R23</f>
        <v>7472</v>
      </c>
      <c r="E40" s="53">
        <f>'Ref. ACS-5-YR'!S23</f>
        <v>2.7303854038390564E-2</v>
      </c>
      <c r="F40" s="16">
        <f>'Ref. ACS-5-YR'!AB23</f>
        <v>1216743</v>
      </c>
      <c r="G40" s="53">
        <f>'Ref. ACS-5-YR'!AC23</f>
        <v>3.1E-2</v>
      </c>
      <c r="H40" s="274"/>
      <c r="I40" s="37"/>
    </row>
    <row r="41" spans="1:9" x14ac:dyDescent="0.3">
      <c r="A41" s="13" t="s">
        <v>197</v>
      </c>
      <c r="B41" s="16">
        <f>'Ref. ACS-5-YR'!H24</f>
        <v>370</v>
      </c>
      <c r="C41" s="53">
        <f>'Ref. ACS-5-YR'!I24</f>
        <v>1.2196729957805907E-2</v>
      </c>
      <c r="D41" s="16">
        <f>'Ref. ACS-5-YR'!R24</f>
        <v>2859</v>
      </c>
      <c r="E41" s="53">
        <f>'Ref. ACS-5-YR'!S24</f>
        <v>1.0447232159496604E-2</v>
      </c>
      <c r="F41" s="16">
        <f>'Ref. ACS-5-YR'!AB24</f>
        <v>470895</v>
      </c>
      <c r="G41" s="53">
        <f>'Ref. ACS-5-YR'!AC24</f>
        <v>1.2E-2</v>
      </c>
      <c r="H41" s="274"/>
      <c r="I41" s="37"/>
    </row>
    <row r="42" spans="1:9" x14ac:dyDescent="0.3">
      <c r="A42" s="13" t="s">
        <v>198</v>
      </c>
      <c r="B42" s="16">
        <f>'Ref. ACS-5-YR'!H25</f>
        <v>324</v>
      </c>
      <c r="C42" s="53">
        <f>'Ref. ACS-5-YR'!I25</f>
        <v>1.0680379746835443E-2</v>
      </c>
      <c r="D42" s="16">
        <f>'Ref. ACS-5-YR'!R25</f>
        <v>3280</v>
      </c>
      <c r="E42" s="53">
        <f>'Ref. ACS-5-YR'!S25</f>
        <v>1.1985631858394144E-2</v>
      </c>
      <c r="F42" s="16">
        <f>'Ref. ACS-5-YR'!AB25</f>
        <v>618484</v>
      </c>
      <c r="G42" s="53">
        <f>'Ref. ACS-5-YR'!AC25</f>
        <v>1.6E-2</v>
      </c>
      <c r="H42" s="274"/>
      <c r="I42" s="37"/>
    </row>
    <row r="43" spans="1:9" x14ac:dyDescent="0.3">
      <c r="A43" s="13" t="s">
        <v>199</v>
      </c>
      <c r="B43" s="16">
        <f>'Ref. ACS-5-YR'!H26</f>
        <v>132</v>
      </c>
      <c r="C43" s="53">
        <f>'Ref. ACS-5-YR'!I26</f>
        <v>4.3512658227848099E-3</v>
      </c>
      <c r="D43" s="16">
        <f>'Ref. ACS-5-YR'!R26</f>
        <v>1909</v>
      </c>
      <c r="E43" s="53">
        <f>'Ref. ACS-5-YR'!S26</f>
        <v>6.9757839078275676E-3</v>
      </c>
      <c r="F43" s="16">
        <f>'Ref. ACS-5-YR'!AB26</f>
        <v>378972</v>
      </c>
      <c r="G43" s="53">
        <f>'Ref. ACS-5-YR'!AC26</f>
        <v>0.01</v>
      </c>
      <c r="H43" s="274"/>
      <c r="I43" s="37"/>
    </row>
    <row r="44" spans="1:9" x14ac:dyDescent="0.3">
      <c r="A44" s="13" t="s">
        <v>200</v>
      </c>
      <c r="B44" s="16">
        <f>'Ref. ACS-5-YR'!H27</f>
        <v>354</v>
      </c>
      <c r="C44" s="53">
        <f>'Ref. ACS-5-YR'!I27</f>
        <v>1.1669303797468354E-2</v>
      </c>
      <c r="D44" s="16">
        <f>'Ref. ACS-5-YR'!R27</f>
        <v>3118</v>
      </c>
      <c r="E44" s="53">
        <f>'Ref. ACS-5-YR'!S27</f>
        <v>1.1393658577583215E-2</v>
      </c>
      <c r="F44" s="16">
        <f>'Ref. ACS-5-YR'!AB27</f>
        <v>499096</v>
      </c>
      <c r="G44" s="53">
        <f>'Ref. ACS-5-YR'!AC27</f>
        <v>1.2999999999999999E-2</v>
      </c>
      <c r="H44" s="274"/>
      <c r="I44" s="37"/>
    </row>
    <row r="45" spans="1:9" x14ac:dyDescent="0.3">
      <c r="A45" s="13" t="s">
        <v>201</v>
      </c>
      <c r="B45" s="16">
        <f>'Ref. ACS-5-YR'!H28</f>
        <v>234</v>
      </c>
      <c r="C45" s="53">
        <f>'Ref. ACS-5-YR'!I28</f>
        <v>7.7136075949367092E-3</v>
      </c>
      <c r="D45" s="16">
        <f>'Ref. ACS-5-YR'!R28</f>
        <v>3512</v>
      </c>
      <c r="E45" s="53">
        <f>'Ref. ACS-5-YR'!S28</f>
        <v>1.2833396063012268E-2</v>
      </c>
      <c r="F45" s="16">
        <f>'Ref. ACS-5-YR'!AB28</f>
        <v>643905</v>
      </c>
      <c r="G45" s="53">
        <f>'Ref. ACS-5-YR'!AC28</f>
        <v>1.6E-2</v>
      </c>
      <c r="H45" s="274"/>
      <c r="I45" s="37"/>
    </row>
    <row r="46" spans="1:9" x14ac:dyDescent="0.3">
      <c r="A46" s="13" t="s">
        <v>202</v>
      </c>
      <c r="B46" s="16">
        <f>'Ref. ACS-5-YR'!H29</f>
        <v>348</v>
      </c>
      <c r="C46" s="53">
        <f>'Ref. ACS-5-YR'!I29</f>
        <v>1.1471518987341773E-2</v>
      </c>
      <c r="D46" s="16">
        <f>'Ref. ACS-5-YR'!R29</f>
        <v>2956</v>
      </c>
      <c r="E46" s="53">
        <f>'Ref. ACS-5-YR'!S29</f>
        <v>1.0801685296772284E-2</v>
      </c>
      <c r="F46" s="16">
        <f>'Ref. ACS-5-YR'!AB29</f>
        <v>427222</v>
      </c>
      <c r="G46" s="53">
        <f>'Ref. ACS-5-YR'!AC29</f>
        <v>1.0999999999999999E-2</v>
      </c>
      <c r="H46" s="274"/>
      <c r="I46" s="37"/>
    </row>
    <row r="47" spans="1:9" x14ac:dyDescent="0.3">
      <c r="A47" s="13" t="s">
        <v>203</v>
      </c>
      <c r="B47" s="16">
        <f>'Ref. ACS-5-YR'!H30</f>
        <v>198</v>
      </c>
      <c r="C47" s="53">
        <f>'Ref. ACS-5-YR'!I30</f>
        <v>6.5268987341772153E-3</v>
      </c>
      <c r="D47" s="16">
        <f>'Ref. ACS-5-YR'!R30</f>
        <v>1367</v>
      </c>
      <c r="E47" s="53">
        <f>'Ref. ACS-5-YR'!S30</f>
        <v>4.9952313263490235E-3</v>
      </c>
      <c r="F47" s="16">
        <f>'Ref. ACS-5-YR'!AB30</f>
        <v>278926</v>
      </c>
      <c r="G47" s="53">
        <f>'Ref. ACS-5-YR'!AC30</f>
        <v>7.0000000000000001E-3</v>
      </c>
      <c r="H47" s="274"/>
      <c r="I47" s="37"/>
    </row>
    <row r="48" spans="1:9" x14ac:dyDescent="0.3">
      <c r="A48" s="13" t="s">
        <v>204</v>
      </c>
      <c r="B48" s="16">
        <f>'Ref. ACS-5-YR'!H31</f>
        <v>173</v>
      </c>
      <c r="C48" s="53">
        <f>'Ref. ACS-5-YR'!I31</f>
        <v>5.7027953586497888E-3</v>
      </c>
      <c r="D48" s="16">
        <f>'Ref. ACS-5-YR'!R31</f>
        <v>1156</v>
      </c>
      <c r="E48" s="53">
        <f>'Ref. ACS-5-YR'!S31</f>
        <v>4.2242043988730583E-3</v>
      </c>
      <c r="F48" s="16">
        <f>'Ref. ACS-5-YR'!AB31</f>
        <v>283324</v>
      </c>
      <c r="G48" s="53">
        <f>'Ref. ACS-5-YR'!AC31</f>
        <v>7.0000000000000001E-3</v>
      </c>
      <c r="H48" s="274"/>
      <c r="I48" s="37"/>
    </row>
    <row r="49" spans="1:9" x14ac:dyDescent="0.3">
      <c r="A49" s="13" t="s">
        <v>205</v>
      </c>
      <c r="B49" s="16">
        <f>'Ref. ACS-5-YR'!H32</f>
        <v>15507</v>
      </c>
      <c r="C49" s="53">
        <f>'Ref. ACS-5-YR'!I32</f>
        <v>0.51117484177215189</v>
      </c>
      <c r="D49" s="16">
        <f>'Ref. ACS-5-YR'!R32</f>
        <v>135433</v>
      </c>
      <c r="E49" s="53">
        <f>'Ref. ACS-5-YR'!S32</f>
        <v>0.49489331691399213</v>
      </c>
      <c r="F49" s="16">
        <f>'Ref. ACS-5-YR'!AB32</f>
        <v>19783141</v>
      </c>
      <c r="G49" s="53">
        <f>'Ref. ACS-5-YR'!AC32</f>
        <v>0.503</v>
      </c>
      <c r="H49" s="274"/>
      <c r="I49" s="37"/>
    </row>
    <row r="50" spans="1:9" x14ac:dyDescent="0.3">
      <c r="A50" s="13" t="s">
        <v>182</v>
      </c>
      <c r="B50" s="16">
        <f>'Ref. ACS-5-YR'!H33</f>
        <v>957</v>
      </c>
      <c r="C50" s="53">
        <f>'Ref. ACS-5-YR'!I33</f>
        <v>3.1546677215189875E-2</v>
      </c>
      <c r="D50" s="16">
        <f>'Ref. ACS-5-YR'!R33</f>
        <v>10189</v>
      </c>
      <c r="E50" s="53">
        <f>'Ref. ACS-5-YR'!S33</f>
        <v>3.7232196038164009E-2</v>
      </c>
      <c r="F50" s="16">
        <f>'Ref. ACS-5-YR'!AB33</f>
        <v>1175994</v>
      </c>
      <c r="G50" s="53">
        <f>'Ref. ACS-5-YR'!AC33</f>
        <v>0.03</v>
      </c>
      <c r="H50" s="274"/>
      <c r="I50" s="37"/>
    </row>
    <row r="51" spans="1:9" x14ac:dyDescent="0.3">
      <c r="A51" s="13" t="s">
        <v>183</v>
      </c>
      <c r="B51" s="16">
        <f>'Ref. ACS-5-YR'!H34</f>
        <v>974</v>
      </c>
      <c r="C51" s="53">
        <f>'Ref. ACS-5-YR'!I34</f>
        <v>3.2107067510548523E-2</v>
      </c>
      <c r="D51" s="16">
        <f>'Ref. ACS-5-YR'!R34</f>
        <v>10339</v>
      </c>
      <c r="E51" s="53">
        <f>'Ref. ACS-5-YR'!S34</f>
        <v>3.7780319446322277E-2</v>
      </c>
      <c r="F51" s="16">
        <f>'Ref. ACS-5-YR'!AB34</f>
        <v>1189152</v>
      </c>
      <c r="G51" s="53">
        <f>'Ref. ACS-5-YR'!AC34</f>
        <v>0.03</v>
      </c>
      <c r="H51" s="274"/>
      <c r="I51" s="37"/>
    </row>
    <row r="52" spans="1:9" x14ac:dyDescent="0.3">
      <c r="A52" s="13" t="s">
        <v>184</v>
      </c>
      <c r="B52" s="16">
        <f>'Ref. ACS-5-YR'!H35</f>
        <v>1326</v>
      </c>
      <c r="C52" s="53">
        <f>'Ref. ACS-5-YR'!I35</f>
        <v>4.3710443037974681E-2</v>
      </c>
      <c r="D52" s="16">
        <f>'Ref. ACS-5-YR'!R35</f>
        <v>12030</v>
      </c>
      <c r="E52" s="53">
        <f>'Ref. ACS-5-YR'!S35</f>
        <v>4.3959497334293156E-2</v>
      </c>
      <c r="F52" s="16">
        <f>'Ref. ACS-5-YR'!AB35</f>
        <v>1269171</v>
      </c>
      <c r="G52" s="53">
        <f>'Ref. ACS-5-YR'!AC35</f>
        <v>3.2000000000000001E-2</v>
      </c>
      <c r="H52" s="274"/>
      <c r="I52" s="37"/>
    </row>
    <row r="53" spans="1:9" x14ac:dyDescent="0.3">
      <c r="A53" s="13" t="s">
        <v>185</v>
      </c>
      <c r="B53" s="16">
        <f>'Ref. ACS-5-YR'!H36</f>
        <v>766</v>
      </c>
      <c r="C53" s="53">
        <f>'Ref. ACS-5-YR'!I36</f>
        <v>2.5250527426160338E-2</v>
      </c>
      <c r="D53" s="16">
        <f>'Ref. ACS-5-YR'!R36</f>
        <v>6665</v>
      </c>
      <c r="E53" s="53">
        <f>'Ref. ACS-5-YR'!S36</f>
        <v>2.4354950102499079E-2</v>
      </c>
      <c r="F53" s="16">
        <f>'Ref. ACS-5-YR'!AB36</f>
        <v>743628</v>
      </c>
      <c r="G53" s="53">
        <f>'Ref. ACS-5-YR'!AC36</f>
        <v>1.9E-2</v>
      </c>
      <c r="H53" s="274"/>
      <c r="I53" s="37"/>
    </row>
    <row r="54" spans="1:9" x14ac:dyDescent="0.3">
      <c r="A54" s="13" t="s">
        <v>186</v>
      </c>
      <c r="B54" s="16">
        <f>'Ref. ACS-5-YR'!H37</f>
        <v>206</v>
      </c>
      <c r="C54" s="53">
        <f>'Ref. ACS-5-YR'!I37</f>
        <v>6.7906118143459919E-3</v>
      </c>
      <c r="D54" s="16">
        <f>'Ref. ACS-5-YR'!R37</f>
        <v>4727</v>
      </c>
      <c r="E54" s="53">
        <f>'Ref. ACS-5-YR'!S37</f>
        <v>1.7273195669094243E-2</v>
      </c>
      <c r="F54" s="16">
        <f>'Ref. ACS-5-YR'!AB37</f>
        <v>503863</v>
      </c>
      <c r="G54" s="53">
        <f>'Ref. ACS-5-YR'!AC37</f>
        <v>1.2999999999999999E-2</v>
      </c>
      <c r="H54" s="274"/>
      <c r="I54" s="37"/>
    </row>
    <row r="55" spans="1:9" x14ac:dyDescent="0.3">
      <c r="A55" s="13" t="s">
        <v>187</v>
      </c>
      <c r="B55" s="16">
        <f>'Ref. ACS-5-YR'!H38</f>
        <v>334</v>
      </c>
      <c r="C55" s="53">
        <f>'Ref. ACS-5-YR'!I38</f>
        <v>1.1010021097046414E-2</v>
      </c>
      <c r="D55" s="16">
        <f>'Ref. ACS-5-YR'!R38</f>
        <v>2603</v>
      </c>
      <c r="E55" s="53">
        <f>'Ref. ACS-5-YR'!S38</f>
        <v>9.5117682095731577E-3</v>
      </c>
      <c r="F55" s="16">
        <f>'Ref. ACS-5-YR'!AB38</f>
        <v>259140</v>
      </c>
      <c r="G55" s="53">
        <f>'Ref. ACS-5-YR'!AC38</f>
        <v>7.0000000000000001E-3</v>
      </c>
      <c r="H55" s="274"/>
      <c r="I55" s="37"/>
    </row>
    <row r="56" spans="1:9" x14ac:dyDescent="0.3">
      <c r="A56" s="13" t="s">
        <v>188</v>
      </c>
      <c r="B56" s="16">
        <f>'Ref. ACS-5-YR'!H39</f>
        <v>206</v>
      </c>
      <c r="C56" s="53">
        <f>'Ref. ACS-5-YR'!I39</f>
        <v>6.7906118143459919E-3</v>
      </c>
      <c r="D56" s="16">
        <f>'Ref. ACS-5-YR'!R39</f>
        <v>2479</v>
      </c>
      <c r="E56" s="53">
        <f>'Ref. ACS-5-YR'!S39</f>
        <v>9.0586528588289892E-3</v>
      </c>
      <c r="F56" s="16">
        <f>'Ref. ACS-5-YR'!AB39</f>
        <v>259522</v>
      </c>
      <c r="G56" s="53">
        <f>'Ref. ACS-5-YR'!AC39</f>
        <v>7.0000000000000001E-3</v>
      </c>
      <c r="H56" s="274"/>
      <c r="I56" s="37"/>
    </row>
    <row r="57" spans="1:9" x14ac:dyDescent="0.3">
      <c r="A57" s="13" t="s">
        <v>189</v>
      </c>
      <c r="B57" s="16">
        <f>'Ref. ACS-5-YR'!H40</f>
        <v>432</v>
      </c>
      <c r="C57" s="53">
        <f>'Ref. ACS-5-YR'!I40</f>
        <v>1.4240506329113924E-2</v>
      </c>
      <c r="D57" s="16">
        <f>'Ref. ACS-5-YR'!R40</f>
        <v>4936</v>
      </c>
      <c r="E57" s="53">
        <f>'Ref. ACS-5-YR'!S40</f>
        <v>1.8036914284461431E-2</v>
      </c>
      <c r="F57" s="16">
        <f>'Ref. ACS-5-YR'!AB40</f>
        <v>787614</v>
      </c>
      <c r="G57" s="53">
        <f>'Ref. ACS-5-YR'!AC40</f>
        <v>0.02</v>
      </c>
      <c r="H57" s="274"/>
      <c r="I57" s="37"/>
    </row>
    <row r="58" spans="1:9" x14ac:dyDescent="0.3">
      <c r="A58" s="13" t="s">
        <v>190</v>
      </c>
      <c r="B58" s="16">
        <f>'Ref. ACS-5-YR'!H41</f>
        <v>1085</v>
      </c>
      <c r="C58" s="53">
        <f>'Ref. ACS-5-YR'!I41</f>
        <v>3.5766086497890294E-2</v>
      </c>
      <c r="D58" s="16">
        <f>'Ref. ACS-5-YR'!R41</f>
        <v>10076</v>
      </c>
      <c r="E58" s="53">
        <f>'Ref. ACS-5-YR'!S41</f>
        <v>3.6819276404018109E-2</v>
      </c>
      <c r="F58" s="16">
        <f>'Ref. ACS-5-YR'!AB41</f>
        <v>1489607</v>
      </c>
      <c r="G58" s="53">
        <f>'Ref. ACS-5-YR'!AC41</f>
        <v>3.7999999999999999E-2</v>
      </c>
      <c r="H58" s="274"/>
      <c r="I58" s="37"/>
    </row>
    <row r="59" spans="1:9" x14ac:dyDescent="0.3">
      <c r="A59" s="13" t="s">
        <v>191</v>
      </c>
      <c r="B59" s="16">
        <f>'Ref. ACS-5-YR'!H42</f>
        <v>1164</v>
      </c>
      <c r="C59" s="53">
        <f>'Ref. ACS-5-YR'!I42</f>
        <v>3.8370253164556965E-2</v>
      </c>
      <c r="D59" s="16">
        <f>'Ref. ACS-5-YR'!R42</f>
        <v>9031</v>
      </c>
      <c r="E59" s="53">
        <f>'Ref. ACS-5-YR'!S42</f>
        <v>3.3000683327182173E-2</v>
      </c>
      <c r="F59" s="16">
        <f>'Ref. ACS-5-YR'!AB42</f>
        <v>1418347</v>
      </c>
      <c r="G59" s="53">
        <f>'Ref. ACS-5-YR'!AC42</f>
        <v>3.5999999999999997E-2</v>
      </c>
      <c r="H59" s="274"/>
      <c r="I59" s="37"/>
    </row>
    <row r="60" spans="1:9" x14ac:dyDescent="0.3">
      <c r="A60" s="13" t="s">
        <v>192</v>
      </c>
      <c r="B60" s="16">
        <f>'Ref. ACS-5-YR'!H43</f>
        <v>1015</v>
      </c>
      <c r="C60" s="53">
        <f>'Ref. ACS-5-YR'!I43</f>
        <v>3.3458597046413505E-2</v>
      </c>
      <c r="D60" s="16">
        <f>'Ref. ACS-5-YR'!R43</f>
        <v>8251</v>
      </c>
      <c r="E60" s="53">
        <f>'Ref. ACS-5-YR'!S43</f>
        <v>3.0150441604759173E-2</v>
      </c>
      <c r="F60" s="16">
        <f>'Ref. ACS-5-YR'!AB43</f>
        <v>1333091</v>
      </c>
      <c r="G60" s="53">
        <f>'Ref. ACS-5-YR'!AC43</f>
        <v>3.4000000000000002E-2</v>
      </c>
      <c r="H60" s="274"/>
      <c r="I60" s="37"/>
    </row>
    <row r="61" spans="1:9" x14ac:dyDescent="0.3">
      <c r="A61" s="13" t="s">
        <v>193</v>
      </c>
      <c r="B61" s="16">
        <f>'Ref. ACS-5-YR'!H44</f>
        <v>1233</v>
      </c>
      <c r="C61" s="53">
        <f>'Ref. ACS-5-YR'!I44</f>
        <v>4.064477848101266E-2</v>
      </c>
      <c r="D61" s="16">
        <f>'Ref. ACS-5-YR'!R44</f>
        <v>8346</v>
      </c>
      <c r="E61" s="53">
        <f>'Ref. ACS-5-YR'!S44</f>
        <v>3.0497586429926078E-2</v>
      </c>
      <c r="F61" s="16">
        <f>'Ref. ACS-5-YR'!AB44</f>
        <v>1257998</v>
      </c>
      <c r="G61" s="53">
        <f>'Ref. ACS-5-YR'!AC44</f>
        <v>3.2000000000000001E-2</v>
      </c>
      <c r="H61" s="274"/>
      <c r="I61" s="37"/>
    </row>
    <row r="62" spans="1:9" x14ac:dyDescent="0.3">
      <c r="A62" s="13" t="s">
        <v>194</v>
      </c>
      <c r="B62" s="16">
        <f>'Ref. ACS-5-YR'!H45</f>
        <v>1188</v>
      </c>
      <c r="C62" s="53">
        <f>'Ref. ACS-5-YR'!I45</f>
        <v>3.9161392405063292E-2</v>
      </c>
      <c r="D62" s="16">
        <f>'Ref. ACS-5-YR'!R45</f>
        <v>7861</v>
      </c>
      <c r="E62" s="53">
        <f>'Ref. ACS-5-YR'!S45</f>
        <v>2.8725320743547673E-2</v>
      </c>
      <c r="F62" s="16">
        <f>'Ref. ACS-5-YR'!AB45</f>
        <v>1272718</v>
      </c>
      <c r="G62" s="53">
        <f>'Ref. ACS-5-YR'!AC45</f>
        <v>3.2000000000000001E-2</v>
      </c>
      <c r="H62" s="274"/>
      <c r="I62" s="37"/>
    </row>
    <row r="63" spans="1:9" x14ac:dyDescent="0.3">
      <c r="A63" s="13" t="s">
        <v>195</v>
      </c>
      <c r="B63" s="16">
        <f>'Ref. ACS-5-YR'!H46</f>
        <v>802</v>
      </c>
      <c r="C63" s="53">
        <f>'Ref. ACS-5-YR'!I46</f>
        <v>2.6437236286919831E-2</v>
      </c>
      <c r="D63" s="16">
        <f>'Ref. ACS-5-YR'!R46</f>
        <v>7356</v>
      </c>
      <c r="E63" s="53">
        <f>'Ref. ACS-5-YR'!S46</f>
        <v>2.6879971936081503E-2</v>
      </c>
      <c r="F63" s="16">
        <f>'Ref. ACS-5-YR'!AB46</f>
        <v>1256691</v>
      </c>
      <c r="G63" s="53">
        <f>'Ref. ACS-5-YR'!AC46</f>
        <v>3.2000000000000001E-2</v>
      </c>
      <c r="H63" s="274"/>
      <c r="I63" s="37"/>
    </row>
    <row r="64" spans="1:9" x14ac:dyDescent="0.3">
      <c r="A64" s="13" t="s">
        <v>196</v>
      </c>
      <c r="B64" s="16">
        <f>'Ref. ACS-5-YR'!H47</f>
        <v>962</v>
      </c>
      <c r="C64" s="53">
        <f>'Ref. ACS-5-YR'!I47</f>
        <v>3.1711497890295356E-2</v>
      </c>
      <c r="D64" s="16">
        <f>'Ref. ACS-5-YR'!R47</f>
        <v>7367</v>
      </c>
      <c r="E64" s="53">
        <f>'Ref. ACS-5-YR'!S47</f>
        <v>2.6920167652679777E-2</v>
      </c>
      <c r="F64" s="16">
        <f>'Ref. ACS-5-YR'!AB47</f>
        <v>1268744</v>
      </c>
      <c r="G64" s="53">
        <f>'Ref. ACS-5-YR'!AC47</f>
        <v>3.2000000000000001E-2</v>
      </c>
      <c r="H64" s="274"/>
    </row>
    <row r="65" spans="1:9" x14ac:dyDescent="0.3">
      <c r="A65" s="13" t="s">
        <v>197</v>
      </c>
      <c r="B65" s="16">
        <f>'Ref. ACS-5-YR'!H48</f>
        <v>356</v>
      </c>
      <c r="C65" s="53">
        <f>'Ref. ACS-5-YR'!I48</f>
        <v>1.1735232067510549E-2</v>
      </c>
      <c r="D65" s="16">
        <f>'Ref. ACS-5-YR'!R48</f>
        <v>2720</v>
      </c>
      <c r="E65" s="53">
        <f>'Ref. ACS-5-YR'!S48</f>
        <v>9.9393044679366074E-3</v>
      </c>
      <c r="F65" s="16">
        <f>'Ref. ACS-5-YR'!AB48</f>
        <v>493428</v>
      </c>
      <c r="G65" s="53">
        <f>'Ref. ACS-5-YR'!AC48</f>
        <v>1.2999999999999999E-2</v>
      </c>
      <c r="H65" s="274"/>
    </row>
    <row r="66" spans="1:9" x14ac:dyDescent="0.3">
      <c r="A66" s="13" t="s">
        <v>198</v>
      </c>
      <c r="B66" s="16">
        <f>'Ref. ACS-5-YR'!H49</f>
        <v>289</v>
      </c>
      <c r="C66" s="53">
        <f>'Ref. ACS-5-YR'!I49</f>
        <v>9.5266350210970463E-3</v>
      </c>
      <c r="D66" s="16">
        <f>'Ref. ACS-5-YR'!R49</f>
        <v>3710</v>
      </c>
      <c r="E66" s="53">
        <f>'Ref. ACS-5-YR'!S49</f>
        <v>1.3556918961781182E-2</v>
      </c>
      <c r="F66" s="16">
        <f>'Ref. ACS-5-YR'!AB49</f>
        <v>671381</v>
      </c>
      <c r="G66" s="53">
        <f>'Ref. ACS-5-YR'!AC49</f>
        <v>1.7000000000000001E-2</v>
      </c>
      <c r="H66" s="274"/>
      <c r="I66" s="61" t="s">
        <v>206</v>
      </c>
    </row>
    <row r="67" spans="1:9" x14ac:dyDescent="0.3">
      <c r="A67" s="13" t="s">
        <v>199</v>
      </c>
      <c r="B67" s="16">
        <f>'Ref. ACS-5-YR'!H50</f>
        <v>346</v>
      </c>
      <c r="C67" s="53">
        <f>'Ref. ACS-5-YR'!I50</f>
        <v>1.1405590717299578E-2</v>
      </c>
      <c r="D67" s="16">
        <f>'Ref. ACS-5-YR'!R50</f>
        <v>2035</v>
      </c>
      <c r="E67" s="53">
        <f>'Ref. ACS-5-YR'!S50</f>
        <v>7.4362075706805135E-3</v>
      </c>
      <c r="F67" s="16">
        <f>'Ref. ACS-5-YR'!AB50</f>
        <v>418129</v>
      </c>
      <c r="G67" s="53">
        <f>'Ref. ACS-5-YR'!AC50</f>
        <v>1.0999999999999999E-2</v>
      </c>
      <c r="H67" s="274"/>
    </row>
    <row r="68" spans="1:9" x14ac:dyDescent="0.3">
      <c r="A68" s="13" t="s">
        <v>200</v>
      </c>
      <c r="B68" s="16">
        <f>'Ref. ACS-5-YR'!H51</f>
        <v>258</v>
      </c>
      <c r="C68" s="53">
        <f>'Ref. ACS-5-YR'!I51</f>
        <v>8.5047468354430382E-3</v>
      </c>
      <c r="D68" s="16">
        <f>'Ref. ACS-5-YR'!R51</f>
        <v>2903</v>
      </c>
      <c r="E68" s="53">
        <f>'Ref. ACS-5-YR'!S51</f>
        <v>1.0608015025889695E-2</v>
      </c>
      <c r="F68" s="16">
        <f>'Ref. ACS-5-YR'!AB51</f>
        <v>569190</v>
      </c>
      <c r="G68" s="53">
        <f>'Ref. ACS-5-YR'!AC51</f>
        <v>1.4E-2</v>
      </c>
      <c r="H68" s="274"/>
    </row>
    <row r="69" spans="1:9" x14ac:dyDescent="0.3">
      <c r="A69" s="13" t="s">
        <v>201</v>
      </c>
      <c r="B69" s="16">
        <f>'Ref. ACS-5-YR'!H52</f>
        <v>566</v>
      </c>
      <c r="C69" s="53">
        <f>'Ref. ACS-5-YR'!I52</f>
        <v>1.8657700421940929E-2</v>
      </c>
      <c r="D69" s="16">
        <f>'Ref. ACS-5-YR'!R52</f>
        <v>4467</v>
      </c>
      <c r="E69" s="53">
        <f>'Ref. ACS-5-YR'!S52</f>
        <v>1.6323115094953246E-2</v>
      </c>
      <c r="F69" s="16">
        <f>'Ref. ACS-5-YR'!AB52</f>
        <v>761088</v>
      </c>
      <c r="G69" s="53">
        <f>'Ref. ACS-5-YR'!AC52</f>
        <v>1.9E-2</v>
      </c>
      <c r="H69" s="274"/>
    </row>
    <row r="70" spans="1:9" x14ac:dyDescent="0.3">
      <c r="A70" s="13" t="s">
        <v>202</v>
      </c>
      <c r="B70" s="16">
        <f>'Ref. ACS-5-YR'!H53</f>
        <v>332</v>
      </c>
      <c r="C70" s="53">
        <f>'Ref. ACS-5-YR'!I53</f>
        <v>1.0944092827004219E-2</v>
      </c>
      <c r="D70" s="16">
        <f>'Ref. ACS-5-YR'!R53</f>
        <v>2643</v>
      </c>
      <c r="E70" s="53">
        <f>'Ref. ACS-5-YR'!S53</f>
        <v>9.6579344517486957E-3</v>
      </c>
      <c r="F70" s="16">
        <f>'Ref. ACS-5-YR'!AB53</f>
        <v>524400</v>
      </c>
      <c r="G70" s="53">
        <f>'Ref. ACS-5-YR'!AC53</f>
        <v>1.2999999999999999E-2</v>
      </c>
      <c r="H70" s="274"/>
    </row>
    <row r="71" spans="1:9" x14ac:dyDescent="0.3">
      <c r="A71" s="13" t="s">
        <v>203</v>
      </c>
      <c r="B71" s="16">
        <f>'Ref. ACS-5-YR'!H54</f>
        <v>301</v>
      </c>
      <c r="C71" s="53">
        <f>'Ref. ACS-5-YR'!I54</f>
        <v>9.9222046413502112E-3</v>
      </c>
      <c r="D71" s="16">
        <f>'Ref. ACS-5-YR'!R54</f>
        <v>2238</v>
      </c>
      <c r="E71" s="53">
        <f>'Ref. ACS-5-YR'!S54</f>
        <v>8.178001249721371E-3</v>
      </c>
      <c r="F71" s="16">
        <f>'Ref. ACS-5-YR'!AB54</f>
        <v>378825</v>
      </c>
      <c r="G71" s="53">
        <f>'Ref. ACS-5-YR'!AC54</f>
        <v>0.01</v>
      </c>
      <c r="H71" s="274"/>
    </row>
    <row r="72" spans="1:9" x14ac:dyDescent="0.3">
      <c r="A72" s="13" t="s">
        <v>204</v>
      </c>
      <c r="B72" s="16">
        <f>'Ref. ACS-5-YR'!H55</f>
        <v>409</v>
      </c>
      <c r="C72" s="53">
        <f>'Ref. ACS-5-YR'!I55</f>
        <v>1.3482331223628692E-2</v>
      </c>
      <c r="D72" s="16">
        <f>'Ref. ACS-5-YR'!R55</f>
        <v>2461</v>
      </c>
      <c r="E72" s="53">
        <f>'Ref. ACS-5-YR'!S55</f>
        <v>8.9928780498499967E-3</v>
      </c>
      <c r="F72" s="16">
        <f>'Ref. ACS-5-YR'!AB55</f>
        <v>481420</v>
      </c>
      <c r="G72" s="53">
        <f>'Ref. ACS-5-YR'!AC55</f>
        <v>1.2E-2</v>
      </c>
      <c r="H72" s="274"/>
    </row>
    <row r="73" spans="1:9" x14ac:dyDescent="0.3">
      <c r="A73" s="47" t="s">
        <v>207</v>
      </c>
      <c r="E73" s="8"/>
    </row>
    <row r="74" spans="1:9" x14ac:dyDescent="0.3">
      <c r="A74" s="47"/>
    </row>
    <row r="75" spans="1:9" x14ac:dyDescent="0.3">
      <c r="A75" s="1" t="s">
        <v>208</v>
      </c>
      <c r="C75" s="114" t="s">
        <v>179</v>
      </c>
      <c r="D75" s="114"/>
      <c r="E75" s="114" t="s">
        <v>179</v>
      </c>
      <c r="F75" s="114"/>
      <c r="G75" s="114" t="s">
        <v>179</v>
      </c>
    </row>
    <row r="76" spans="1:9" ht="28.8" x14ac:dyDescent="0.3">
      <c r="A76" s="48" t="s">
        <v>172</v>
      </c>
      <c r="B76" s="51" t="str">
        <f>B3</f>
        <v>City of Atwater</v>
      </c>
      <c r="C76" s="51" t="str">
        <f>B3</f>
        <v>City of Atwater</v>
      </c>
      <c r="D76" s="51" t="str">
        <f>B4</f>
        <v>Merced County</v>
      </c>
      <c r="E76" s="51" t="str">
        <f>B4</f>
        <v>Merced County</v>
      </c>
      <c r="F76" s="51" t="s">
        <v>173</v>
      </c>
      <c r="G76" s="51" t="s">
        <v>173</v>
      </c>
      <c r="H76" s="273"/>
      <c r="I76" s="37"/>
    </row>
    <row r="77" spans="1:9" x14ac:dyDescent="0.3">
      <c r="A77" s="13" t="s">
        <v>180</v>
      </c>
      <c r="B77" s="16">
        <f>B24</f>
        <v>30336</v>
      </c>
      <c r="C77" s="53"/>
      <c r="D77" s="16">
        <f>D24</f>
        <v>273661</v>
      </c>
      <c r="E77" s="53"/>
      <c r="F77" s="16">
        <v>39283497</v>
      </c>
      <c r="G77" s="53"/>
      <c r="H77" s="274"/>
      <c r="I77" s="37"/>
    </row>
    <row r="78" spans="1:9" x14ac:dyDescent="0.3">
      <c r="A78" s="13" t="s">
        <v>209</v>
      </c>
      <c r="B78" s="16">
        <f t="shared" ref="B78" si="1">SUM(B26,B50)</f>
        <v>1922</v>
      </c>
      <c r="C78" s="53">
        <f>SUM(C26,C50)</f>
        <v>6.3357067510548523E-2</v>
      </c>
      <c r="D78" s="16">
        <f t="shared" ref="D78:G78" si="2">SUM(D26,D50)</f>
        <v>21138</v>
      </c>
      <c r="E78" s="53">
        <f t="shared" si="2"/>
        <v>7.7241550677663251E-2</v>
      </c>
      <c r="F78" s="16">
        <f t="shared" si="2"/>
        <v>2409082</v>
      </c>
      <c r="G78" s="53">
        <f t="shared" si="2"/>
        <v>6.0999999999999999E-2</v>
      </c>
      <c r="H78" s="274"/>
      <c r="I78" s="37"/>
    </row>
    <row r="79" spans="1:9" x14ac:dyDescent="0.3">
      <c r="A79" s="13" t="s">
        <v>210</v>
      </c>
      <c r="B79" s="16">
        <f>SUM(B27:B29,B51:B53)</f>
        <v>6690</v>
      </c>
      <c r="C79" s="53">
        <f t="shared" ref="C79:G79" si="3">SUM(C27:C29,C51:C53)</f>
        <v>0.22053006329113922</v>
      </c>
      <c r="D79" s="16">
        <f t="shared" si="3"/>
        <v>59591</v>
      </c>
      <c r="E79" s="53">
        <f t="shared" si="3"/>
        <v>0.21775481343706263</v>
      </c>
      <c r="F79" s="16">
        <f t="shared" si="3"/>
        <v>6547559</v>
      </c>
      <c r="G79" s="53">
        <f t="shared" si="3"/>
        <v>0.16700000000000001</v>
      </c>
      <c r="H79" s="274"/>
      <c r="I79" s="37"/>
    </row>
    <row r="80" spans="1:9" x14ac:dyDescent="0.3">
      <c r="A80" s="13" t="s">
        <v>211</v>
      </c>
      <c r="B80" s="16">
        <f>SUM(B30:B33,B54:B57)</f>
        <v>2829</v>
      </c>
      <c r="C80" s="53">
        <f t="shared" ref="C80:G80" si="4">SUM(C30:C33,C54:C57)</f>
        <v>9.3255537974683556E-2</v>
      </c>
      <c r="D80" s="16">
        <f t="shared" si="4"/>
        <v>30639</v>
      </c>
      <c r="E80" s="53">
        <f t="shared" si="4"/>
        <v>0.11195968735040798</v>
      </c>
      <c r="F80" s="16">
        <f t="shared" si="4"/>
        <v>3724239</v>
      </c>
      <c r="G80" s="53">
        <f t="shared" si="4"/>
        <v>9.5000000000000015E-2</v>
      </c>
      <c r="H80" s="274"/>
      <c r="I80" s="37"/>
    </row>
    <row r="81" spans="1:9" x14ac:dyDescent="0.3">
      <c r="A81" s="13" t="s">
        <v>212</v>
      </c>
      <c r="B81" s="16">
        <f>SUM(B34:B35,B58:B59)</f>
        <v>4264</v>
      </c>
      <c r="C81" s="53">
        <f t="shared" ref="C81:G81" si="5">SUM(C34:C35,C58:C59)</f>
        <v>0.1405590717299578</v>
      </c>
      <c r="D81" s="16">
        <f t="shared" si="5"/>
        <v>40136</v>
      </c>
      <c r="E81" s="53">
        <f t="shared" si="5"/>
        <v>0.14666320739893518</v>
      </c>
      <c r="F81" s="16">
        <f t="shared" si="5"/>
        <v>6007913</v>
      </c>
      <c r="G81" s="53">
        <f t="shared" si="5"/>
        <v>0.153</v>
      </c>
      <c r="H81" s="274"/>
      <c r="I81" s="37"/>
    </row>
    <row r="82" spans="1:9" x14ac:dyDescent="0.3">
      <c r="A82" s="13" t="s">
        <v>213</v>
      </c>
      <c r="B82" s="16">
        <f>SUM(B36:B37,B60:B61)</f>
        <v>4209</v>
      </c>
      <c r="C82" s="53">
        <f t="shared" ref="C82:G82" si="6">SUM(C36:C37,C60:C61)</f>
        <v>0.13874604430379747</v>
      </c>
      <c r="D82" s="16">
        <f t="shared" si="6"/>
        <v>33555</v>
      </c>
      <c r="E82" s="53">
        <f t="shared" si="6"/>
        <v>0.12261520640500473</v>
      </c>
      <c r="F82" s="16">
        <f t="shared" si="6"/>
        <v>5233903</v>
      </c>
      <c r="G82" s="53">
        <f t="shared" si="6"/>
        <v>0.13300000000000001</v>
      </c>
      <c r="H82" s="274"/>
      <c r="I82" s="37"/>
    </row>
    <row r="83" spans="1:9" x14ac:dyDescent="0.3">
      <c r="A83" s="13" t="s">
        <v>214</v>
      </c>
      <c r="B83" s="16">
        <f>SUM(B38:B39,B62:B63)</f>
        <v>3740</v>
      </c>
      <c r="C83" s="53">
        <f t="shared" ref="C83:G83" si="7">SUM(C38:C39,C62:C63)</f>
        <v>0.12328586497890295</v>
      </c>
      <c r="D83" s="16">
        <f t="shared" si="7"/>
        <v>30429</v>
      </c>
      <c r="E83" s="53">
        <f t="shared" si="7"/>
        <v>0.11119231457898641</v>
      </c>
      <c r="F83" s="16">
        <f t="shared" si="7"/>
        <v>5039155</v>
      </c>
      <c r="G83" s="53">
        <f t="shared" si="7"/>
        <v>0.128</v>
      </c>
      <c r="H83" s="274"/>
      <c r="I83" s="37"/>
    </row>
    <row r="84" spans="1:9" x14ac:dyDescent="0.3">
      <c r="A84" s="13" t="s">
        <v>215</v>
      </c>
      <c r="B84" s="16">
        <f>SUM(B40:B42,B64:B66)</f>
        <v>3031</v>
      </c>
      <c r="C84" s="53">
        <f t="shared" ref="C84:G84" si="8">SUM(C40:C42,C64:C66)</f>
        <v>9.9914293248945144E-2</v>
      </c>
      <c r="D84" s="16">
        <f t="shared" si="8"/>
        <v>27408</v>
      </c>
      <c r="E84" s="53">
        <f t="shared" si="8"/>
        <v>0.10015310913867888</v>
      </c>
      <c r="F84" s="16">
        <f t="shared" si="8"/>
        <v>4739675</v>
      </c>
      <c r="G84" s="53">
        <f t="shared" si="8"/>
        <v>0.121</v>
      </c>
      <c r="H84" s="274"/>
      <c r="I84" s="37"/>
    </row>
    <row r="85" spans="1:9" x14ac:dyDescent="0.3">
      <c r="A85" s="13" t="s">
        <v>216</v>
      </c>
      <c r="B85" s="16">
        <f>SUM(B43:B45,B67:B69)</f>
        <v>1890</v>
      </c>
      <c r="C85" s="53">
        <f t="shared" ref="C85:G85" si="9">SUM(C43:C45,C67:C69)</f>
        <v>6.2302215189873417E-2</v>
      </c>
      <c r="D85" s="16">
        <f t="shared" si="9"/>
        <v>17944</v>
      </c>
      <c r="E85" s="53">
        <f t="shared" si="9"/>
        <v>6.5570176239946487E-2</v>
      </c>
      <c r="F85" s="16">
        <f t="shared" si="9"/>
        <v>3270380</v>
      </c>
      <c r="G85" s="53">
        <f t="shared" si="9"/>
        <v>8.3000000000000004E-2</v>
      </c>
      <c r="H85" s="274"/>
      <c r="I85" s="37"/>
    </row>
    <row r="86" spans="1:9" x14ac:dyDescent="0.3">
      <c r="A86" s="13" t="s">
        <v>217</v>
      </c>
      <c r="B86" s="16">
        <f>SUM(B46:B47,B70:B71)</f>
        <v>1179</v>
      </c>
      <c r="C86" s="53">
        <f t="shared" ref="C86:G86" si="10">SUM(C46:C47,C70:C71)</f>
        <v>3.8864715189873417E-2</v>
      </c>
      <c r="D86" s="16">
        <f t="shared" si="10"/>
        <v>9204</v>
      </c>
      <c r="E86" s="53">
        <f t="shared" si="10"/>
        <v>3.3632852324591372E-2</v>
      </c>
      <c r="F86" s="16">
        <f t="shared" si="10"/>
        <v>1609373</v>
      </c>
      <c r="G86" s="53">
        <f t="shared" si="10"/>
        <v>4.1000000000000002E-2</v>
      </c>
      <c r="H86" s="274"/>
    </row>
    <row r="87" spans="1:9" x14ac:dyDescent="0.3">
      <c r="A87" s="13" t="s">
        <v>218</v>
      </c>
      <c r="B87" s="16">
        <f>SUM(B48,B72)</f>
        <v>582</v>
      </c>
      <c r="C87" s="53">
        <f t="shared" ref="C87:G87" si="11">SUM(C48,C72)</f>
        <v>1.9185126582278479E-2</v>
      </c>
      <c r="D87" s="16">
        <f t="shared" si="11"/>
        <v>3617</v>
      </c>
      <c r="E87" s="53">
        <f t="shared" si="11"/>
        <v>1.3217082448723055E-2</v>
      </c>
      <c r="F87" s="16">
        <f t="shared" si="11"/>
        <v>764744</v>
      </c>
      <c r="G87" s="53">
        <f t="shared" si="11"/>
        <v>1.9E-2</v>
      </c>
      <c r="H87" s="274"/>
    </row>
    <row r="88" spans="1:9" x14ac:dyDescent="0.3">
      <c r="A88" s="47" t="s">
        <v>207</v>
      </c>
      <c r="I88" s="37"/>
    </row>
    <row r="89" spans="1:9" x14ac:dyDescent="0.3">
      <c r="A89" s="47"/>
      <c r="B89" s="2"/>
      <c r="C89" s="14"/>
      <c r="D89" s="2"/>
      <c r="E89" s="14"/>
      <c r="F89" s="2"/>
      <c r="G89" s="14"/>
      <c r="I89" s="37"/>
    </row>
    <row r="90" spans="1:9" x14ac:dyDescent="0.3">
      <c r="A90" s="47"/>
      <c r="I90" s="37"/>
    </row>
    <row r="91" spans="1:9" x14ac:dyDescent="0.3">
      <c r="A91" s="1" t="s">
        <v>219</v>
      </c>
      <c r="I91" s="37"/>
    </row>
    <row r="92" spans="1:9" ht="28.8" x14ac:dyDescent="0.3">
      <c r="A92" s="48" t="s">
        <v>172</v>
      </c>
      <c r="B92" s="51" t="str">
        <f>B3</f>
        <v>City of Atwater</v>
      </c>
      <c r="C92" s="51" t="s">
        <v>179</v>
      </c>
      <c r="D92" s="51" t="str">
        <f>B4</f>
        <v>Merced County</v>
      </c>
      <c r="E92" s="51" t="s">
        <v>179</v>
      </c>
      <c r="F92" s="51" t="s">
        <v>173</v>
      </c>
      <c r="G92" s="51" t="s">
        <v>179</v>
      </c>
      <c r="H92" s="273"/>
      <c r="I92" s="37"/>
    </row>
    <row r="93" spans="1:9" x14ac:dyDescent="0.3">
      <c r="A93" s="13" t="s">
        <v>180</v>
      </c>
      <c r="B93" s="16">
        <f>B8</f>
        <v>30336</v>
      </c>
      <c r="C93" s="55"/>
      <c r="D93" s="16">
        <f>D8</f>
        <v>273661</v>
      </c>
      <c r="E93" s="55"/>
      <c r="F93" s="16">
        <f>F8</f>
        <v>39346023</v>
      </c>
      <c r="G93" s="55"/>
      <c r="H93" s="274"/>
      <c r="I93" s="37"/>
    </row>
    <row r="94" spans="1:9" x14ac:dyDescent="0.3">
      <c r="A94" s="13" t="s">
        <v>220</v>
      </c>
      <c r="B94" s="16">
        <f>'Ref. ACS-5-YR'!H70</f>
        <v>17483</v>
      </c>
      <c r="C94" s="55">
        <f>'Ref. ACS-5-YR'!I70</f>
        <v>0.5763119725738397</v>
      </c>
      <c r="D94" s="16">
        <f>'Ref. ACS-5-YR'!R70</f>
        <v>139469</v>
      </c>
      <c r="E94" s="55">
        <f>'Ref. ACS-5-YR'!S70</f>
        <v>0.50964149074950393</v>
      </c>
      <c r="F94" s="16">
        <f>'Ref. ACS-5-YR'!AB70</f>
        <v>22053721</v>
      </c>
      <c r="G94" s="55">
        <f>'Ref. ACS-5-YR'!AC70</f>
        <v>0.56100000000000005</v>
      </c>
      <c r="H94" s="274"/>
      <c r="I94" s="37"/>
    </row>
    <row r="95" spans="1:9" x14ac:dyDescent="0.3">
      <c r="A95" s="13" t="s">
        <v>221</v>
      </c>
      <c r="B95" s="16">
        <f>'Ref. ACS-5-YR'!H71</f>
        <v>1080</v>
      </c>
      <c r="C95" s="55">
        <f>'Ref. ACS-5-YR'!I71</f>
        <v>3.5601265822784812E-2</v>
      </c>
      <c r="D95" s="16">
        <f>'Ref. ACS-5-YR'!R71</f>
        <v>8190</v>
      </c>
      <c r="E95" s="55">
        <f>'Ref. ACS-5-YR'!S71</f>
        <v>2.9927538085441477E-2</v>
      </c>
      <c r="F95" s="16">
        <f>'Ref. ACS-5-YR'!AB71</f>
        <v>2250962</v>
      </c>
      <c r="G95" s="55">
        <f>'Ref. ACS-5-YR'!AC71</f>
        <v>5.7000000000000002E-2</v>
      </c>
      <c r="H95" s="274"/>
      <c r="I95" s="37"/>
    </row>
    <row r="96" spans="1:9" x14ac:dyDescent="0.3">
      <c r="A96" s="13" t="s">
        <v>222</v>
      </c>
      <c r="B96" s="16">
        <f>'Ref. ACS-5-YR'!H72</f>
        <v>279</v>
      </c>
      <c r="C96" s="55">
        <f>'Ref. ACS-5-YR'!I72</f>
        <v>9.1969936708860764E-3</v>
      </c>
      <c r="D96" s="16">
        <f>'Ref. ACS-5-YR'!R72</f>
        <v>2885</v>
      </c>
      <c r="E96" s="55">
        <f>'Ref. ACS-5-YR'!S72</f>
        <v>1.0542240216910703E-2</v>
      </c>
      <c r="F96" s="16">
        <f>'Ref. ACS-5-YR'!AB72</f>
        <v>311629</v>
      </c>
      <c r="G96" s="55">
        <f>'Ref. ACS-5-YR'!AC72</f>
        <v>8.0000000000000002E-3</v>
      </c>
      <c r="H96" s="274"/>
      <c r="I96" s="37"/>
    </row>
    <row r="97" spans="1:9" x14ac:dyDescent="0.3">
      <c r="A97" s="13" t="s">
        <v>223</v>
      </c>
      <c r="B97" s="16">
        <f>'Ref. ACS-5-YR'!H73</f>
        <v>1411</v>
      </c>
      <c r="C97" s="55">
        <f>'Ref. ACS-5-YR'!I73</f>
        <v>4.6512394514767935E-2</v>
      </c>
      <c r="D97" s="16">
        <f>'Ref. ACS-5-YR'!R73</f>
        <v>20881</v>
      </c>
      <c r="E97" s="55">
        <f>'Ref. ACS-5-YR'!S73</f>
        <v>7.6302432571685411E-2</v>
      </c>
      <c r="F97" s="16">
        <f>'Ref. ACS-5-YR'!AB73</f>
        <v>5834312</v>
      </c>
      <c r="G97" s="55">
        <f>'Ref. ACS-5-YR'!AC73</f>
        <v>0.14799999999999999</v>
      </c>
      <c r="H97" s="274"/>
      <c r="I97" s="37"/>
    </row>
    <row r="98" spans="1:9" x14ac:dyDescent="0.3">
      <c r="A98" s="13" t="s">
        <v>224</v>
      </c>
      <c r="B98" s="16">
        <f>'Ref. ACS-5-YR'!H74</f>
        <v>172</v>
      </c>
      <c r="C98" s="55">
        <f>'Ref. ACS-5-YR'!I74</f>
        <v>5.6698312236286921E-3</v>
      </c>
      <c r="D98" s="16">
        <f>'Ref. ACS-5-YR'!R74</f>
        <v>744</v>
      </c>
      <c r="E98" s="55">
        <f>'Ref. ACS-5-YR'!S74</f>
        <v>2.7186921044650134E-3</v>
      </c>
      <c r="F98" s="16">
        <f>'Ref. ACS-5-YR'!AB74</f>
        <v>149636</v>
      </c>
      <c r="G98" s="55">
        <f>'Ref. ACS-5-YR'!AC74</f>
        <v>4.0000000000000001E-3</v>
      </c>
      <c r="H98" s="274"/>
      <c r="I98" s="37"/>
    </row>
    <row r="99" spans="1:9" x14ac:dyDescent="0.3">
      <c r="A99" s="13" t="s">
        <v>225</v>
      </c>
      <c r="B99" s="16">
        <f>'Ref. ACS-5-YR'!H75</f>
        <v>8368</v>
      </c>
      <c r="C99" s="55">
        <f>'Ref. ACS-5-YR'!I75</f>
        <v>0.27584388185654007</v>
      </c>
      <c r="D99" s="16">
        <f>'Ref. ACS-5-YR'!R75</f>
        <v>84561</v>
      </c>
      <c r="E99" s="55">
        <f>'Ref. ACS-5-YR'!S75</f>
        <v>0.30899909011514248</v>
      </c>
      <c r="F99" s="16">
        <f>'Ref. ACS-5-YR'!AB75</f>
        <v>5623747</v>
      </c>
      <c r="G99" s="55">
        <f>'Ref. ACS-5-YR'!AC75</f>
        <v>0.14299999999999999</v>
      </c>
      <c r="H99" s="274"/>
      <c r="I99" s="37"/>
    </row>
    <row r="100" spans="1:9" x14ac:dyDescent="0.3">
      <c r="A100" s="13" t="s">
        <v>226</v>
      </c>
      <c r="B100" s="16">
        <f>'Ref. ACS-5-YR'!H76</f>
        <v>1543</v>
      </c>
      <c r="C100" s="55">
        <f>'Ref. ACS-5-YR'!I76</f>
        <v>5.0863660337552741E-2</v>
      </c>
      <c r="D100" s="16">
        <f>'Ref. ACS-5-YR'!R76</f>
        <v>16931</v>
      </c>
      <c r="E100" s="55">
        <f>'Ref. ACS-5-YR'!S76</f>
        <v>6.1868516156850996E-2</v>
      </c>
      <c r="F100" s="16">
        <f>'Ref. ACS-5-YR'!AB76</f>
        <v>3122016</v>
      </c>
      <c r="G100" s="55">
        <f>'Ref. ACS-5-YR'!AC76</f>
        <v>7.9000000000000001E-2</v>
      </c>
      <c r="H100" s="274"/>
      <c r="I100" s="37" t="str">
        <f>A88</f>
        <v>Source: U.S. Census Bureau, ACS16-20 (5-year Estimates), Table B01001.</v>
      </c>
    </row>
    <row r="101" spans="1:9" ht="28.8" x14ac:dyDescent="0.3">
      <c r="A101" s="13" t="s">
        <v>227</v>
      </c>
      <c r="B101" s="16">
        <f>'Ref. ACS-5-YR'!H77</f>
        <v>950</v>
      </c>
      <c r="C101" s="55">
        <f>'Ref. ACS-5-YR'!I77</f>
        <v>3.1315928270042197E-2</v>
      </c>
      <c r="D101" s="16">
        <f>'Ref. ACS-5-YR'!R77</f>
        <v>10527</v>
      </c>
      <c r="E101" s="55">
        <f>'Ref. ACS-5-YR'!S77</f>
        <v>3.8467300784547305E-2</v>
      </c>
      <c r="F101" s="16">
        <f>'Ref. ACS-5-YR'!AB77</f>
        <v>1472235</v>
      </c>
      <c r="G101" s="55">
        <f>'Ref. ACS-5-YR'!AC77</f>
        <v>3.6999999999999998E-2</v>
      </c>
      <c r="H101" s="274"/>
      <c r="I101" s="37" t="s">
        <v>228</v>
      </c>
    </row>
    <row r="102" spans="1:9" x14ac:dyDescent="0.3">
      <c r="A102" s="13" t="s">
        <v>229</v>
      </c>
      <c r="B102" s="16">
        <f>'Ref. ACS-5-YR'!H78</f>
        <v>593</v>
      </c>
      <c r="C102" s="55">
        <f>'Ref. ACS-5-YR'!I78</f>
        <v>1.9547732067510547E-2</v>
      </c>
      <c r="D102" s="16">
        <f>'Ref. ACS-5-YR'!R78</f>
        <v>6404</v>
      </c>
      <c r="E102" s="55">
        <f>'Ref. ACS-5-YR'!S78</f>
        <v>2.3401215372303691E-2</v>
      </c>
      <c r="F102" s="16">
        <f>'Ref. ACS-5-YR'!AB78</f>
        <v>1649781</v>
      </c>
      <c r="G102" s="55">
        <f>'Ref. ACS-5-YR'!AC78</f>
        <v>4.2000000000000003E-2</v>
      </c>
      <c r="H102" s="274"/>
      <c r="I102" s="37"/>
    </row>
    <row r="103" spans="1:9" x14ac:dyDescent="0.3">
      <c r="A103" s="47" t="s">
        <v>230</v>
      </c>
      <c r="I103" s="37"/>
    </row>
    <row r="104" spans="1:9" x14ac:dyDescent="0.3">
      <c r="I104" s="37"/>
    </row>
    <row r="105" spans="1:9" x14ac:dyDescent="0.3">
      <c r="A105" s="1" t="s">
        <v>231</v>
      </c>
      <c r="I105" s="37"/>
    </row>
    <row r="106" spans="1:9" ht="28.8" x14ac:dyDescent="0.3">
      <c r="A106" s="56"/>
      <c r="B106" s="301" t="str">
        <f>B3</f>
        <v>City of Atwater</v>
      </c>
      <c r="C106" s="51" t="s">
        <v>179</v>
      </c>
      <c r="D106" s="51" t="str">
        <f>B4</f>
        <v>Merced County</v>
      </c>
      <c r="E106" s="51" t="s">
        <v>179</v>
      </c>
      <c r="F106" s="51" t="s">
        <v>173</v>
      </c>
      <c r="G106" s="51" t="s">
        <v>179</v>
      </c>
      <c r="I106" s="37"/>
    </row>
    <row r="107" spans="1:9" x14ac:dyDescent="0.3">
      <c r="A107" s="13" t="s">
        <v>180</v>
      </c>
      <c r="B107" s="16">
        <f>B8</f>
        <v>30336</v>
      </c>
      <c r="C107" s="55"/>
      <c r="D107" s="16">
        <f>'Ref. ACS-5-YR'!R82</f>
        <v>273661</v>
      </c>
      <c r="E107" s="55"/>
      <c r="F107" s="16">
        <f>'Ref. ACS-5-YR'!AB82</f>
        <v>39346023</v>
      </c>
      <c r="G107" s="55" t="str">
        <f>'Ref. ACS-5-YR'!AC82</f>
        <v xml:space="preserve"> </v>
      </c>
      <c r="I107" s="37"/>
    </row>
    <row r="108" spans="1:9" x14ac:dyDescent="0.3">
      <c r="A108" s="13" t="s">
        <v>232</v>
      </c>
      <c r="B108" s="16">
        <f>'Ref. ACS-5-YR'!H83</f>
        <v>13489</v>
      </c>
      <c r="C108" s="55">
        <f>'Ref. ACS-5-YR'!I83</f>
        <v>0.44465321729957807</v>
      </c>
      <c r="D108" s="16">
        <f>'Ref. ACS-5-YR'!R83</f>
        <v>108825</v>
      </c>
      <c r="E108" s="55">
        <f>'Ref. ACS-5-YR'!S83</f>
        <v>0.39766353261882403</v>
      </c>
      <c r="F108" s="16">
        <f>'Ref. ACS-5-YR'!AB83</f>
        <v>23965094</v>
      </c>
      <c r="G108" s="55">
        <f>'Ref. ACS-5-YR'!AC83</f>
        <v>0.60899999999999999</v>
      </c>
      <c r="I108" s="37"/>
    </row>
    <row r="109" spans="1:9" x14ac:dyDescent="0.3">
      <c r="A109" s="13" t="s">
        <v>233</v>
      </c>
      <c r="B109" s="16">
        <f>'Ref. ACS-5-YR'!H84</f>
        <v>10223</v>
      </c>
      <c r="C109" s="55">
        <f>'Ref. ACS-5-YR'!I84</f>
        <v>0.33699235232067509</v>
      </c>
      <c r="D109" s="16">
        <f>'Ref. ACS-5-YR'!R84</f>
        <v>73587</v>
      </c>
      <c r="E109" s="55">
        <f>'Ref. ACS-5-YR'!S84</f>
        <v>0.26889838157428353</v>
      </c>
      <c r="F109" s="16">
        <f>'Ref. ACS-5-YR'!AB84</f>
        <v>14365145</v>
      </c>
      <c r="G109" s="55">
        <f>'Ref. ACS-5-YR'!AC84</f>
        <v>0.36499999999999999</v>
      </c>
      <c r="I109" s="37"/>
    </row>
    <row r="110" spans="1:9" x14ac:dyDescent="0.3">
      <c r="A110" s="13" t="s">
        <v>234</v>
      </c>
      <c r="B110" s="16">
        <f>'Ref. ACS-5-YR'!H85</f>
        <v>1078</v>
      </c>
      <c r="C110" s="55">
        <f>'Ref. ACS-5-YR'!I85</f>
        <v>3.5535337552742616E-2</v>
      </c>
      <c r="D110" s="16">
        <f>'Ref. ACS-5-YR'!R85</f>
        <v>7626</v>
      </c>
      <c r="E110" s="55">
        <f>'Ref. ACS-5-YR'!S85</f>
        <v>2.7866594070766387E-2</v>
      </c>
      <c r="F110" s="16">
        <f>'Ref. ACS-5-YR'!AB85</f>
        <v>2142371</v>
      </c>
      <c r="G110" s="55">
        <f>'Ref. ACS-5-YR'!AC85</f>
        <v>5.3999999999999999E-2</v>
      </c>
      <c r="I110" s="37"/>
    </row>
    <row r="111" spans="1:9" x14ac:dyDescent="0.3">
      <c r="A111" s="13" t="s">
        <v>235</v>
      </c>
      <c r="B111" s="16">
        <f>'Ref. ACS-5-YR'!H86</f>
        <v>89</v>
      </c>
      <c r="C111" s="55">
        <f>'Ref. ACS-5-YR'!I86</f>
        <v>2.9338080168776373E-3</v>
      </c>
      <c r="D111" s="16">
        <f>'Ref. ACS-5-YR'!R86</f>
        <v>1014</v>
      </c>
      <c r="E111" s="55">
        <f>'Ref. ACS-5-YR'!S86</f>
        <v>3.7053142391498973E-3</v>
      </c>
      <c r="F111" s="16">
        <f>'Ref. ACS-5-YR'!AB86</f>
        <v>131724</v>
      </c>
      <c r="G111" s="55">
        <f>'Ref. ACS-5-YR'!AC86</f>
        <v>3.0000000000000001E-3</v>
      </c>
      <c r="I111" s="37"/>
    </row>
    <row r="112" spans="1:9" x14ac:dyDescent="0.3">
      <c r="A112" s="13" t="s">
        <v>236</v>
      </c>
      <c r="B112" s="16">
        <f>'Ref. ACS-5-YR'!H87</f>
        <v>1392</v>
      </c>
      <c r="C112" s="55">
        <f>'Ref. ACS-5-YR'!I87</f>
        <v>4.588607594936709E-2</v>
      </c>
      <c r="D112" s="16">
        <f>'Ref. ACS-5-YR'!R87</f>
        <v>20335</v>
      </c>
      <c r="E112" s="55">
        <f>'Ref. ACS-5-YR'!S87</f>
        <v>7.4307263365989307E-2</v>
      </c>
      <c r="F112" s="16">
        <f>'Ref. ACS-5-YR'!AB87</f>
        <v>5743983</v>
      </c>
      <c r="G112" s="55">
        <f>'Ref. ACS-5-YR'!AC87</f>
        <v>0.14599999999999999</v>
      </c>
      <c r="I112" s="37"/>
    </row>
    <row r="113" spans="1:9" x14ac:dyDescent="0.3">
      <c r="A113" s="13" t="s">
        <v>237</v>
      </c>
      <c r="B113" s="16">
        <f>'Ref. ACS-5-YR'!H88</f>
        <v>156</v>
      </c>
      <c r="C113" s="55">
        <f>'Ref. ACS-5-YR'!I88</f>
        <v>5.1424050632911389E-3</v>
      </c>
      <c r="D113" s="16">
        <f>'Ref. ACS-5-YR'!R88</f>
        <v>700</v>
      </c>
      <c r="E113" s="55">
        <f>'Ref. ACS-5-YR'!S88</f>
        <v>2.5579092380719213E-3</v>
      </c>
      <c r="F113" s="16">
        <f>'Ref. ACS-5-YR'!AB88</f>
        <v>135524</v>
      </c>
      <c r="G113" s="55">
        <f>'Ref. ACS-5-YR'!AC88</f>
        <v>3.0000000000000001E-3</v>
      </c>
      <c r="I113" s="37"/>
    </row>
    <row r="114" spans="1:9" x14ac:dyDescent="0.3">
      <c r="A114" s="13" t="s">
        <v>238</v>
      </c>
      <c r="B114" s="16">
        <f>'Ref. ACS-5-YR'!H89</f>
        <v>10</v>
      </c>
      <c r="C114" s="55">
        <f>'Ref. ACS-5-YR'!I89</f>
        <v>3.2964135021097045E-4</v>
      </c>
      <c r="D114" s="16">
        <f>'Ref. ACS-5-YR'!R89</f>
        <v>360</v>
      </c>
      <c r="E114" s="55">
        <f>'Ref. ACS-5-YR'!S89</f>
        <v>1.3154961795798451E-3</v>
      </c>
      <c r="F114" s="16">
        <f>'Ref. ACS-5-YR'!AB89</f>
        <v>124148</v>
      </c>
      <c r="G114" s="55">
        <f>'Ref. ACS-5-YR'!AC89</f>
        <v>3.0000000000000001E-3</v>
      </c>
      <c r="I114" s="37"/>
    </row>
    <row r="115" spans="1:9" x14ac:dyDescent="0.3">
      <c r="A115" s="13" t="s">
        <v>239</v>
      </c>
      <c r="B115" s="16">
        <f>'Ref. ACS-5-YR'!H90</f>
        <v>541</v>
      </c>
      <c r="C115" s="55">
        <f>'Ref. ACS-5-YR'!I90</f>
        <v>1.7833597046413501E-2</v>
      </c>
      <c r="D115" s="16">
        <f>'Ref. ACS-5-YR'!R90</f>
        <v>5203</v>
      </c>
      <c r="E115" s="55">
        <f>'Ref. ACS-5-YR'!S90</f>
        <v>1.9012573950983151E-2</v>
      </c>
      <c r="F115" s="16">
        <f>'Ref. ACS-5-YR'!AB90</f>
        <v>1322199</v>
      </c>
      <c r="G115" s="55">
        <f>'Ref. ACS-5-YR'!AC90</f>
        <v>3.4000000000000002E-2</v>
      </c>
      <c r="I115" s="37"/>
    </row>
    <row r="116" spans="1:9" x14ac:dyDescent="0.3">
      <c r="A116" s="13" t="s">
        <v>240</v>
      </c>
      <c r="B116" s="16">
        <f>'Ref. ACS-5-YR'!H91</f>
        <v>118</v>
      </c>
      <c r="C116" s="55">
        <f>'Ref. ACS-5-YR'!I91</f>
        <v>3.8897679324894517E-3</v>
      </c>
      <c r="D116" s="16">
        <f>'Ref. ACS-5-YR'!R91</f>
        <v>366</v>
      </c>
      <c r="E116" s="55">
        <f>'Ref. ACS-5-YR'!S91</f>
        <v>1.3374211159061758E-3</v>
      </c>
      <c r="F116" s="16">
        <f>'Ref. ACS-5-YR'!AB91</f>
        <v>98006</v>
      </c>
      <c r="G116" s="55">
        <f>'Ref. ACS-5-YR'!AC91</f>
        <v>2E-3</v>
      </c>
      <c r="I116" s="37"/>
    </row>
    <row r="117" spans="1:9" x14ac:dyDescent="0.3">
      <c r="A117" s="13" t="s">
        <v>241</v>
      </c>
      <c r="B117" s="16">
        <f>'Ref. ACS-5-YR'!H92</f>
        <v>423</v>
      </c>
      <c r="C117" s="55">
        <f>'Ref. ACS-5-YR'!I92</f>
        <v>1.394382911392405E-2</v>
      </c>
      <c r="D117" s="16">
        <f>'Ref. ACS-5-YR'!R92</f>
        <v>4837</v>
      </c>
      <c r="E117" s="55">
        <f>'Ref. ACS-5-YR'!S92</f>
        <v>1.7675152835076976E-2</v>
      </c>
      <c r="F117" s="16">
        <f>'Ref. ACS-5-YR'!AB92</f>
        <v>1224193</v>
      </c>
      <c r="G117" s="55">
        <f>'Ref. ACS-5-YR'!AC92</f>
        <v>3.1E-2</v>
      </c>
      <c r="I117" s="37"/>
    </row>
    <row r="118" spans="1:9" x14ac:dyDescent="0.3">
      <c r="A118" s="13" t="s">
        <v>242</v>
      </c>
      <c r="B118" s="16">
        <f>'Ref. ACS-5-YR'!H93</f>
        <v>16847</v>
      </c>
      <c r="C118" s="55">
        <f>'Ref. ACS-5-YR'!I93</f>
        <v>0.55534678270042193</v>
      </c>
      <c r="D118" s="16">
        <f>'Ref. ACS-5-YR'!R93</f>
        <v>164836</v>
      </c>
      <c r="E118" s="55">
        <f>'Ref. ACS-5-YR'!S93</f>
        <v>0.60233646738117597</v>
      </c>
      <c r="F118" s="16">
        <f>'Ref. ACS-5-YR'!AB93</f>
        <v>15380929</v>
      </c>
      <c r="G118" s="55">
        <f>'Ref. ACS-5-YR'!AC93</f>
        <v>0.39100000000000001</v>
      </c>
      <c r="I118" s="37"/>
    </row>
    <row r="119" spans="1:9" x14ac:dyDescent="0.3">
      <c r="A119" s="13" t="s">
        <v>233</v>
      </c>
      <c r="B119" s="16">
        <f>'Ref. ACS-5-YR'!H94</f>
        <v>7260</v>
      </c>
      <c r="C119" s="55">
        <f>'Ref. ACS-5-YR'!I94</f>
        <v>0.23931962025316456</v>
      </c>
      <c r="D119" s="16">
        <f>'Ref. ACS-5-YR'!R94</f>
        <v>65882</v>
      </c>
      <c r="E119" s="55">
        <f>'Ref. ACS-5-YR'!S94</f>
        <v>0.24074310917522043</v>
      </c>
      <c r="F119" s="16">
        <f>'Ref. ACS-5-YR'!AB94</f>
        <v>7688576</v>
      </c>
      <c r="G119" s="55">
        <f>'Ref. ACS-5-YR'!AC94</f>
        <v>0.19500000000000001</v>
      </c>
      <c r="I119" s="37"/>
    </row>
    <row r="120" spans="1:9" x14ac:dyDescent="0.3">
      <c r="A120" s="13" t="s">
        <v>234</v>
      </c>
      <c r="B120" s="16">
        <f>'Ref. ACS-5-YR'!H95</f>
        <v>2</v>
      </c>
      <c r="C120" s="55">
        <f>'Ref. ACS-5-YR'!I95</f>
        <v>6.5928270042194087E-5</v>
      </c>
      <c r="D120" s="16">
        <f>'Ref. ACS-5-YR'!R95</f>
        <v>564</v>
      </c>
      <c r="E120" s="55">
        <f>'Ref. ACS-5-YR'!S95</f>
        <v>2.0609440146750909E-3</v>
      </c>
      <c r="F120" s="16">
        <f>'Ref. ACS-5-YR'!AB95</f>
        <v>108591</v>
      </c>
      <c r="G120" s="55">
        <f>'Ref. ACS-5-YR'!AC95</f>
        <v>3.0000000000000001E-3</v>
      </c>
      <c r="I120" s="37"/>
    </row>
    <row r="121" spans="1:9" x14ac:dyDescent="0.3">
      <c r="A121" s="13" t="s">
        <v>235</v>
      </c>
      <c r="B121" s="16">
        <f>'Ref. ACS-5-YR'!H96</f>
        <v>190</v>
      </c>
      <c r="C121" s="55">
        <f>'Ref. ACS-5-YR'!I96</f>
        <v>6.2631856540084387E-3</v>
      </c>
      <c r="D121" s="16">
        <f>'Ref. ACS-5-YR'!R96</f>
        <v>1871</v>
      </c>
      <c r="E121" s="55">
        <f>'Ref. ACS-5-YR'!S96</f>
        <v>6.8369259777608061E-3</v>
      </c>
      <c r="F121" s="16">
        <f>'Ref. ACS-5-YR'!AB96</f>
        <v>179905</v>
      </c>
      <c r="G121" s="55">
        <f>'Ref. ACS-5-YR'!AC96</f>
        <v>5.0000000000000001E-3</v>
      </c>
      <c r="I121" s="37"/>
    </row>
    <row r="122" spans="1:9" x14ac:dyDescent="0.3">
      <c r="A122" s="13" t="s">
        <v>236</v>
      </c>
      <c r="B122" s="16">
        <f>'Ref. ACS-5-YR'!H97</f>
        <v>19</v>
      </c>
      <c r="C122" s="55">
        <f>'Ref. ACS-5-YR'!I97</f>
        <v>6.2631856540084393E-4</v>
      </c>
      <c r="D122" s="16">
        <f>'Ref. ACS-5-YR'!R97</f>
        <v>546</v>
      </c>
      <c r="E122" s="55">
        <f>'Ref. ACS-5-YR'!S97</f>
        <v>1.9951692056960984E-3</v>
      </c>
      <c r="F122" s="16">
        <f>'Ref. ACS-5-YR'!AB97</f>
        <v>90329</v>
      </c>
      <c r="G122" s="55">
        <f>'Ref. ACS-5-YR'!AC97</f>
        <v>2E-3</v>
      </c>
      <c r="I122" s="37"/>
    </row>
    <row r="123" spans="1:9" x14ac:dyDescent="0.3">
      <c r="A123" s="13" t="s">
        <v>237</v>
      </c>
      <c r="B123" s="16">
        <f>'Ref. ACS-5-YR'!H98</f>
        <v>16</v>
      </c>
      <c r="C123" s="55">
        <f>'Ref. ACS-5-YR'!I98</f>
        <v>5.274261603375527E-4</v>
      </c>
      <c r="D123" s="16">
        <f>'Ref. ACS-5-YR'!R98</f>
        <v>44</v>
      </c>
      <c r="E123" s="55">
        <f>'Ref. ACS-5-YR'!S98</f>
        <v>1.6078286639309219E-4</v>
      </c>
      <c r="F123" s="16">
        <f>'Ref. ACS-5-YR'!AB98</f>
        <v>14112</v>
      </c>
      <c r="G123" s="55">
        <f>'Ref. ACS-5-YR'!AC98</f>
        <v>0</v>
      </c>
      <c r="I123" s="37"/>
    </row>
    <row r="124" spans="1:9" x14ac:dyDescent="0.3">
      <c r="A124" s="13" t="s">
        <v>238</v>
      </c>
      <c r="B124" s="16">
        <f>'Ref. ACS-5-YR'!H99</f>
        <v>8358</v>
      </c>
      <c r="C124" s="55">
        <f>'Ref. ACS-5-YR'!I99</f>
        <v>0.27551424050632911</v>
      </c>
      <c r="D124" s="16">
        <f>'Ref. ACS-5-YR'!R99</f>
        <v>84201</v>
      </c>
      <c r="E124" s="55">
        <f>'Ref. ACS-5-YR'!S99</f>
        <v>0.3076835939355626</v>
      </c>
      <c r="F124" s="16">
        <f>'Ref. ACS-5-YR'!AB99</f>
        <v>5499599</v>
      </c>
      <c r="G124" s="55">
        <f>'Ref. ACS-5-YR'!AC99</f>
        <v>0.14000000000000001</v>
      </c>
      <c r="I124" s="37"/>
    </row>
    <row r="125" spans="1:9" x14ac:dyDescent="0.3">
      <c r="A125" s="13" t="s">
        <v>239</v>
      </c>
      <c r="B125" s="16">
        <f>'Ref. ACS-5-YR'!H100</f>
        <v>1002</v>
      </c>
      <c r="C125" s="55">
        <f>'Ref. ACS-5-YR'!I100</f>
        <v>3.3030063291139243E-2</v>
      </c>
      <c r="D125" s="16">
        <f>'Ref. ACS-5-YR'!R100</f>
        <v>11728</v>
      </c>
      <c r="E125" s="55">
        <f>'Ref. ACS-5-YR'!S100</f>
        <v>4.2855942205867845E-2</v>
      </c>
      <c r="F125" s="16">
        <f>'Ref. ACS-5-YR'!AB100</f>
        <v>1799817</v>
      </c>
      <c r="G125" s="55">
        <f>'Ref. ACS-5-YR'!AC100</f>
        <v>4.5999999999999999E-2</v>
      </c>
      <c r="I125" s="37"/>
    </row>
    <row r="126" spans="1:9" x14ac:dyDescent="0.3">
      <c r="A126" s="13" t="s">
        <v>240</v>
      </c>
      <c r="B126" s="16">
        <f>'Ref. ACS-5-YR'!H101</f>
        <v>832</v>
      </c>
      <c r="C126" s="55">
        <f>'Ref. ACS-5-YR'!I101</f>
        <v>2.7426160337552744E-2</v>
      </c>
      <c r="D126" s="16">
        <f>'Ref. ACS-5-YR'!R101</f>
        <v>10161</v>
      </c>
      <c r="E126" s="55">
        <f>'Ref. ACS-5-YR'!S101</f>
        <v>3.7129879668641126E-2</v>
      </c>
      <c r="F126" s="16">
        <f>'Ref. ACS-5-YR'!AB101</f>
        <v>1374229</v>
      </c>
      <c r="G126" s="55">
        <f>'Ref. ACS-5-YR'!AC101</f>
        <v>3.5000000000000003E-2</v>
      </c>
      <c r="I126" s="37"/>
    </row>
    <row r="127" spans="1:9" x14ac:dyDescent="0.3">
      <c r="A127" s="13" t="s">
        <v>241</v>
      </c>
      <c r="B127" s="16">
        <f>'Ref. ACS-5-YR'!H102</f>
        <v>170</v>
      </c>
      <c r="C127" s="55">
        <f>'Ref. ACS-5-YR'!I102</f>
        <v>5.603902953586498E-3</v>
      </c>
      <c r="D127" s="16">
        <f>'Ref. ACS-5-YR'!R102</f>
        <v>1567</v>
      </c>
      <c r="E127" s="55">
        <f>'Ref. ACS-5-YR'!S102</f>
        <v>5.726062537226715E-3</v>
      </c>
      <c r="F127" s="16">
        <f>'Ref. ACS-5-YR'!AB102</f>
        <v>425588</v>
      </c>
      <c r="G127" s="55">
        <f>'Ref. ACS-5-YR'!AC102</f>
        <v>1.0999999999999999E-2</v>
      </c>
      <c r="I127" s="37"/>
    </row>
    <row r="128" spans="1:9" x14ac:dyDescent="0.3">
      <c r="A128" s="47" t="s">
        <v>243</v>
      </c>
      <c r="I128" s="37"/>
    </row>
    <row r="129" spans="1:9" x14ac:dyDescent="0.3">
      <c r="I129" s="37"/>
    </row>
    <row r="130" spans="1:9" x14ac:dyDescent="0.3">
      <c r="A130" s="1" t="s">
        <v>244</v>
      </c>
      <c r="I130" s="61" t="s">
        <v>245</v>
      </c>
    </row>
    <row r="131" spans="1:9" x14ac:dyDescent="0.3">
      <c r="A131" s="48"/>
      <c r="B131" s="41">
        <v>2000</v>
      </c>
      <c r="C131" s="41" t="s">
        <v>179</v>
      </c>
      <c r="D131" s="41">
        <v>2010</v>
      </c>
      <c r="E131" s="41" t="s">
        <v>179</v>
      </c>
      <c r="F131" s="41">
        <v>2020</v>
      </c>
      <c r="G131" s="41" t="s">
        <v>179</v>
      </c>
      <c r="H131" s="270"/>
      <c r="I131" s="37"/>
    </row>
    <row r="132" spans="1:9" x14ac:dyDescent="0.3">
      <c r="A132" s="13" t="s">
        <v>180</v>
      </c>
      <c r="B132" s="16">
        <f>'Ref. DC-2000'!B18</f>
        <v>23113</v>
      </c>
      <c r="C132" s="55"/>
      <c r="D132" s="16">
        <f>'Ref. DC-2010'!B18</f>
        <v>28168</v>
      </c>
      <c r="E132" s="55"/>
      <c r="F132" s="16">
        <f>B107</f>
        <v>30336</v>
      </c>
      <c r="G132" s="55"/>
      <c r="H132" s="274"/>
      <c r="I132" s="37"/>
    </row>
    <row r="133" spans="1:9" x14ac:dyDescent="0.3">
      <c r="A133" s="13" t="s">
        <v>246</v>
      </c>
      <c r="B133" s="16">
        <f>'Ref. DC-2000'!B27</f>
        <v>9594</v>
      </c>
      <c r="C133" s="55">
        <f>B133/B132</f>
        <v>0.41509107428719766</v>
      </c>
      <c r="D133" s="16">
        <f>'Ref. DC-2010'!B27</f>
        <v>14808</v>
      </c>
      <c r="E133" s="55">
        <f>D133/D132</f>
        <v>0.52570292530531104</v>
      </c>
      <c r="F133" s="16">
        <f>B118</f>
        <v>16847</v>
      </c>
      <c r="G133" s="55">
        <f>C118</f>
        <v>0.55534678270042193</v>
      </c>
      <c r="H133" s="274"/>
      <c r="I133" s="37"/>
    </row>
    <row r="134" spans="1:9" x14ac:dyDescent="0.3">
      <c r="A134" s="13" t="s">
        <v>232</v>
      </c>
      <c r="B134" s="16">
        <f>'Ref. DC-2000'!B19</f>
        <v>13519</v>
      </c>
      <c r="C134" s="55">
        <f>B134/B132</f>
        <v>0.58490892571280229</v>
      </c>
      <c r="D134" s="16">
        <f>'Ref. DC-2010'!B19</f>
        <v>13360</v>
      </c>
      <c r="E134" s="55">
        <f>D134/D132</f>
        <v>0.47429707469468901</v>
      </c>
      <c r="F134" s="16">
        <f>B108</f>
        <v>13489</v>
      </c>
      <c r="G134" s="55">
        <f>C108</f>
        <v>0.44465321729957807</v>
      </c>
      <c r="H134" s="274"/>
      <c r="I134" s="37"/>
    </row>
    <row r="135" spans="1:9" x14ac:dyDescent="0.3">
      <c r="A135" s="13" t="s">
        <v>233</v>
      </c>
      <c r="B135" s="16">
        <f>'Ref. DC-2000'!B20</f>
        <v>10245</v>
      </c>
      <c r="C135" s="55">
        <f>B135/B132</f>
        <v>0.44325704149180117</v>
      </c>
      <c r="D135" s="16">
        <f>'Ref. DC-2010'!B20</f>
        <v>10085</v>
      </c>
      <c r="E135" s="55">
        <f>D135/D132</f>
        <v>0.35803038909400736</v>
      </c>
      <c r="F135" s="16">
        <f t="shared" ref="F135:F143" si="12">B109</f>
        <v>10223</v>
      </c>
      <c r="G135" s="55">
        <f t="shared" ref="G135:G143" si="13">C109</f>
        <v>0.33699235232067509</v>
      </c>
      <c r="H135" s="274"/>
      <c r="I135" s="37"/>
    </row>
    <row r="136" spans="1:9" x14ac:dyDescent="0.3">
      <c r="A136" s="13" t="s">
        <v>234</v>
      </c>
      <c r="B136" s="16">
        <f>'Ref. DC-2000'!B21</f>
        <v>1093</v>
      </c>
      <c r="C136" s="55">
        <f>B136/B132</f>
        <v>4.7289404231384932E-2</v>
      </c>
      <c r="D136" s="16">
        <f>'Ref. DC-2010'!B21</f>
        <v>1087</v>
      </c>
      <c r="E136" s="55">
        <f>D136/D132</f>
        <v>3.8589889236012496E-2</v>
      </c>
      <c r="F136" s="16">
        <f t="shared" si="12"/>
        <v>1078</v>
      </c>
      <c r="G136" s="55">
        <f t="shared" si="13"/>
        <v>3.5535337552742616E-2</v>
      </c>
      <c r="H136" s="274"/>
      <c r="I136" s="37"/>
    </row>
    <row r="137" spans="1:9" x14ac:dyDescent="0.3">
      <c r="A137" s="13" t="s">
        <v>235</v>
      </c>
      <c r="B137" s="16">
        <f>'Ref. DC-2000'!B22</f>
        <v>170</v>
      </c>
      <c r="C137" s="55">
        <f>B137/B132</f>
        <v>7.3551680872236402E-3</v>
      </c>
      <c r="D137" s="16">
        <f>'Ref. DC-2010'!B22</f>
        <v>132</v>
      </c>
      <c r="E137" s="55">
        <f>D137/D132</f>
        <v>4.6861687020732746E-3</v>
      </c>
      <c r="F137" s="16">
        <f t="shared" si="12"/>
        <v>89</v>
      </c>
      <c r="G137" s="55">
        <f t="shared" si="13"/>
        <v>2.9338080168776373E-3</v>
      </c>
      <c r="H137" s="274"/>
      <c r="I137" s="37"/>
    </row>
    <row r="138" spans="1:9" x14ac:dyDescent="0.3">
      <c r="A138" s="13" t="s">
        <v>236</v>
      </c>
      <c r="B138" s="16">
        <f>'Ref. DC-2000'!B23</f>
        <v>1214</v>
      </c>
      <c r="C138" s="55">
        <f>B138/B132</f>
        <v>5.252455328170294E-2</v>
      </c>
      <c r="D138" s="16">
        <f>'Ref. DC-2010'!B23</f>
        <v>1347</v>
      </c>
      <c r="E138" s="55">
        <f>D138/D132</f>
        <v>4.7820221527975007E-2</v>
      </c>
      <c r="F138" s="16">
        <f t="shared" si="12"/>
        <v>1392</v>
      </c>
      <c r="G138" s="55">
        <f t="shared" si="13"/>
        <v>4.588607594936709E-2</v>
      </c>
      <c r="H138" s="274"/>
      <c r="I138" s="37"/>
    </row>
    <row r="139" spans="1:9" x14ac:dyDescent="0.3">
      <c r="A139" s="13" t="s">
        <v>237</v>
      </c>
      <c r="B139" s="16">
        <f>'Ref. DC-2000'!B24</f>
        <v>72</v>
      </c>
      <c r="C139" s="55">
        <f>B139/B132</f>
        <v>3.1151300134123652E-3</v>
      </c>
      <c r="D139" s="16">
        <f>'Ref. DC-2010'!B24</f>
        <v>66</v>
      </c>
      <c r="E139" s="55">
        <f>D139/D132</f>
        <v>2.3430843510366373E-3</v>
      </c>
      <c r="F139" s="16">
        <f t="shared" si="12"/>
        <v>156</v>
      </c>
      <c r="G139" s="55">
        <f t="shared" si="13"/>
        <v>5.1424050632911389E-3</v>
      </c>
      <c r="H139" s="274"/>
      <c r="I139" s="37"/>
    </row>
    <row r="140" spans="1:9" x14ac:dyDescent="0.3">
      <c r="A140" s="13" t="s">
        <v>238</v>
      </c>
      <c r="B140" s="16">
        <f>'Ref. DC-2000'!B25</f>
        <v>28</v>
      </c>
      <c r="C140" s="55">
        <f>B140/B132</f>
        <v>1.2114394496603642E-3</v>
      </c>
      <c r="D140" s="16">
        <f>'Ref. DC-2010'!B25</f>
        <v>61</v>
      </c>
      <c r="E140" s="55">
        <f>D140/D132</f>
        <v>2.1655779608065889E-3</v>
      </c>
      <c r="F140" s="16">
        <f t="shared" si="12"/>
        <v>10</v>
      </c>
      <c r="G140" s="55">
        <f t="shared" si="13"/>
        <v>3.2964135021097045E-4</v>
      </c>
      <c r="H140" s="274"/>
      <c r="I140" s="37"/>
    </row>
    <row r="141" spans="1:9" x14ac:dyDescent="0.3">
      <c r="A141" s="13" t="s">
        <v>239</v>
      </c>
      <c r="B141" s="16">
        <f>'Ref. DC-2000'!B26</f>
        <v>697</v>
      </c>
      <c r="C141" s="55">
        <f>B141/B132</f>
        <v>3.0156189157616926E-2</v>
      </c>
      <c r="D141" s="16">
        <f>'Ref. DC-2010'!B26</f>
        <v>582</v>
      </c>
      <c r="E141" s="55">
        <f>D141/D132</f>
        <v>2.066174382277762E-2</v>
      </c>
      <c r="F141" s="16">
        <f t="shared" si="12"/>
        <v>541</v>
      </c>
      <c r="G141" s="55">
        <f t="shared" si="13"/>
        <v>1.7833597046413501E-2</v>
      </c>
      <c r="H141" s="274"/>
      <c r="I141" s="37"/>
    </row>
    <row r="142" spans="1:9" x14ac:dyDescent="0.3">
      <c r="A142" s="13" t="s">
        <v>240</v>
      </c>
      <c r="B142" s="16"/>
      <c r="C142" s="55"/>
      <c r="D142" s="16"/>
      <c r="E142" s="55"/>
      <c r="F142" s="16">
        <f t="shared" si="12"/>
        <v>118</v>
      </c>
      <c r="G142" s="55">
        <f t="shared" si="13"/>
        <v>3.8897679324894517E-3</v>
      </c>
      <c r="H142" s="274"/>
      <c r="I142" s="37"/>
    </row>
    <row r="143" spans="1:9" x14ac:dyDescent="0.3">
      <c r="A143" s="13" t="s">
        <v>241</v>
      </c>
      <c r="B143" s="16"/>
      <c r="C143" s="55"/>
      <c r="D143" s="16"/>
      <c r="E143" s="55"/>
      <c r="F143" s="16">
        <f t="shared" si="12"/>
        <v>423</v>
      </c>
      <c r="G143" s="55">
        <f t="shared" si="13"/>
        <v>1.394382911392405E-2</v>
      </c>
      <c r="H143" s="274"/>
      <c r="I143" s="37"/>
    </row>
    <row r="144" spans="1:9" x14ac:dyDescent="0.3">
      <c r="A144" s="47" t="s">
        <v>247</v>
      </c>
      <c r="I144" s="37"/>
    </row>
    <row r="145" spans="1:9" x14ac:dyDescent="0.3">
      <c r="B145" s="2"/>
      <c r="I145" s="37"/>
    </row>
    <row r="146" spans="1:9" x14ac:dyDescent="0.3">
      <c r="A146" s="1" t="s">
        <v>248</v>
      </c>
      <c r="I146" s="37"/>
    </row>
    <row r="147" spans="1:9" x14ac:dyDescent="0.3">
      <c r="A147" s="57"/>
      <c r="B147" s="41">
        <v>2000</v>
      </c>
      <c r="C147" s="41">
        <v>2010</v>
      </c>
      <c r="D147" s="41">
        <v>2020</v>
      </c>
      <c r="I147" s="37"/>
    </row>
    <row r="148" spans="1:9" x14ac:dyDescent="0.3">
      <c r="A148" s="13" t="s">
        <v>249</v>
      </c>
      <c r="B148" s="16">
        <f>B133</f>
        <v>9594</v>
      </c>
      <c r="C148" s="16">
        <f>D133</f>
        <v>14808</v>
      </c>
      <c r="D148" s="16">
        <f>'Ref. DC-2020'!B26</f>
        <v>19042</v>
      </c>
      <c r="I148" s="37"/>
    </row>
    <row r="149" spans="1:9" x14ac:dyDescent="0.3">
      <c r="A149" s="13" t="s">
        <v>250</v>
      </c>
      <c r="B149" s="16">
        <f>B135</f>
        <v>10245</v>
      </c>
      <c r="C149" s="16">
        <f>D135</f>
        <v>10085</v>
      </c>
      <c r="D149" s="16">
        <f>'Ref. DC-2020'!B19</f>
        <v>8788</v>
      </c>
      <c r="I149" s="37"/>
    </row>
    <row r="150" spans="1:9" x14ac:dyDescent="0.3">
      <c r="A150" s="13" t="s">
        <v>251</v>
      </c>
      <c r="B150" s="16">
        <f t="shared" ref="B150:B154" si="14">B136</f>
        <v>1093</v>
      </c>
      <c r="C150" s="16">
        <f t="shared" ref="C150:C155" si="15">D136</f>
        <v>1087</v>
      </c>
      <c r="D150" s="16">
        <f>'Ref. DC-2020'!B20</f>
        <v>1001</v>
      </c>
      <c r="I150" s="37"/>
    </row>
    <row r="151" spans="1:9" x14ac:dyDescent="0.3">
      <c r="A151" s="13" t="s">
        <v>252</v>
      </c>
      <c r="B151" s="16">
        <f t="shared" si="14"/>
        <v>170</v>
      </c>
      <c r="C151" s="16">
        <f t="shared" si="15"/>
        <v>132</v>
      </c>
      <c r="D151" s="16">
        <f>'Ref. DC-2020'!B21</f>
        <v>133</v>
      </c>
      <c r="I151" s="37"/>
    </row>
    <row r="152" spans="1:9" x14ac:dyDescent="0.3">
      <c r="A152" s="13" t="s">
        <v>253</v>
      </c>
      <c r="B152" s="16">
        <f t="shared" si="14"/>
        <v>1214</v>
      </c>
      <c r="C152" s="16">
        <f t="shared" si="15"/>
        <v>1347</v>
      </c>
      <c r="D152" s="16">
        <f>'Ref. DC-2020'!B22</f>
        <v>1684</v>
      </c>
      <c r="I152" s="37"/>
    </row>
    <row r="153" spans="1:9" x14ac:dyDescent="0.3">
      <c r="A153" s="13" t="s">
        <v>254</v>
      </c>
      <c r="B153" s="16">
        <f t="shared" si="14"/>
        <v>72</v>
      </c>
      <c r="C153" s="16">
        <f t="shared" si="15"/>
        <v>66</v>
      </c>
      <c r="D153" s="16">
        <f>'Ref. DC-2020'!B23</f>
        <v>60</v>
      </c>
      <c r="I153" s="37"/>
    </row>
    <row r="154" spans="1:9" x14ac:dyDescent="0.3">
      <c r="A154" s="13" t="s">
        <v>255</v>
      </c>
      <c r="B154" s="16">
        <f t="shared" si="14"/>
        <v>28</v>
      </c>
      <c r="C154" s="16">
        <f t="shared" si="15"/>
        <v>61</v>
      </c>
      <c r="D154" s="16">
        <f>'Ref. DC-2020'!B24</f>
        <v>144</v>
      </c>
      <c r="I154" s="37"/>
    </row>
    <row r="155" spans="1:9" x14ac:dyDescent="0.3">
      <c r="A155" s="13" t="s">
        <v>256</v>
      </c>
      <c r="B155" s="16">
        <f>B141</f>
        <v>697</v>
      </c>
      <c r="C155" s="16">
        <f t="shared" si="15"/>
        <v>582</v>
      </c>
      <c r="D155" s="16">
        <f>'Ref. DC-2020'!B25</f>
        <v>1118</v>
      </c>
      <c r="I155" s="37"/>
    </row>
    <row r="156" spans="1:9" x14ac:dyDescent="0.3">
      <c r="A156" s="47" t="s">
        <v>2538</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257</v>
      </c>
      <c r="C159" t="s">
        <v>179</v>
      </c>
      <c r="E159" t="s">
        <v>179</v>
      </c>
      <c r="G159" t="s">
        <v>179</v>
      </c>
      <c r="I159" s="37"/>
    </row>
    <row r="160" spans="1:9" ht="28.8" x14ac:dyDescent="0.3">
      <c r="A160" s="48" t="s">
        <v>172</v>
      </c>
      <c r="B160" s="51" t="str">
        <f>B3</f>
        <v>City of Atwater</v>
      </c>
      <c r="C160" s="51" t="str">
        <f>B3</f>
        <v>City of Atwater</v>
      </c>
      <c r="D160" s="51" t="str">
        <f>B4</f>
        <v>Merced County</v>
      </c>
      <c r="E160" s="51" t="str">
        <f>B4</f>
        <v>Merced County</v>
      </c>
      <c r="F160" s="51" t="s">
        <v>173</v>
      </c>
      <c r="G160" s="51" t="s">
        <v>173</v>
      </c>
      <c r="H160" s="273"/>
      <c r="I160" s="61" t="s">
        <v>258</v>
      </c>
    </row>
    <row r="161" spans="1:9" x14ac:dyDescent="0.3">
      <c r="A161" s="13" t="s">
        <v>180</v>
      </c>
      <c r="B161" s="16">
        <f>'Ref. ACS-5-YR'!H1535</f>
        <v>30136</v>
      </c>
      <c r="C161" s="55"/>
      <c r="D161" s="16">
        <f>'Ref. ACS-5-YR'!R1535</f>
        <v>270721</v>
      </c>
      <c r="E161" s="55"/>
      <c r="F161" s="16">
        <f>'Ref. ACS-5-YR'!AB1535</f>
        <v>38838726</v>
      </c>
      <c r="G161" s="55"/>
      <c r="H161" s="274"/>
      <c r="I161" s="37"/>
    </row>
    <row r="162" spans="1:9" x14ac:dyDescent="0.3">
      <c r="A162" s="13" t="s">
        <v>259</v>
      </c>
      <c r="B162" s="16">
        <f>'Ref. ACS-5-YR'!H1536</f>
        <v>8612</v>
      </c>
      <c r="C162" s="55">
        <f>'Ref. ACS-5-YR'!I1536</f>
        <v>0.28577117069285907</v>
      </c>
      <c r="D162" s="16">
        <f>'Ref. ACS-5-YR'!R1536</f>
        <v>80612</v>
      </c>
      <c r="E162" s="55">
        <f>'Ref. ACS-5-YR'!S1536</f>
        <v>0.29776781261889546</v>
      </c>
      <c r="F162" s="16">
        <f>'Ref. ACS-5-YR'!AB1536</f>
        <v>8942907</v>
      </c>
      <c r="G162" s="55">
        <f>'Ref. ACS-5-YR'!AC1536</f>
        <v>0.23</v>
      </c>
      <c r="H162" s="274"/>
      <c r="I162" s="37"/>
    </row>
    <row r="163" spans="1:9" x14ac:dyDescent="0.3">
      <c r="A163" s="13" t="s">
        <v>260</v>
      </c>
      <c r="B163" s="16">
        <f>'Ref. ACS-5-YR'!H1537</f>
        <v>419</v>
      </c>
      <c r="C163" s="55">
        <f>B163/B162</f>
        <v>4.8653042266604739E-2</v>
      </c>
      <c r="D163" s="16">
        <f>'Ref. ACS-5-YR'!R1537</f>
        <v>2769</v>
      </c>
      <c r="E163" s="55">
        <f>D163/D162</f>
        <v>3.4349724606758301E-2</v>
      </c>
      <c r="F163" s="16">
        <f>'Ref. ACS-5-YR'!AB1537</f>
        <v>207793</v>
      </c>
      <c r="G163" s="55">
        <f>F163/F162</f>
        <v>2.3235509437814796E-2</v>
      </c>
      <c r="H163" s="274"/>
      <c r="I163" s="37"/>
    </row>
    <row r="164" spans="1:9" x14ac:dyDescent="0.3">
      <c r="A164" s="13" t="s">
        <v>261</v>
      </c>
      <c r="B164" s="16">
        <f>'Ref. ACS-5-YR'!H1538</f>
        <v>45</v>
      </c>
      <c r="C164" s="55">
        <f>B164/B162</f>
        <v>5.2252670692057596E-3</v>
      </c>
      <c r="D164" s="16">
        <f>'Ref. ACS-5-YR'!R1538</f>
        <v>1206</v>
      </c>
      <c r="E164" s="55">
        <f>D164/D162</f>
        <v>1.496055177889148E-2</v>
      </c>
      <c r="F164" s="16">
        <f>'Ref. ACS-5-YR'!AB1538</f>
        <v>99013</v>
      </c>
      <c r="G164" s="55">
        <f>F164/F162</f>
        <v>1.1071679488560041E-2</v>
      </c>
      <c r="H164" s="274"/>
      <c r="I164" s="37"/>
    </row>
    <row r="165" spans="1:9" x14ac:dyDescent="0.3">
      <c r="A165" s="13" t="s">
        <v>262</v>
      </c>
      <c r="B165" s="16">
        <f>'Ref. ACS-5-YR'!H1539</f>
        <v>8148</v>
      </c>
      <c r="C165" s="55">
        <f>B165/B162</f>
        <v>0.9461216906641895</v>
      </c>
      <c r="D165" s="16">
        <f>'Ref. ACS-5-YR'!R1539</f>
        <v>76637</v>
      </c>
      <c r="E165" s="55">
        <f>D165/D162</f>
        <v>0.95068972361435022</v>
      </c>
      <c r="F165" s="16">
        <f>'Ref. ACS-5-YR'!AB1539</f>
        <v>8636101</v>
      </c>
      <c r="G165" s="55">
        <f>F165/F162</f>
        <v>0.96569281107362515</v>
      </c>
      <c r="H165" s="274"/>
      <c r="I165" s="37"/>
    </row>
    <row r="166" spans="1:9" x14ac:dyDescent="0.3">
      <c r="A166" s="13" t="s">
        <v>263</v>
      </c>
      <c r="B166" s="16">
        <f>'Ref. ACS-5-YR'!H1540</f>
        <v>17950</v>
      </c>
      <c r="C166" s="55">
        <f>'Ref. ACS-5-YR'!I1540</f>
        <v>0.59563312981152106</v>
      </c>
      <c r="D166" s="16">
        <f>'Ref. ACS-5-YR'!R1540</f>
        <v>159728</v>
      </c>
      <c r="E166" s="55">
        <f>'Ref. ACS-5-YR'!S1540</f>
        <v>0.59000964092183461</v>
      </c>
      <c r="F166" s="16">
        <f>'Ref. ACS-5-YR'!AB1540</f>
        <v>24347395</v>
      </c>
      <c r="G166" s="55">
        <f>'Ref. ACS-5-YR'!AC1540</f>
        <v>0.627</v>
      </c>
      <c r="H166" s="274"/>
      <c r="I166" s="37"/>
    </row>
    <row r="167" spans="1:9" x14ac:dyDescent="0.3">
      <c r="A167" s="13" t="s">
        <v>264</v>
      </c>
      <c r="B167" s="16">
        <f>'Ref. ACS-5-YR'!H1541</f>
        <v>1073</v>
      </c>
      <c r="C167" s="55">
        <f>B167/B166</f>
        <v>5.9777158774373257E-2</v>
      </c>
      <c r="D167" s="16">
        <f>'Ref. ACS-5-YR'!R1541</f>
        <v>9808</v>
      </c>
      <c r="E167" s="55">
        <f>D167/D166</f>
        <v>6.1404387458679759E-2</v>
      </c>
      <c r="F167" s="16">
        <f>'Ref. ACS-5-YR'!AB1541</f>
        <v>1077809</v>
      </c>
      <c r="G167" s="55">
        <f>F167/F166</f>
        <v>4.4267939136815253E-2</v>
      </c>
      <c r="H167" s="274"/>
      <c r="I167" s="37"/>
    </row>
    <row r="168" spans="1:9" x14ac:dyDescent="0.3">
      <c r="A168" s="13" t="s">
        <v>265</v>
      </c>
      <c r="B168" s="16">
        <f>'Ref. ACS-5-YR'!H1542</f>
        <v>797</v>
      </c>
      <c r="C168" s="55">
        <f>B168/B166</f>
        <v>4.4401114206128134E-2</v>
      </c>
      <c r="D168" s="16">
        <f>'Ref. ACS-5-YR'!R1542</f>
        <v>8359</v>
      </c>
      <c r="E168" s="55">
        <f>D168/D166</f>
        <v>5.2332715616548134E-2</v>
      </c>
      <c r="F168" s="16">
        <f>'Ref. ACS-5-YR'!AB1542</f>
        <v>866771</v>
      </c>
      <c r="G168" s="55">
        <f>F168/F166</f>
        <v>3.560015352771826E-2</v>
      </c>
      <c r="H168" s="274"/>
      <c r="I168" s="37"/>
    </row>
    <row r="169" spans="1:9" x14ac:dyDescent="0.3">
      <c r="A169" s="13" t="s">
        <v>266</v>
      </c>
      <c r="B169" s="16">
        <f>'Ref. ACS-5-YR'!H1543</f>
        <v>16080</v>
      </c>
      <c r="C169" s="55">
        <f>B169/B166</f>
        <v>0.89582172701949858</v>
      </c>
      <c r="D169" s="16">
        <f>'Ref. ACS-5-YR'!R1543</f>
        <v>141561</v>
      </c>
      <c r="E169" s="55">
        <f>D169/D166</f>
        <v>0.88626289692477211</v>
      </c>
      <c r="F169" s="16">
        <f>'Ref. ACS-5-YR'!AB1543</f>
        <v>22402815</v>
      </c>
      <c r="G169" s="55">
        <f>F169/F166</f>
        <v>0.92013190733546646</v>
      </c>
      <c r="H169" s="274"/>
      <c r="I169" s="37"/>
    </row>
    <row r="170" spans="1:9" x14ac:dyDescent="0.3">
      <c r="A170" s="13" t="s">
        <v>267</v>
      </c>
      <c r="B170" s="16">
        <f>'Ref. ACS-5-YR'!H1544</f>
        <v>3574</v>
      </c>
      <c r="C170" s="55">
        <f>'Ref. ACS-5-YR'!I1544</f>
        <v>0.11859569949561986</v>
      </c>
      <c r="D170" s="16">
        <f>'Ref. ACS-5-YR'!R1544</f>
        <v>30381</v>
      </c>
      <c r="E170" s="55">
        <f>'Ref. ACS-5-YR'!S1544</f>
        <v>0.11222254645926988</v>
      </c>
      <c r="F170" s="16">
        <f>'Ref. ACS-5-YR'!AB1544</f>
        <v>5548424</v>
      </c>
      <c r="G170" s="55">
        <f>'Ref. ACS-5-YR'!AC1544</f>
        <v>0.14299999999999999</v>
      </c>
      <c r="H170" s="274"/>
      <c r="I170" s="37"/>
    </row>
    <row r="171" spans="1:9" x14ac:dyDescent="0.3">
      <c r="A171" s="13" t="s">
        <v>268</v>
      </c>
      <c r="B171" s="16">
        <f>'Ref. ACS-5-YR'!H1545</f>
        <v>718</v>
      </c>
      <c r="C171" s="55">
        <f>B171/B170</f>
        <v>0.2008953553441522</v>
      </c>
      <c r="D171" s="16">
        <f>'Ref. ACS-5-YR'!R1545</f>
        <v>5640</v>
      </c>
      <c r="E171" s="55">
        <f>D171/D170</f>
        <v>0.18564234225338205</v>
      </c>
      <c r="F171" s="16">
        <f>'Ref. ACS-5-YR'!AB1545</f>
        <v>803463</v>
      </c>
      <c r="G171" s="55">
        <f>F171/F170</f>
        <v>0.14480922871071136</v>
      </c>
      <c r="H171" s="274"/>
      <c r="I171" s="37"/>
    </row>
    <row r="172" spans="1:9" x14ac:dyDescent="0.3">
      <c r="A172" s="13" t="s">
        <v>269</v>
      </c>
      <c r="B172" s="16">
        <f>'Ref. ACS-5-YR'!H1546</f>
        <v>1064</v>
      </c>
      <c r="C172" s="55">
        <f>B172/B170</f>
        <v>0.29770565193060994</v>
      </c>
      <c r="D172" s="16">
        <f>'Ref. ACS-5-YR'!R1546</f>
        <v>7759</v>
      </c>
      <c r="E172" s="55">
        <f>D172/D170</f>
        <v>0.25538988183404099</v>
      </c>
      <c r="F172" s="16">
        <f>'Ref. ACS-5-YR'!AB1546</f>
        <v>1092102</v>
      </c>
      <c r="G172" s="55">
        <f>F172/F170</f>
        <v>0.19683102805409247</v>
      </c>
      <c r="H172" s="274"/>
      <c r="I172"/>
    </row>
    <row r="173" spans="1:9" x14ac:dyDescent="0.3">
      <c r="A173" s="13" t="s">
        <v>270</v>
      </c>
      <c r="B173" s="16">
        <f>'Ref. ACS-5-YR'!H1547</f>
        <v>1792</v>
      </c>
      <c r="C173" s="55">
        <f>B173/B170</f>
        <v>0.5013989927252378</v>
      </c>
      <c r="D173" s="16">
        <f>'Ref. ACS-5-YR'!R1547</f>
        <v>16982</v>
      </c>
      <c r="E173" s="55">
        <f>D173/D170</f>
        <v>0.55896777591257696</v>
      </c>
      <c r="F173" s="16">
        <f>'Ref. ACS-5-YR'!AB1547</f>
        <v>3652859</v>
      </c>
      <c r="G173" s="55">
        <f>F173/F170</f>
        <v>0.65835974323519619</v>
      </c>
      <c r="H173" s="274"/>
      <c r="I173" s="37"/>
    </row>
    <row r="174" spans="1:9" x14ac:dyDescent="0.3">
      <c r="A174" s="47" t="s">
        <v>271</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272</v>
      </c>
    </row>
    <row r="180" spans="1:9" ht="28.8" x14ac:dyDescent="0.3">
      <c r="A180" s="48" t="s">
        <v>172</v>
      </c>
      <c r="B180" s="51" t="str">
        <f>B3</f>
        <v>City of Atwater</v>
      </c>
      <c r="C180" s="51" t="s">
        <v>179</v>
      </c>
      <c r="D180" s="51" t="str">
        <f>B4</f>
        <v>Merced County</v>
      </c>
      <c r="E180" s="51" t="s">
        <v>179</v>
      </c>
      <c r="F180" s="51" t="s">
        <v>173</v>
      </c>
      <c r="G180" s="51" t="s">
        <v>179</v>
      </c>
      <c r="H180" s="275"/>
      <c r="I180" s="61" t="s">
        <v>273</v>
      </c>
    </row>
    <row r="181" spans="1:9" x14ac:dyDescent="0.3">
      <c r="A181" s="13" t="s">
        <v>180</v>
      </c>
      <c r="B181" s="16">
        <f>B161</f>
        <v>30136</v>
      </c>
      <c r="C181" s="55"/>
      <c r="D181" s="16">
        <f>D161</f>
        <v>270721</v>
      </c>
      <c r="E181" s="55"/>
      <c r="F181" s="16">
        <f>F161</f>
        <v>38838726</v>
      </c>
      <c r="G181" s="55"/>
      <c r="H181" s="274"/>
    </row>
    <row r="182" spans="1:9" x14ac:dyDescent="0.3">
      <c r="A182" s="13" t="s">
        <v>274</v>
      </c>
      <c r="B182" s="16">
        <f t="shared" ref="B182:F182" si="16">SUM(B163,B167,B171)</f>
        <v>2210</v>
      </c>
      <c r="C182" s="55">
        <f>B182/$B$181</f>
        <v>7.3334218210777805E-2</v>
      </c>
      <c r="D182" s="16">
        <f t="shared" si="16"/>
        <v>18217</v>
      </c>
      <c r="E182" s="55">
        <f>D182/$D$181</f>
        <v>6.7290679334074566E-2</v>
      </c>
      <c r="F182" s="16">
        <f t="shared" si="16"/>
        <v>2089065</v>
      </c>
      <c r="G182" s="55">
        <f>F182/$F$181</f>
        <v>5.3788195833200089E-2</v>
      </c>
      <c r="H182" s="274"/>
    </row>
    <row r="183" spans="1:9" x14ac:dyDescent="0.3">
      <c r="A183" s="13" t="s">
        <v>275</v>
      </c>
      <c r="B183" s="16">
        <f t="shared" ref="B183:D184" si="17">SUM(B164,B168,B172)</f>
        <v>1906</v>
      </c>
      <c r="C183" s="55">
        <f t="shared" ref="C183:C184" si="18">B183/$B$181</f>
        <v>6.324661534377489E-2</v>
      </c>
      <c r="D183" s="16">
        <f t="shared" si="17"/>
        <v>17324</v>
      </c>
      <c r="E183" s="55">
        <f t="shared" ref="E183:E184" si="19">D183/$D$181</f>
        <v>6.3992080407504398E-2</v>
      </c>
      <c r="F183" s="16">
        <f t="shared" ref="F183" si="20">SUM(F164,F168,F172)</f>
        <v>2057886</v>
      </c>
      <c r="G183" s="55">
        <f t="shared" ref="G183:G184" si="21">F183/$F$181</f>
        <v>5.2985414609119777E-2</v>
      </c>
      <c r="H183" s="274"/>
    </row>
    <row r="184" spans="1:9" x14ac:dyDescent="0.3">
      <c r="A184" s="13" t="s">
        <v>276</v>
      </c>
      <c r="B184" s="16">
        <f t="shared" si="17"/>
        <v>26020</v>
      </c>
      <c r="C184" s="55">
        <f t="shared" si="18"/>
        <v>0.86341916644544725</v>
      </c>
      <c r="D184" s="16">
        <f t="shared" si="17"/>
        <v>235180</v>
      </c>
      <c r="E184" s="55">
        <f t="shared" si="19"/>
        <v>0.86871724025842101</v>
      </c>
      <c r="F184" s="16">
        <f t="shared" ref="F184" si="22">SUM(F165,F169,F173)</f>
        <v>34691775</v>
      </c>
      <c r="G184" s="55">
        <f t="shared" si="21"/>
        <v>0.89322638955768019</v>
      </c>
      <c r="H184" s="274"/>
    </row>
    <row r="185" spans="1:9" x14ac:dyDescent="0.3">
      <c r="A185" s="47" t="s">
        <v>271</v>
      </c>
    </row>
    <row r="188" spans="1:9" x14ac:dyDescent="0.3">
      <c r="A188" s="1" t="s">
        <v>277</v>
      </c>
    </row>
    <row r="189" spans="1:9" ht="28.8" x14ac:dyDescent="0.3">
      <c r="A189" s="48" t="s">
        <v>172</v>
      </c>
      <c r="B189" s="51" t="str">
        <f>B3</f>
        <v>City of Atwater</v>
      </c>
      <c r="C189" s="60" t="s">
        <v>179</v>
      </c>
      <c r="D189" s="51" t="str">
        <f>B4</f>
        <v>Merced County</v>
      </c>
      <c r="E189" s="60" t="s">
        <v>179</v>
      </c>
      <c r="F189" s="59" t="s">
        <v>173</v>
      </c>
      <c r="G189" s="60" t="s">
        <v>179</v>
      </c>
      <c r="H189" s="275"/>
    </row>
    <row r="190" spans="1:9" x14ac:dyDescent="0.3">
      <c r="A190" s="13" t="s">
        <v>278</v>
      </c>
      <c r="B190" s="16">
        <f>B182+B183</f>
        <v>4116</v>
      </c>
      <c r="C190" s="55"/>
      <c r="D190" s="16">
        <f>D182+D183</f>
        <v>35541</v>
      </c>
      <c r="E190" s="55"/>
      <c r="F190" s="16">
        <f>F182+F183</f>
        <v>4146951</v>
      </c>
      <c r="G190" s="55"/>
      <c r="H190" s="275"/>
    </row>
    <row r="191" spans="1:9" x14ac:dyDescent="0.3">
      <c r="A191" s="13" t="s">
        <v>279</v>
      </c>
      <c r="B191" s="16">
        <f>'Ref. ACS-5-YR'!H1316+'Ref. ACS-5-YR'!H1319+'Ref. ACS-5-YR'!H1322+'Ref. ACS-5-YR'!H1325+'Ref. ACS-5-YR'!H1328+'Ref. ACS-5-YR'!H1331+'Ref. ACS-5-YR'!H1335+'Ref. ACS-5-YR'!H1338+'Ref. ACS-5-YR'!H1341+'Ref. ACS-5-YR'!H1344+'Ref. ACS-5-YR'!H1347+'Ref. ACS-5-YR'!H1350</f>
        <v>1611</v>
      </c>
      <c r="C191" s="55">
        <f>B191/B190</f>
        <v>0.39139941690962099</v>
      </c>
      <c r="D191" s="16">
        <f>'Ref. ACS-5-YR'!R1316+'Ref. ACS-5-YR'!R1319+'Ref. ACS-5-YR'!R1322+'Ref. ACS-5-YR'!R1325+'Ref. ACS-5-YR'!R1328+'Ref. ACS-5-YR'!R1331+'Ref. ACS-5-YR'!R1335+'Ref. ACS-5-YR'!R1338+'Ref. ACS-5-YR'!R1341+'Ref. ACS-5-YR'!R1344+'Ref. ACS-5-YR'!R1347+'Ref. ACS-5-YR'!R1350</f>
        <v>9559</v>
      </c>
      <c r="E191" s="55">
        <f>D191/D190</f>
        <v>0.26895697926338596</v>
      </c>
      <c r="F191" s="16">
        <f>'Ref. ACS-5-YR'!AB1316+'Ref. ACS-5-YR'!AB1319+'Ref. ACS-5-YR'!AB1322+'Ref. ACS-5-YR'!AB1325+'Ref. ACS-5-YR'!AB1328+'Ref. ACS-5-YR'!AB1331+'Ref. ACS-5-YR'!AB1335+'Ref. ACS-5-YR'!AB1338+'Ref. ACS-5-YR'!AB1341+'Ref. ACS-5-YR'!AB1344+'Ref. ACS-5-YR'!AB1347+'Ref. ACS-5-YR'!AB1350</f>
        <v>1147500</v>
      </c>
      <c r="G191" s="55">
        <f>F191/F190</f>
        <v>0.2767093221019491</v>
      </c>
      <c r="H191" s="274"/>
    </row>
    <row r="192" spans="1:9" x14ac:dyDescent="0.3">
      <c r="A192" s="13" t="s">
        <v>280</v>
      </c>
      <c r="B192" s="16">
        <f>'Ref. ACS-5-YR'!H1358+'Ref. ACS-5-YR'!H1361+'Ref. ACS-5-YR'!H1364+'Ref. ACS-5-YR'!H1367+'Ref. ACS-5-YR'!H1370+'Ref. ACS-5-YR'!H1373+'Ref. ACS-5-YR'!H1377+'Ref. ACS-5-YR'!H1380+'Ref. ACS-5-YR'!H1383+'Ref. ACS-5-YR'!H1386+'Ref. ACS-5-YR'!H1389+'Ref. ACS-5-YR'!H1392</f>
        <v>875</v>
      </c>
      <c r="C192" s="55">
        <f>B192/B190</f>
        <v>0.21258503401360543</v>
      </c>
      <c r="D192" s="16">
        <f>'Ref. ACS-5-YR'!R1358+'Ref. ACS-5-YR'!R1361+'Ref. ACS-5-YR'!R1364+'Ref. ACS-5-YR'!R1367+'Ref. ACS-5-YR'!R1370+'Ref. ACS-5-YR'!R1373+'Ref. ACS-5-YR'!R1377+'Ref. ACS-5-YR'!R1380+'Ref. ACS-5-YR'!R1383+'Ref. ACS-5-YR'!R1386+'Ref. ACS-5-YR'!R1389+'Ref. ACS-5-YR'!R1392</f>
        <v>8246</v>
      </c>
      <c r="E192" s="55">
        <f>D192/D190</f>
        <v>0.23201373062097297</v>
      </c>
      <c r="F192" s="16">
        <f>'Ref. ACS-5-YR'!AB1358+'Ref. ACS-5-YR'!AB1361+'Ref. ACS-5-YR'!AB1364+'Ref. ACS-5-YR'!AB1367+'Ref. ACS-5-YR'!AB1370+'Ref. ACS-5-YR'!AB1373+'Ref. ACS-5-YR'!AB1377+'Ref. ACS-5-YR'!AB1380+'Ref. ACS-5-YR'!AB1383+'Ref. ACS-5-YR'!AB1386+'Ref. ACS-5-YR'!AB1389+'Ref. ACS-5-YR'!AB1392</f>
        <v>778145</v>
      </c>
      <c r="G192" s="55">
        <f>F192/F190</f>
        <v>0.18764268012812305</v>
      </c>
      <c r="H192" s="274"/>
    </row>
    <row r="193" spans="1:9" x14ac:dyDescent="0.3">
      <c r="A193" s="13" t="s">
        <v>281</v>
      </c>
      <c r="B193" s="16">
        <f>SUM('Ref. ACS-5-YR'!H1400,'Ref. ACS-5-YR'!H1403,'Ref. ACS-5-YR'!H1406,'Ref. ACS-5-YR'!H1409,'Ref. ACS-5-YR'!H1412,'Ref. ACS-5-YR'!H1416+'Ref. ACS-5-YR'!H1419,'Ref. ACS-5-YR'!H1422,'Ref. ACS-5-YR'!H1425,'Ref. ACS-5-YR'!H1428)</f>
        <v>1476</v>
      </c>
      <c r="C193" s="55">
        <f>B193/B190</f>
        <v>0.35860058309037901</v>
      </c>
      <c r="D193" s="16">
        <f>SUM('Ref. ACS-5-YR'!R1400,'Ref. ACS-5-YR'!R1403,'Ref. ACS-5-YR'!R1406,'Ref. ACS-5-YR'!R1409,'Ref. ACS-5-YR'!R1412,'Ref. ACS-5-YR'!R1416+'Ref. ACS-5-YR'!R1419,'Ref. ACS-5-YR'!R1422,'Ref. ACS-5-YR'!R1425,'Ref. ACS-5-YR'!R1428)</f>
        <v>13790</v>
      </c>
      <c r="E193" s="55">
        <f>D193/D190</f>
        <v>0.38800258855969161</v>
      </c>
      <c r="F193" s="16">
        <f>SUM('Ref. ACS-5-YR'!AB1400,'Ref. ACS-5-YR'!AB1403,'Ref. ACS-5-YR'!AB1406,'Ref. ACS-5-YR'!AB1409,'Ref. ACS-5-YR'!AB1412,'Ref. ACS-5-YR'!AB1416+'Ref. ACS-5-YR'!AB1419,'Ref. ACS-5-YR'!AB1422,'Ref. ACS-5-YR'!AB1425,'Ref. ACS-5-YR'!AB1428)</f>
        <v>1585969</v>
      </c>
      <c r="G193" s="55">
        <f>F193/F190</f>
        <v>0.38244218463155222</v>
      </c>
      <c r="H193" s="274"/>
    </row>
    <row r="194" spans="1:9" x14ac:dyDescent="0.3">
      <c r="A194" s="13" t="s">
        <v>282</v>
      </c>
      <c r="B194" s="16">
        <f>SUM('Ref. ACS-5-YR'!H1436,'Ref. ACS-5-YR'!H1439,'Ref. ACS-5-YR'!H1442,'Ref. ACS-5-YR'!H1445,'Ref. ACS-5-YR'!H1448,'Ref. ACS-5-YR'!H1452,'Ref. ACS-5-YR'!H1455,'Ref. ACS-5-YR'!H1458,'Ref. ACS-5-YR'!H1461,'Ref. ACS-5-YR'!H1464)</f>
        <v>2132</v>
      </c>
      <c r="C194" s="55">
        <f>B194/B190</f>
        <v>0.5179786200194364</v>
      </c>
      <c r="D194" s="16">
        <f>SUM('Ref. ACS-5-YR'!R1436,'Ref. ACS-5-YR'!R1439,'Ref. ACS-5-YR'!R1442,'Ref. ACS-5-YR'!R1445,'Ref. ACS-5-YR'!R1448,'Ref. ACS-5-YR'!R1452,'Ref. ACS-5-YR'!R1455,'Ref. ACS-5-YR'!R1458,'Ref. ACS-5-YR'!R1461,'Ref. ACS-5-YR'!R1464)</f>
        <v>18152</v>
      </c>
      <c r="E194" s="55">
        <f>D194/D190</f>
        <v>0.51073408176472246</v>
      </c>
      <c r="F194" s="16">
        <f>SUM('Ref. ACS-5-YR'!AB1436,'Ref. ACS-5-YR'!AB1439,'Ref. ACS-5-YR'!AB1442,'Ref. ACS-5-YR'!AB1445,'Ref. ACS-5-YR'!AB1448,'Ref. ACS-5-YR'!AB1452,'Ref. ACS-5-YR'!AB1455,'Ref. ACS-5-YR'!AB1458,'Ref. ACS-5-YR'!AB1461,'Ref. ACS-5-YR'!AB1464)</f>
        <v>2118765</v>
      </c>
      <c r="G194" s="55">
        <f>F194/F190</f>
        <v>0.51092115629048906</v>
      </c>
      <c r="H194" s="274"/>
      <c r="I194" s="42" t="str">
        <f>A197</f>
        <v>Source: U.S. Census Bureau, ACS16-20 (5-year Estimates), Table B18102 - B18107.</v>
      </c>
    </row>
    <row r="195" spans="1:9" x14ac:dyDescent="0.3">
      <c r="A195" s="13" t="s">
        <v>283</v>
      </c>
      <c r="B195" s="16">
        <f>SUM('Ref. ACS-5-YR'!H1472,'Ref. ACS-5-YR'!H1475,'Ref. ACS-5-YR'!H1478,'Ref. ACS-5-YR'!H1481,'Ref. ACS-5-YR'!H1484,'Ref. ACS-5-YR'!H1488,'Ref. ACS-5-YR'!H1491,'Ref. ACS-5-YR'!H1494,'Ref. ACS-5-YR'!H1497,'Ref. ACS-5-YR'!H1500)</f>
        <v>767</v>
      </c>
      <c r="C195" s="55">
        <f>B195/B190</f>
        <v>0.18634596695821184</v>
      </c>
      <c r="D195" s="16">
        <f>SUM('Ref. ACS-5-YR'!R1472,'Ref. ACS-5-YR'!R1475,'Ref. ACS-5-YR'!R1478,'Ref. ACS-5-YR'!R1481,'Ref. ACS-5-YR'!R1484,'Ref. ACS-5-YR'!R1488,'Ref. ACS-5-YR'!R1491,'Ref. ACS-5-YR'!R1494,'Ref. ACS-5-YR'!R1497,'Ref. ACS-5-YR'!R1500)</f>
        <v>6898</v>
      </c>
      <c r="E195" s="55">
        <f>D195/D190</f>
        <v>0.19408570383500745</v>
      </c>
      <c r="F195" s="16">
        <f>SUM('Ref. ACS-5-YR'!AB1472,'Ref. ACS-5-YR'!AB1475,'Ref. ACS-5-YR'!AB1478,'Ref. ACS-5-YR'!AB1481,'Ref. ACS-5-YR'!AB1484,'Ref. ACS-5-YR'!AB1488,'Ref. ACS-5-YR'!AB1491,'Ref. ACS-5-YR'!AB1494,'Ref. ACS-5-YR'!AB1497,'Ref. ACS-5-YR'!AB1500)</f>
        <v>964579</v>
      </c>
      <c r="G195" s="55">
        <f>F195/F190</f>
        <v>0.23259956531919476</v>
      </c>
      <c r="H195" s="274"/>
    </row>
    <row r="196" spans="1:9" x14ac:dyDescent="0.3">
      <c r="A196" s="13" t="s">
        <v>284</v>
      </c>
      <c r="B196" s="16">
        <f>SUM('Ref. ACS-5-YR'!H1508,'Ref. ACS-5-YR'!H1511,'Ref. ACS-5-YR'!H1514,'Ref. ACS-5-YR'!H1517,'Ref. ACS-5-YR'!H1521,'Ref. ACS-5-YR'!H1524,'Ref. ACS-5-YR'!H1527,'Ref. ACS-5-YR'!H1530)</f>
        <v>1192</v>
      </c>
      <c r="C196" s="55">
        <f>B196/B190</f>
        <v>0.28960155490767736</v>
      </c>
      <c r="D196" s="16">
        <f>SUM('Ref. ACS-5-YR'!R1508,'Ref. ACS-5-YR'!R1511,'Ref. ACS-5-YR'!R1514,'Ref. ACS-5-YR'!R1517,'Ref. ACS-5-YR'!R1521,'Ref. ACS-5-YR'!R1524,'Ref. ACS-5-YR'!R1527,'Ref. ACS-5-YR'!R1530)</f>
        <v>12021</v>
      </c>
      <c r="E196" s="55">
        <f>D196/D190</f>
        <v>0.33822908753270869</v>
      </c>
      <c r="F196" s="16">
        <f>SUM('Ref. ACS-5-YR'!AB1508,'Ref. ACS-5-YR'!AB1511,'Ref. ACS-5-YR'!AB1514,'Ref. ACS-5-YR'!AB1517,'Ref. ACS-5-YR'!AB1521,'Ref. ACS-5-YR'!AB1524,'Ref. ACS-5-YR'!AB1527,'Ref. ACS-5-YR'!AB1530)</f>
        <v>1654210</v>
      </c>
      <c r="G196" s="55">
        <f>F196/F190</f>
        <v>0.39889788907561241</v>
      </c>
      <c r="H196" s="274"/>
    </row>
    <row r="197" spans="1:9" x14ac:dyDescent="0.3">
      <c r="A197" s="47" t="s">
        <v>285</v>
      </c>
    </row>
    <row r="198" spans="1:9" x14ac:dyDescent="0.3">
      <c r="A198" s="47"/>
    </row>
    <row r="199" spans="1:9" x14ac:dyDescent="0.3">
      <c r="A199" s="1" t="s">
        <v>286</v>
      </c>
    </row>
    <row r="200" spans="1:9" ht="28.8" x14ac:dyDescent="0.3">
      <c r="A200" s="48"/>
      <c r="B200" s="51" t="str">
        <f>B3</f>
        <v>City of Atwater</v>
      </c>
      <c r="C200" s="51" t="str">
        <f>B4</f>
        <v>Merced County</v>
      </c>
      <c r="D200" s="51" t="s">
        <v>287</v>
      </c>
    </row>
    <row r="201" spans="1:9" x14ac:dyDescent="0.3">
      <c r="A201" s="13" t="s">
        <v>288</v>
      </c>
      <c r="B201" s="16">
        <f>VLOOKUP(Population!B211,'Ref. DDS_Pivot'!A$2:K$465,5,FALSE)</f>
        <v>385</v>
      </c>
      <c r="C201" s="16">
        <f>VLOOKUP(C211,'Ref. DDS_Pivot'!A$467:K$527,5,FALSE)</f>
        <v>2414</v>
      </c>
      <c r="D201" s="16">
        <v>309381</v>
      </c>
      <c r="I201" s="61" t="s">
        <v>2504</v>
      </c>
    </row>
    <row r="202" spans="1:9" x14ac:dyDescent="0.3">
      <c r="A202" s="13" t="s">
        <v>289</v>
      </c>
      <c r="B202" s="16">
        <f>VLOOKUP(Population!B211,'Ref. DDS_Pivot'!A$2:K$465,6,FALSE)</f>
        <v>47</v>
      </c>
      <c r="C202" s="16">
        <f>VLOOKUP(C211,'Ref. DDS_Pivot'!A$467:K$527,6,FALSE)</f>
        <v>213</v>
      </c>
      <c r="D202" s="16">
        <v>27881</v>
      </c>
      <c r="I202" s="37"/>
    </row>
    <row r="203" spans="1:9" x14ac:dyDescent="0.3">
      <c r="A203" s="13" t="s">
        <v>290</v>
      </c>
      <c r="B203" s="16">
        <f>VLOOKUP(Population!B211,'Ref. DDS_Pivot'!A$2:K$465,7,FALSE)</f>
        <v>29</v>
      </c>
      <c r="C203" s="16">
        <f>VLOOKUP(C211,'Ref. DDS_Pivot'!A$467:K$527,7,FALSE)</f>
        <v>84</v>
      </c>
      <c r="D203" s="16">
        <v>23728</v>
      </c>
      <c r="I203" s="37"/>
    </row>
    <row r="204" spans="1:9" x14ac:dyDescent="0.3">
      <c r="A204" s="13" t="s">
        <v>291</v>
      </c>
      <c r="B204" s="16">
        <f>VLOOKUP(Population!B211,'Ref. DDS_Pivot'!A$2:K$465,8,FALSE)</f>
        <v>11</v>
      </c>
      <c r="C204" s="16">
        <f>VLOOKUP(C211,'Ref. DDS_Pivot'!A$467:K$527,8,FALSE)</f>
        <v>60</v>
      </c>
      <c r="D204" s="16">
        <v>6188</v>
      </c>
      <c r="I204" s="37"/>
    </row>
    <row r="205" spans="1:9" x14ac:dyDescent="0.3">
      <c r="A205" s="13" t="s">
        <v>292</v>
      </c>
      <c r="B205" s="16">
        <f>VLOOKUP(Population!B211,'Ref. DDS_Pivot'!A$2:K$465,9,FALSE)</f>
        <v>5</v>
      </c>
      <c r="C205" s="16">
        <f>VLOOKUP(C211,'Ref. DDS_Pivot'!A$467:K$527,9,FALSE)</f>
        <v>40</v>
      </c>
      <c r="D205" s="16">
        <v>8288</v>
      </c>
      <c r="I205" s="37"/>
    </row>
    <row r="206" spans="1:9" x14ac:dyDescent="0.3">
      <c r="A206" s="13" t="s">
        <v>293</v>
      </c>
      <c r="B206" s="16">
        <f>VLOOKUP(Population!B211,'Ref. DDS_Pivot'!A$2:K$465,10,FALSE)</f>
        <v>5</v>
      </c>
      <c r="C206" s="16">
        <f>VLOOKUP(C211,'Ref. DDS_Pivot'!A$467:K$527,10,FALSE)</f>
        <v>35</v>
      </c>
      <c r="D206" s="16">
        <v>4792</v>
      </c>
      <c r="I206" s="37"/>
    </row>
    <row r="207" spans="1:9" x14ac:dyDescent="0.3">
      <c r="A207" s="47" t="s">
        <v>2528</v>
      </c>
      <c r="I207" s="37"/>
    </row>
    <row r="208" spans="1:9" x14ac:dyDescent="0.3">
      <c r="A208" s="47"/>
      <c r="I208" s="37"/>
    </row>
    <row r="209" spans="1:9" x14ac:dyDescent="0.3">
      <c r="A209" s="47"/>
      <c r="I209" s="37"/>
    </row>
    <row r="210" spans="1:9" x14ac:dyDescent="0.3">
      <c r="A210" s="1" t="s">
        <v>294</v>
      </c>
      <c r="I210" s="37"/>
    </row>
    <row r="211" spans="1:9" ht="33" customHeight="1" x14ac:dyDescent="0.3">
      <c r="A211" s="48"/>
      <c r="B211" s="51" t="str">
        <f>B3</f>
        <v>City of Atwater</v>
      </c>
      <c r="C211" s="51" t="str">
        <f>B4</f>
        <v>Merced County</v>
      </c>
      <c r="D211" s="51" t="s">
        <v>287</v>
      </c>
      <c r="I211" s="37"/>
    </row>
    <row r="212" spans="1:9" x14ac:dyDescent="0.3">
      <c r="A212" s="13" t="s">
        <v>295</v>
      </c>
      <c r="B212" s="16">
        <f>VLOOKUP(Population!B211,'Ref. DDS_Pivot'!A$2:K$465,3,FALSE)</f>
        <v>232</v>
      </c>
      <c r="C212" s="16">
        <f>VLOOKUP(C211,'Ref. DDS_Pivot'!A$467:K$527,3,FALSE)</f>
        <v>1507</v>
      </c>
      <c r="D212" s="16">
        <v>192384</v>
      </c>
      <c r="I212" s="37"/>
    </row>
    <row r="213" spans="1:9" x14ac:dyDescent="0.3">
      <c r="A213" s="13" t="s">
        <v>296</v>
      </c>
      <c r="B213" s="16">
        <f>VLOOKUP(Population!B211,'Ref. DDS_Pivot'!A$2:K$465,4,FALSE)</f>
        <v>246</v>
      </c>
      <c r="C213" s="16">
        <f>VLOOKUP(C211,'Ref. DDS_Pivot'!A$467:K$527,4,FALSE)</f>
        <v>1287</v>
      </c>
      <c r="D213" s="16">
        <v>185353</v>
      </c>
      <c r="I213" s="37"/>
    </row>
    <row r="214" spans="1:9" x14ac:dyDescent="0.3">
      <c r="A214" s="13" t="s">
        <v>170</v>
      </c>
      <c r="B214" s="16">
        <f>SUM(B212:B213)</f>
        <v>478</v>
      </c>
      <c r="C214" s="16">
        <f>SUM(C212:C213)</f>
        <v>2794</v>
      </c>
      <c r="D214" s="16">
        <f>SUM(D212:D213)</f>
        <v>377737</v>
      </c>
      <c r="I214" s="37"/>
    </row>
    <row r="215" spans="1:9" x14ac:dyDescent="0.3">
      <c r="A215" s="47" t="s">
        <v>2528</v>
      </c>
      <c r="I215" s="37"/>
    </row>
    <row r="216" spans="1:9" x14ac:dyDescent="0.3">
      <c r="A216" s="47"/>
      <c r="I216" s="37"/>
    </row>
    <row r="217" spans="1:9" x14ac:dyDescent="0.3">
      <c r="C217" s="54"/>
      <c r="I217" s="37"/>
    </row>
    <row r="218" spans="1:9" x14ac:dyDescent="0.3">
      <c r="A218" s="1" t="s">
        <v>297</v>
      </c>
      <c r="I218" s="37"/>
    </row>
    <row r="219" spans="1:9" x14ac:dyDescent="0.3">
      <c r="A219" s="48"/>
      <c r="B219" s="41">
        <v>2010</v>
      </c>
      <c r="C219" s="79" t="s">
        <v>179</v>
      </c>
      <c r="D219" s="79">
        <v>2015</v>
      </c>
      <c r="E219" s="79" t="s">
        <v>179</v>
      </c>
      <c r="F219" s="79">
        <v>2020</v>
      </c>
      <c r="G219" s="79" t="s">
        <v>179</v>
      </c>
      <c r="I219" s="37"/>
    </row>
    <row r="220" spans="1:9" x14ac:dyDescent="0.3">
      <c r="A220" s="13" t="s">
        <v>180</v>
      </c>
      <c r="B220" s="16">
        <f>'Ref. ACS-5-YR Add.'!B62</f>
        <v>10119</v>
      </c>
      <c r="C220" s="115">
        <f t="shared" ref="C220:C233" si="23">B220/$B$220</f>
        <v>1</v>
      </c>
      <c r="D220" s="16">
        <f>'Ref. ACS-5-YR Add.'!E62</f>
        <v>10319</v>
      </c>
      <c r="E220" s="115">
        <f t="shared" ref="E220:E233" si="24">D220/$D$220</f>
        <v>1</v>
      </c>
      <c r="F220" s="16">
        <f>'Ref. ACS-5-YR Add.'!H62</f>
        <v>12876</v>
      </c>
      <c r="G220" s="115">
        <f t="shared" ref="G220:G233" si="25">F220/$F$220</f>
        <v>1</v>
      </c>
      <c r="I220" s="37"/>
    </row>
    <row r="221" spans="1:9" x14ac:dyDescent="0.3">
      <c r="A221" s="13" t="s">
        <v>298</v>
      </c>
      <c r="B221" s="16">
        <f>'Ref. ACS-5-YR Add.'!B63</f>
        <v>743</v>
      </c>
      <c r="C221" s="115">
        <f t="shared" si="23"/>
        <v>7.3426227888131232E-2</v>
      </c>
      <c r="D221" s="16">
        <f>'Ref. ACS-5-YR Add.'!E63</f>
        <v>1042</v>
      </c>
      <c r="E221" s="115">
        <f t="shared" si="24"/>
        <v>0.10097877701327648</v>
      </c>
      <c r="F221" s="16">
        <f>'Ref. ACS-5-YR Add.'!H63</f>
        <v>1153</v>
      </c>
      <c r="G221" s="115">
        <f t="shared" si="25"/>
        <v>8.9546442994718853E-2</v>
      </c>
      <c r="I221" s="37"/>
    </row>
    <row r="222" spans="1:9" x14ac:dyDescent="0.3">
      <c r="A222" s="13" t="s">
        <v>299</v>
      </c>
      <c r="B222" s="16">
        <f>'Ref. ACS-5-YR Add.'!B64</f>
        <v>633</v>
      </c>
      <c r="C222" s="115">
        <f t="shared" si="23"/>
        <v>6.2555588496887041E-2</v>
      </c>
      <c r="D222" s="16">
        <f>'Ref. ACS-5-YR Add.'!E64</f>
        <v>542</v>
      </c>
      <c r="E222" s="115">
        <f t="shared" si="24"/>
        <v>5.2524469425331913E-2</v>
      </c>
      <c r="F222" s="16">
        <f>'Ref. ACS-5-YR Add.'!H64</f>
        <v>880</v>
      </c>
      <c r="G222" s="115">
        <f t="shared" si="25"/>
        <v>6.8344206275240751E-2</v>
      </c>
      <c r="I222" s="37"/>
    </row>
    <row r="223" spans="1:9" x14ac:dyDescent="0.3">
      <c r="A223" s="13" t="s">
        <v>300</v>
      </c>
      <c r="B223" s="16">
        <f>'Ref. ACS-5-YR Add.'!B65</f>
        <v>1240</v>
      </c>
      <c r="C223" s="115">
        <f t="shared" si="23"/>
        <v>0.12254175313766183</v>
      </c>
      <c r="D223" s="16">
        <f>'Ref. ACS-5-YR Add.'!E65</f>
        <v>1459</v>
      </c>
      <c r="E223" s="115">
        <f t="shared" si="24"/>
        <v>0.14138966954162224</v>
      </c>
      <c r="F223" s="16">
        <f>'Ref. ACS-5-YR Add.'!H65</f>
        <v>1614</v>
      </c>
      <c r="G223" s="115">
        <f t="shared" si="25"/>
        <v>0.12534948741845295</v>
      </c>
      <c r="I223" s="37"/>
    </row>
    <row r="224" spans="1:9" x14ac:dyDescent="0.3">
      <c r="A224" s="13" t="s">
        <v>301</v>
      </c>
      <c r="B224" s="16">
        <f>'Ref. ACS-5-YR Add.'!B66</f>
        <v>252</v>
      </c>
      <c r="C224" s="115">
        <f t="shared" si="23"/>
        <v>2.4903646605395791E-2</v>
      </c>
      <c r="D224" s="16">
        <f>'Ref. ACS-5-YR Add.'!E66</f>
        <v>205</v>
      </c>
      <c r="E224" s="115">
        <f t="shared" si="24"/>
        <v>1.9866266111057271E-2</v>
      </c>
      <c r="F224" s="16">
        <f>'Ref. ACS-5-YR Add.'!H66</f>
        <v>426</v>
      </c>
      <c r="G224" s="115">
        <f t="shared" si="25"/>
        <v>3.308480894687791E-2</v>
      </c>
      <c r="I224" s="37"/>
    </row>
    <row r="225" spans="1:9" x14ac:dyDescent="0.3">
      <c r="A225" s="13" t="s">
        <v>302</v>
      </c>
      <c r="B225" s="16">
        <f>'Ref. ACS-5-YR Add.'!B67</f>
        <v>1178</v>
      </c>
      <c r="C225" s="115">
        <f t="shared" si="23"/>
        <v>0.11641466548077874</v>
      </c>
      <c r="D225" s="16">
        <f>'Ref. ACS-5-YR Add.'!E67</f>
        <v>1408</v>
      </c>
      <c r="E225" s="115">
        <f t="shared" si="24"/>
        <v>0.1364473301676519</v>
      </c>
      <c r="F225" s="16">
        <f>'Ref. ACS-5-YR Add.'!H67</f>
        <v>1306</v>
      </c>
      <c r="G225" s="115">
        <f t="shared" si="25"/>
        <v>0.10142901522211867</v>
      </c>
    </row>
    <row r="226" spans="1:9" x14ac:dyDescent="0.3">
      <c r="A226" s="13" t="s">
        <v>303</v>
      </c>
      <c r="B226" s="16">
        <f>'Ref. ACS-5-YR Add.'!B68</f>
        <v>481</v>
      </c>
      <c r="C226" s="115">
        <f t="shared" si="23"/>
        <v>4.7534341338076887E-2</v>
      </c>
      <c r="D226" s="16">
        <f>'Ref. ACS-5-YR Add.'!E68</f>
        <v>468</v>
      </c>
      <c r="E226" s="115">
        <f t="shared" si="24"/>
        <v>4.5353231902316118E-2</v>
      </c>
      <c r="F226" s="16">
        <f>'Ref. ACS-5-YR Add.'!H68</f>
        <v>867</v>
      </c>
      <c r="G226" s="115">
        <f t="shared" si="25"/>
        <v>6.733457595526561E-2</v>
      </c>
    </row>
    <row r="227" spans="1:9" x14ac:dyDescent="0.3">
      <c r="A227" s="13" t="s">
        <v>304</v>
      </c>
      <c r="B227" s="16">
        <f>'Ref. ACS-5-YR Add.'!B69</f>
        <v>285</v>
      </c>
      <c r="C227" s="115">
        <f t="shared" si="23"/>
        <v>2.816483842276905E-2</v>
      </c>
      <c r="D227" s="16">
        <f>'Ref. ACS-5-YR Add.'!E69</f>
        <v>151</v>
      </c>
      <c r="E227" s="115">
        <f t="shared" si="24"/>
        <v>1.4633200891559259E-2</v>
      </c>
      <c r="F227" s="16">
        <f>'Ref. ACS-5-YR Add.'!H69</f>
        <v>90</v>
      </c>
      <c r="G227" s="115">
        <f t="shared" si="25"/>
        <v>6.9897483690587138E-3</v>
      </c>
      <c r="H227" s="275"/>
    </row>
    <row r="228" spans="1:9" x14ac:dyDescent="0.3">
      <c r="A228" s="13" t="s">
        <v>305</v>
      </c>
      <c r="B228" s="16">
        <f>'Ref. ACS-5-YR Add.'!B70</f>
        <v>570</v>
      </c>
      <c r="C228" s="115">
        <f t="shared" si="23"/>
        <v>5.63296768455381E-2</v>
      </c>
      <c r="D228" s="16">
        <f>'Ref. ACS-5-YR Add.'!E70</f>
        <v>378</v>
      </c>
      <c r="E228" s="115">
        <f t="shared" si="24"/>
        <v>3.6631456536486091E-2</v>
      </c>
      <c r="F228" s="16">
        <f>'Ref. ACS-5-YR Add.'!H70</f>
        <v>546</v>
      </c>
      <c r="G228" s="115">
        <f t="shared" si="25"/>
        <v>4.2404473438956196E-2</v>
      </c>
      <c r="H228" s="274"/>
    </row>
    <row r="229" spans="1:9" x14ac:dyDescent="0.3">
      <c r="A229" s="13" t="s">
        <v>306</v>
      </c>
      <c r="B229" s="16">
        <f>'Ref. ACS-5-YR Add.'!B71</f>
        <v>621</v>
      </c>
      <c r="C229" s="115">
        <f t="shared" si="23"/>
        <v>6.136970056329677E-2</v>
      </c>
      <c r="D229" s="16">
        <f>'Ref. ACS-5-YR Add.'!E71</f>
        <v>692</v>
      </c>
      <c r="E229" s="115">
        <f t="shared" si="24"/>
        <v>6.706076170171528E-2</v>
      </c>
      <c r="F229" s="16">
        <f>'Ref. ACS-5-YR Add.'!H71</f>
        <v>717</v>
      </c>
      <c r="G229" s="115">
        <f t="shared" si="25"/>
        <v>5.5684995340167756E-2</v>
      </c>
      <c r="H229" s="274"/>
      <c r="I229" s="42" t="str">
        <f>A234</f>
        <v>Source: U.S. Census Bureau, ACS16-20 (5-year Estimates), Table C24050.</v>
      </c>
    </row>
    <row r="230" spans="1:9" x14ac:dyDescent="0.3">
      <c r="A230" s="13" t="s">
        <v>307</v>
      </c>
      <c r="B230" s="16">
        <f>'Ref. ACS-5-YR Add.'!B72</f>
        <v>2368</v>
      </c>
      <c r="C230" s="115">
        <f t="shared" si="23"/>
        <v>0.23401521889514773</v>
      </c>
      <c r="D230" s="16">
        <f>'Ref. ACS-5-YR Add.'!E72</f>
        <v>2485</v>
      </c>
      <c r="E230" s="115">
        <f t="shared" si="24"/>
        <v>0.2408179087120845</v>
      </c>
      <c r="F230" s="16">
        <f>'Ref. ACS-5-YR Add.'!H72</f>
        <v>3541</v>
      </c>
      <c r="G230" s="115">
        <f t="shared" si="25"/>
        <v>0.27500776638707675</v>
      </c>
      <c r="H230" s="274"/>
      <c r="I230" s="293" t="s">
        <v>2506</v>
      </c>
    </row>
    <row r="231" spans="1:9" x14ac:dyDescent="0.3">
      <c r="A231" s="13" t="s">
        <v>308</v>
      </c>
      <c r="B231" s="16">
        <f>'Ref. ACS-5-YR Add.'!B73</f>
        <v>622</v>
      </c>
      <c r="C231" s="115">
        <f t="shared" si="23"/>
        <v>6.1468524557762624E-2</v>
      </c>
      <c r="D231" s="16">
        <f>'Ref. ACS-5-YR Add.'!E73</f>
        <v>579</v>
      </c>
      <c r="E231" s="115">
        <f t="shared" si="24"/>
        <v>5.611008818683981E-2</v>
      </c>
      <c r="F231" s="16">
        <f>'Ref. ACS-5-YR Add.'!H73</f>
        <v>677</v>
      </c>
      <c r="G231" s="115">
        <f t="shared" si="25"/>
        <v>5.2578440509474994E-2</v>
      </c>
      <c r="H231" s="274"/>
    </row>
    <row r="232" spans="1:9" x14ac:dyDescent="0.3">
      <c r="A232" s="13" t="s">
        <v>309</v>
      </c>
      <c r="B232" s="16">
        <f>'Ref. ACS-5-YR Add.'!B74</f>
        <v>477</v>
      </c>
      <c r="C232" s="115">
        <f t="shared" si="23"/>
        <v>4.7139045360213461E-2</v>
      </c>
      <c r="D232" s="16">
        <f>'Ref. ACS-5-YR Add.'!E74</f>
        <v>420</v>
      </c>
      <c r="E232" s="115">
        <f t="shared" si="24"/>
        <v>4.0701618373873434E-2</v>
      </c>
      <c r="F232" s="16">
        <f>'Ref. ACS-5-YR Add.'!H74</f>
        <v>540</v>
      </c>
      <c r="G232" s="115">
        <f t="shared" si="25"/>
        <v>4.1938490214352281E-2</v>
      </c>
      <c r="H232" s="274"/>
    </row>
    <row r="233" spans="1:9" x14ac:dyDescent="0.3">
      <c r="A233" s="13" t="s">
        <v>310</v>
      </c>
      <c r="B233" s="16">
        <f>'Ref. ACS-5-YR Add.'!B75</f>
        <v>649</v>
      </c>
      <c r="C233" s="115">
        <f t="shared" si="23"/>
        <v>6.4136772408340745E-2</v>
      </c>
      <c r="D233" s="16">
        <f>'Ref. ACS-5-YR Add.'!E75</f>
        <v>490</v>
      </c>
      <c r="E233" s="115">
        <f t="shared" si="24"/>
        <v>4.7485221436185679E-2</v>
      </c>
      <c r="F233" s="16">
        <f>'Ref. ACS-5-YR Add.'!H75</f>
        <v>519</v>
      </c>
      <c r="G233" s="115">
        <f t="shared" si="25"/>
        <v>4.0307548928238582E-2</v>
      </c>
      <c r="H233" s="274"/>
    </row>
    <row r="234" spans="1:9" x14ac:dyDescent="0.3">
      <c r="A234" t="s">
        <v>311</v>
      </c>
    </row>
    <row r="235" spans="1:9" x14ac:dyDescent="0.3">
      <c r="D235" s="2"/>
      <c r="I235" s="61" t="s">
        <v>2505</v>
      </c>
    </row>
    <row r="236" spans="1:9" x14ac:dyDescent="0.3">
      <c r="A236" s="1" t="s">
        <v>312</v>
      </c>
      <c r="C236" s="114" t="s">
        <v>179</v>
      </c>
      <c r="D236" s="114"/>
      <c r="E236" s="114" t="s">
        <v>179</v>
      </c>
      <c r="F236" s="114"/>
      <c r="G236" s="114" t="s">
        <v>179</v>
      </c>
      <c r="I236" s="37"/>
    </row>
    <row r="237" spans="1:9" ht="28.8" x14ac:dyDescent="0.3">
      <c r="A237" s="48" t="s">
        <v>172</v>
      </c>
      <c r="B237" s="60" t="str">
        <f>' Economic Conditions'!B3</f>
        <v>City of Atwater</v>
      </c>
      <c r="C237" s="60" t="str">
        <f>' Economic Conditions'!B3</f>
        <v>City of Atwater</v>
      </c>
      <c r="D237" s="60" t="str">
        <f>' Economic Conditions'!B4</f>
        <v>Merced County</v>
      </c>
      <c r="E237" s="60" t="str">
        <f>' Economic Conditions'!B4</f>
        <v>Merced County</v>
      </c>
      <c r="F237" s="60" t="s">
        <v>173</v>
      </c>
      <c r="G237" s="60" t="s">
        <v>173</v>
      </c>
      <c r="I237" s="37"/>
    </row>
    <row r="238" spans="1:9" x14ac:dyDescent="0.3">
      <c r="A238" s="13" t="s">
        <v>180</v>
      </c>
      <c r="B238" s="16">
        <f>'Ref. ACS-5-YR Add.'!H62</f>
        <v>12876</v>
      </c>
      <c r="C238" s="55"/>
      <c r="D238" s="16">
        <f>'Ref. ACS-5-YR Add.'!R62</f>
        <v>107059</v>
      </c>
      <c r="E238" s="55"/>
      <c r="F238" s="16">
        <f>'Ref. ACS-5-YR Add.'!AB62</f>
        <v>18646894</v>
      </c>
      <c r="G238" s="55"/>
      <c r="I238" s="37"/>
    </row>
    <row r="239" spans="1:9" x14ac:dyDescent="0.3">
      <c r="A239" s="13" t="s">
        <v>298</v>
      </c>
      <c r="B239" s="16">
        <f>'Ref. ACS-5-YR Add.'!H63</f>
        <v>1153</v>
      </c>
      <c r="C239" s="55">
        <f>'Ref. ACS-5-YR Add.'!I63</f>
        <v>8.9546442994718853E-2</v>
      </c>
      <c r="D239" s="16">
        <f>'Ref. ACS-5-YR Add.'!R63</f>
        <v>12772</v>
      </c>
      <c r="E239" s="55">
        <f>'Ref. ACS-5-YR Add.'!S63</f>
        <v>0.11929870445268496</v>
      </c>
      <c r="F239" s="16">
        <f>'Ref. ACS-5-YR Add.'!AB63</f>
        <v>394290</v>
      </c>
      <c r="G239" s="55">
        <f>'Ref. ACS-5-YR Add.'!AC63</f>
        <v>2.1000000000000001E-2</v>
      </c>
      <c r="I239" s="37"/>
    </row>
    <row r="240" spans="1:9" x14ac:dyDescent="0.3">
      <c r="A240" s="13" t="s">
        <v>299</v>
      </c>
      <c r="B240" s="16">
        <f>'Ref. ACS-5-YR Add.'!H64</f>
        <v>880</v>
      </c>
      <c r="C240" s="55">
        <f>'Ref. ACS-5-YR Add.'!I64</f>
        <v>6.8344206275240751E-2</v>
      </c>
      <c r="D240" s="16">
        <f>'Ref. ACS-5-YR Add.'!R64</f>
        <v>7439</v>
      </c>
      <c r="E240" s="55">
        <f>'Ref. ACS-5-YR Add.'!S64</f>
        <v>6.9485050299367634E-2</v>
      </c>
      <c r="F240" s="16">
        <f>'Ref. ACS-5-YR Add.'!AB64</f>
        <v>1190537</v>
      </c>
      <c r="G240" s="55">
        <f>'Ref. ACS-5-YR Add.'!AC64</f>
        <v>6.4000000000000001E-2</v>
      </c>
      <c r="I240" s="37"/>
    </row>
    <row r="241" spans="1:9" x14ac:dyDescent="0.3">
      <c r="A241" s="13" t="s">
        <v>300</v>
      </c>
      <c r="B241" s="16">
        <f>'Ref. ACS-5-YR Add.'!H65</f>
        <v>1614</v>
      </c>
      <c r="C241" s="55">
        <f>'Ref. ACS-5-YR Add.'!I65</f>
        <v>0.12534948741845295</v>
      </c>
      <c r="D241" s="16">
        <f>'Ref. ACS-5-YR Add.'!R65</f>
        <v>11801</v>
      </c>
      <c r="E241" s="55">
        <f>'Ref. ACS-5-YR Add.'!S65</f>
        <v>0.11022893918306728</v>
      </c>
      <c r="F241" s="16">
        <f>'Ref. ACS-5-YR Add.'!AB65</f>
        <v>1676497</v>
      </c>
      <c r="G241" s="55">
        <f>'Ref. ACS-5-YR Add.'!AC65</f>
        <v>0.09</v>
      </c>
      <c r="I241" s="37"/>
    </row>
    <row r="242" spans="1:9" x14ac:dyDescent="0.3">
      <c r="A242" s="13" t="s">
        <v>301</v>
      </c>
      <c r="B242" s="16">
        <f>'Ref. ACS-5-YR Add.'!H66</f>
        <v>426</v>
      </c>
      <c r="C242" s="55">
        <f>'Ref. ACS-5-YR Add.'!I66</f>
        <v>3.308480894687791E-2</v>
      </c>
      <c r="D242" s="16">
        <f>'Ref. ACS-5-YR Add.'!R66</f>
        <v>3619</v>
      </c>
      <c r="E242" s="55">
        <f>'Ref. ACS-5-YR Add.'!S66</f>
        <v>3.3803790433312469E-2</v>
      </c>
      <c r="F242" s="16">
        <f>'Ref. ACS-5-YR Add.'!AB66</f>
        <v>514234</v>
      </c>
      <c r="G242" s="55">
        <f>'Ref. ACS-5-YR Add.'!AC66</f>
        <v>2.8000000000000001E-2</v>
      </c>
      <c r="I242" s="37"/>
    </row>
    <row r="243" spans="1:9" x14ac:dyDescent="0.3">
      <c r="A243" s="13" t="s">
        <v>302</v>
      </c>
      <c r="B243" s="16">
        <f>'Ref. ACS-5-YR Add.'!H67</f>
        <v>1306</v>
      </c>
      <c r="C243" s="55">
        <f>'Ref. ACS-5-YR Add.'!I67</f>
        <v>0.10142901522211867</v>
      </c>
      <c r="D243" s="16">
        <f>'Ref. ACS-5-YR Add.'!R67</f>
        <v>12184</v>
      </c>
      <c r="E243" s="55">
        <f>'Ref. ACS-5-YR Add.'!S67</f>
        <v>0.11380640581361678</v>
      </c>
      <c r="F243" s="16">
        <f>'Ref. ACS-5-YR Add.'!AB67</f>
        <v>1942421</v>
      </c>
      <c r="G243" s="55">
        <f>'Ref. ACS-5-YR Add.'!AC67</f>
        <v>0.104</v>
      </c>
      <c r="I243" s="37"/>
    </row>
    <row r="244" spans="1:9" x14ac:dyDescent="0.3">
      <c r="A244" s="13" t="s">
        <v>303</v>
      </c>
      <c r="B244" s="16">
        <f>'Ref. ACS-5-YR Add.'!H68</f>
        <v>867</v>
      </c>
      <c r="C244" s="55">
        <f>'Ref. ACS-5-YR Add.'!I68</f>
        <v>6.733457595526561E-2</v>
      </c>
      <c r="D244" s="16">
        <f>'Ref. ACS-5-YR Add.'!R68</f>
        <v>7242</v>
      </c>
      <c r="E244" s="55">
        <f>'Ref. ACS-5-YR Add.'!S68</f>
        <v>6.764494344240092E-2</v>
      </c>
      <c r="F244" s="16">
        <f>'Ref. ACS-5-YR Add.'!AB68</f>
        <v>1028818</v>
      </c>
      <c r="G244" s="55">
        <f>'Ref. ACS-5-YR Add.'!AC68</f>
        <v>5.5E-2</v>
      </c>
      <c r="I244" s="37"/>
    </row>
    <row r="245" spans="1:9" x14ac:dyDescent="0.3">
      <c r="A245" s="13" t="s">
        <v>304</v>
      </c>
      <c r="B245" s="16">
        <f>'Ref. ACS-5-YR Add.'!H69</f>
        <v>90</v>
      </c>
      <c r="C245" s="55">
        <f>'Ref. ACS-5-YR Add.'!I69</f>
        <v>6.9897483690587138E-3</v>
      </c>
      <c r="D245" s="16">
        <f>'Ref. ACS-5-YR Add.'!R69</f>
        <v>1039</v>
      </c>
      <c r="E245" s="55">
        <f>'Ref. ACS-5-YR Add.'!S69</f>
        <v>9.7049290578092445E-3</v>
      </c>
      <c r="F245" s="16">
        <f>'Ref. ACS-5-YR Add.'!AB69</f>
        <v>542674</v>
      </c>
      <c r="G245" s="55">
        <f>'Ref. ACS-5-YR Add.'!AC69</f>
        <v>2.9000000000000001E-2</v>
      </c>
      <c r="I245" s="37"/>
    </row>
    <row r="246" spans="1:9" x14ac:dyDescent="0.3">
      <c r="A246" s="13" t="s">
        <v>305</v>
      </c>
      <c r="B246" s="16">
        <f>'Ref. ACS-5-YR Add.'!H70</f>
        <v>546</v>
      </c>
      <c r="C246" s="55">
        <f>'Ref. ACS-5-YR Add.'!I70</f>
        <v>4.2404473438956196E-2</v>
      </c>
      <c r="D246" s="16">
        <f>'Ref. ACS-5-YR Add.'!R70</f>
        <v>3207</v>
      </c>
      <c r="E246" s="55">
        <f>'Ref. ACS-5-YR Add.'!S70</f>
        <v>2.9955445128387152E-2</v>
      </c>
      <c r="F246" s="16">
        <f>'Ref. ACS-5-YR Add.'!AB70</f>
        <v>1118253</v>
      </c>
      <c r="G246" s="55">
        <f>'Ref. ACS-5-YR Add.'!AC70</f>
        <v>0.06</v>
      </c>
      <c r="I246" s="37"/>
    </row>
    <row r="247" spans="1:9" x14ac:dyDescent="0.3">
      <c r="A247" s="13" t="s">
        <v>306</v>
      </c>
      <c r="B247" s="16">
        <f>'Ref. ACS-5-YR Add.'!H71</f>
        <v>717</v>
      </c>
      <c r="C247" s="55">
        <f>'Ref. ACS-5-YR Add.'!I71</f>
        <v>5.5684995340167756E-2</v>
      </c>
      <c r="D247" s="16">
        <f>'Ref. ACS-5-YR Add.'!R71</f>
        <v>6731</v>
      </c>
      <c r="E247" s="55">
        <f>'Ref. ACS-5-YR Add.'!S71</f>
        <v>6.2871874387020243E-2</v>
      </c>
      <c r="F247" s="16">
        <f>'Ref. ACS-5-YR Add.'!AB71</f>
        <v>2581266</v>
      </c>
      <c r="G247" s="55">
        <f>'Ref. ACS-5-YR Add.'!AC71</f>
        <v>0.13800000000000001</v>
      </c>
      <c r="I247" s="37"/>
    </row>
    <row r="248" spans="1:9" x14ac:dyDescent="0.3">
      <c r="A248" s="13" t="s">
        <v>307</v>
      </c>
      <c r="B248" s="16">
        <f>'Ref. ACS-5-YR Add.'!H72</f>
        <v>3541</v>
      </c>
      <c r="C248" s="55">
        <f>'Ref. ACS-5-YR Add.'!I72</f>
        <v>0.27500776638707675</v>
      </c>
      <c r="D248" s="16">
        <f>'Ref. ACS-5-YR Add.'!R72</f>
        <v>23372</v>
      </c>
      <c r="E248" s="55">
        <f>'Ref. ACS-5-YR Add.'!S72</f>
        <v>0.21830953025901606</v>
      </c>
      <c r="F248" s="16">
        <f>'Ref. ACS-5-YR Add.'!AB72</f>
        <v>3960265</v>
      </c>
      <c r="G248" s="55">
        <f>'Ref. ACS-5-YR Add.'!AC72</f>
        <v>0.21199999999999999</v>
      </c>
      <c r="I248" s="37"/>
    </row>
    <row r="249" spans="1:9" x14ac:dyDescent="0.3">
      <c r="A249" s="13" t="s">
        <v>308</v>
      </c>
      <c r="B249" s="16">
        <f>'Ref. ACS-5-YR Add.'!H73</f>
        <v>677</v>
      </c>
      <c r="C249" s="55">
        <f>'Ref. ACS-5-YR Add.'!I73</f>
        <v>5.2578440509474994E-2</v>
      </c>
      <c r="D249" s="16">
        <f>'Ref. ACS-5-YR Add.'!R73</f>
        <v>8035</v>
      </c>
      <c r="E249" s="55">
        <f>'Ref. ACS-5-YR Add.'!S73</f>
        <v>7.5052074089987764E-2</v>
      </c>
      <c r="F249" s="16">
        <f>'Ref. ACS-5-YR Add.'!AB73</f>
        <v>1894858</v>
      </c>
      <c r="G249" s="55">
        <f>'Ref. ACS-5-YR Add.'!AC73</f>
        <v>0.10199999999999999</v>
      </c>
      <c r="I249" s="37"/>
    </row>
    <row r="250" spans="1:9" x14ac:dyDescent="0.3">
      <c r="A250" s="13" t="s">
        <v>309</v>
      </c>
      <c r="B250" s="16">
        <f>'Ref. ACS-5-YR Add.'!H74</f>
        <v>540</v>
      </c>
      <c r="C250" s="55">
        <f>'Ref. ACS-5-YR Add.'!I74</f>
        <v>4.1938490214352281E-2</v>
      </c>
      <c r="D250" s="16">
        <f>'Ref. ACS-5-YR Add.'!R74</f>
        <v>4548</v>
      </c>
      <c r="E250" s="55">
        <f>'Ref. ACS-5-YR Add.'!S74</f>
        <v>4.2481248657282436E-2</v>
      </c>
      <c r="F250" s="16">
        <f>'Ref. ACS-5-YR Add.'!AB74</f>
        <v>952302</v>
      </c>
      <c r="G250" s="55">
        <f>'Ref. ACS-5-YR Add.'!AC74</f>
        <v>5.0999999999999997E-2</v>
      </c>
      <c r="I250" s="37"/>
    </row>
    <row r="251" spans="1:9" x14ac:dyDescent="0.3">
      <c r="A251" s="13" t="s">
        <v>310</v>
      </c>
      <c r="B251" s="16">
        <f>'Ref. ACS-5-YR Add.'!H75</f>
        <v>519</v>
      </c>
      <c r="C251" s="55">
        <f>'Ref. ACS-5-YR Add.'!I75</f>
        <v>4.0307548928238582E-2</v>
      </c>
      <c r="D251" s="16">
        <f>'Ref. ACS-5-YR Add.'!R75</f>
        <v>5070</v>
      </c>
      <c r="E251" s="55">
        <f>'Ref. ACS-5-YR Add.'!S75</f>
        <v>4.7357064796047038E-2</v>
      </c>
      <c r="F251" s="16">
        <f>'Ref. ACS-5-YR Add.'!AB75</f>
        <v>850479</v>
      </c>
      <c r="G251" s="55">
        <f>'Ref. ACS-5-YR Add.'!AC75</f>
        <v>4.5999999999999999E-2</v>
      </c>
      <c r="I251" s="37"/>
    </row>
    <row r="252" spans="1:9" x14ac:dyDescent="0.3">
      <c r="A252" t="s">
        <v>311</v>
      </c>
      <c r="I252" s="37"/>
    </row>
    <row r="253" spans="1:9" x14ac:dyDescent="0.3">
      <c r="I253" s="37"/>
    </row>
    <row r="254" spans="1:9" x14ac:dyDescent="0.3">
      <c r="A254" s="1" t="s">
        <v>313</v>
      </c>
      <c r="C254" t="s">
        <v>179</v>
      </c>
      <c r="E254" t="s">
        <v>179</v>
      </c>
      <c r="G254" t="s">
        <v>179</v>
      </c>
      <c r="I254" s="37"/>
    </row>
    <row r="255" spans="1:9" ht="28.8" x14ac:dyDescent="0.3">
      <c r="A255" s="48" t="s">
        <v>172</v>
      </c>
      <c r="B255" s="51" t="str">
        <f>' Economic Conditions'!B3</f>
        <v>City of Atwater</v>
      </c>
      <c r="C255" s="51" t="str">
        <f>' Economic Conditions'!B3</f>
        <v>City of Atwater</v>
      </c>
      <c r="D255" s="51" t="str">
        <f>' Economic Conditions'!B4</f>
        <v>Merced County</v>
      </c>
      <c r="E255" s="51" t="str">
        <f>' Economic Conditions'!B4</f>
        <v>Merced County</v>
      </c>
      <c r="F255" s="51" t="s">
        <v>173</v>
      </c>
      <c r="G255" s="59" t="s">
        <v>173</v>
      </c>
      <c r="I255" s="37"/>
    </row>
    <row r="256" spans="1:9" x14ac:dyDescent="0.3">
      <c r="A256" s="13" t="s">
        <v>180</v>
      </c>
      <c r="B256" s="16">
        <f>'Ref. ACS-5-YR Add.'!H62</f>
        <v>12876</v>
      </c>
      <c r="C256" s="55"/>
      <c r="D256" s="16">
        <f>'Ref. ACS-5-YR Add.'!R62</f>
        <v>107059</v>
      </c>
      <c r="E256" s="55"/>
      <c r="F256" s="16">
        <f>'Ref. ACS-5-YR Add.'!AB62</f>
        <v>18646894</v>
      </c>
      <c r="G256" s="55"/>
      <c r="I256" s="37"/>
    </row>
    <row r="257" spans="1:9" x14ac:dyDescent="0.3">
      <c r="A257" s="13" t="s">
        <v>314</v>
      </c>
      <c r="B257" s="16">
        <f>'Ref. ACS-5-YR Add.'!H76</f>
        <v>3150</v>
      </c>
      <c r="C257" s="55">
        <f>'Ref. ACS-5-YR Add.'!I76</f>
        <v>0.24464119291705499</v>
      </c>
      <c r="D257" s="16">
        <f>'Ref. ACS-5-YR Add.'!R76</f>
        <v>25387</v>
      </c>
      <c r="E257" s="55">
        <f>'Ref. ACS-5-YR Add.'!S76</f>
        <v>0.23713092780616296</v>
      </c>
      <c r="F257" s="16">
        <f>'Ref. ACS-5-YR Add.'!AB76</f>
        <v>7517770</v>
      </c>
      <c r="G257" s="55">
        <f>'Ref. ACS-5-YR Add.'!AC76</f>
        <v>0.40300000000000002</v>
      </c>
      <c r="I257" s="37" t="str">
        <f>A252</f>
        <v>Source: U.S. Census Bureau, ACS16-20 (5-year Estimates), Table C24050.</v>
      </c>
    </row>
    <row r="258" spans="1:9" x14ac:dyDescent="0.3">
      <c r="A258" s="13" t="s">
        <v>315</v>
      </c>
      <c r="B258" s="16">
        <f>'Ref. ACS-5-YR Add.'!H90</f>
        <v>2509</v>
      </c>
      <c r="C258" s="55">
        <f>'Ref. ACS-5-YR Add.'!I90</f>
        <v>0.19485865175520348</v>
      </c>
      <c r="D258" s="16">
        <f>'Ref. ACS-5-YR Add.'!R90</f>
        <v>20497</v>
      </c>
      <c r="E258" s="55">
        <f>'Ref. ACS-5-YR Add.'!S90</f>
        <v>0.19145517892003475</v>
      </c>
      <c r="F258" s="16">
        <f>'Ref. ACS-5-YR Add.'!AB90</f>
        <v>3376613</v>
      </c>
      <c r="G258" s="55">
        <f>'Ref. ACS-5-YR Add.'!AC90</f>
        <v>0.18099999999999999</v>
      </c>
      <c r="I258" s="293" t="s">
        <v>2506</v>
      </c>
    </row>
    <row r="259" spans="1:9" x14ac:dyDescent="0.3">
      <c r="A259" s="13" t="s">
        <v>316</v>
      </c>
      <c r="B259" s="16">
        <f>'Ref. ACS-5-YR Add.'!H104</f>
        <v>2493</v>
      </c>
      <c r="C259" s="55">
        <f>'Ref. ACS-5-YR Add.'!I104</f>
        <v>0.19361602982292636</v>
      </c>
      <c r="D259" s="16">
        <f>'Ref. ACS-5-YR Add.'!R104</f>
        <v>19611</v>
      </c>
      <c r="E259" s="55">
        <f>'Ref. ACS-5-YR Add.'!S104</f>
        <v>0.18317936838565652</v>
      </c>
      <c r="F259" s="16">
        <f>'Ref. ACS-5-YR Add.'!AB104</f>
        <v>3903884</v>
      </c>
      <c r="G259" s="55">
        <f>'Ref. ACS-5-YR Add.'!AC104</f>
        <v>0.20899999999999999</v>
      </c>
    </row>
    <row r="260" spans="1:9" x14ac:dyDescent="0.3">
      <c r="A260" s="13" t="s">
        <v>317</v>
      </c>
      <c r="B260" s="16">
        <f>'Ref. ACS-5-YR Add.'!H118</f>
        <v>2334</v>
      </c>
      <c r="C260" s="55">
        <f>'Ref. ACS-5-YR Add.'!I118</f>
        <v>0.18126747437092264</v>
      </c>
      <c r="D260" s="16">
        <f>'Ref. ACS-5-YR Add.'!R118</f>
        <v>20528</v>
      </c>
      <c r="E260" s="55">
        <f>'Ref. ACS-5-YR Add.'!S118</f>
        <v>0.19174473888229854</v>
      </c>
      <c r="F260" s="16">
        <f>'Ref. ACS-5-YR Add.'!AB118</f>
        <v>1638447</v>
      </c>
      <c r="G260" s="55">
        <f>'Ref. ACS-5-YR Add.'!AC118</f>
        <v>8.7999999999999995E-2</v>
      </c>
      <c r="I260" s="61" t="s">
        <v>2507</v>
      </c>
    </row>
    <row r="261" spans="1:9" x14ac:dyDescent="0.3">
      <c r="A261" s="13" t="s">
        <v>318</v>
      </c>
      <c r="B261" s="16">
        <f>'Ref. ACS-5-YR Add.'!H132</f>
        <v>2390</v>
      </c>
      <c r="C261" s="55">
        <f>'Ref. ACS-5-YR Add.'!I132</f>
        <v>0.1856166511338925</v>
      </c>
      <c r="D261" s="16">
        <f>'Ref. ACS-5-YR Add.'!R132</f>
        <v>21036</v>
      </c>
      <c r="E261" s="55">
        <f>'Ref. ACS-5-YR Add.'!S132</f>
        <v>0.19648978600584724</v>
      </c>
      <c r="F261" s="16">
        <f>'Ref. ACS-5-YR Add.'!AB132</f>
        <v>2210180</v>
      </c>
      <c r="G261" s="55">
        <f>'Ref. ACS-5-YR Add.'!AC132</f>
        <v>0.11899999999999999</v>
      </c>
      <c r="I261" s="37"/>
    </row>
    <row r="262" spans="1:9" x14ac:dyDescent="0.3">
      <c r="A262" t="s">
        <v>311</v>
      </c>
      <c r="I262" s="37"/>
    </row>
    <row r="263" spans="1:9" x14ac:dyDescent="0.3">
      <c r="I263" s="37"/>
    </row>
    <row r="264" spans="1:9" x14ac:dyDescent="0.3">
      <c r="A264" s="1" t="s">
        <v>2466</v>
      </c>
      <c r="I264" s="37"/>
    </row>
    <row r="265" spans="1:9" ht="28.8" x14ac:dyDescent="0.3">
      <c r="A265" s="48"/>
      <c r="B265" s="51" t="str">
        <f>B4</f>
        <v>Merced County</v>
      </c>
      <c r="I265" s="37"/>
    </row>
    <row r="266" spans="1:9" x14ac:dyDescent="0.3">
      <c r="A266" s="13" t="s">
        <v>319</v>
      </c>
      <c r="B266" s="16">
        <f>'Ref. Ag'!H3</f>
        <v>1172</v>
      </c>
      <c r="I266" s="37"/>
    </row>
    <row r="267" spans="1:9" x14ac:dyDescent="0.3">
      <c r="A267" s="13" t="s">
        <v>320</v>
      </c>
      <c r="B267" s="16">
        <f>'Ref. Ag'!H10</f>
        <v>15566</v>
      </c>
      <c r="I267" s="37"/>
    </row>
    <row r="268" spans="1:9" x14ac:dyDescent="0.3">
      <c r="A268" t="s">
        <v>321</v>
      </c>
      <c r="I268" s="37"/>
    </row>
    <row r="269" spans="1:9" x14ac:dyDescent="0.3">
      <c r="A269" s="291" t="s">
        <v>2468</v>
      </c>
      <c r="B269" s="290"/>
      <c r="C269" s="290"/>
      <c r="D269" s="290"/>
      <c r="E269" s="290"/>
      <c r="F269" s="290"/>
      <c r="G269" s="290"/>
      <c r="I269" s="37"/>
    </row>
    <row r="270" spans="1:9" x14ac:dyDescent="0.3">
      <c r="I270" s="37"/>
    </row>
    <row r="271" spans="1:9" x14ac:dyDescent="0.3">
      <c r="A271" s="1" t="s">
        <v>2467</v>
      </c>
      <c r="I271" s="37"/>
    </row>
    <row r="272" spans="1:9" ht="28.8" x14ac:dyDescent="0.3">
      <c r="A272" s="48"/>
      <c r="B272" s="51" t="str">
        <f>B4</f>
        <v>Merced County</v>
      </c>
      <c r="I272" s="37"/>
    </row>
    <row r="273" spans="1:9" x14ac:dyDescent="0.3">
      <c r="A273" s="13" t="s">
        <v>322</v>
      </c>
      <c r="B273" s="16">
        <f>'Ref. Ag'!H25</f>
        <v>7903</v>
      </c>
      <c r="I273" s="37"/>
    </row>
    <row r="274" spans="1:9" x14ac:dyDescent="0.3">
      <c r="A274" s="13" t="s">
        <v>323</v>
      </c>
      <c r="B274" s="16">
        <f>'Ref. Ag'!H40</f>
        <v>7663</v>
      </c>
      <c r="I274" t="str">
        <f>A262</f>
        <v>Source: U.S. Census Bureau, ACS16-20 (5-year Estimates), Table C24050.</v>
      </c>
    </row>
    <row r="275" spans="1:9" x14ac:dyDescent="0.3">
      <c r="A275" t="s">
        <v>321</v>
      </c>
      <c r="I275"/>
    </row>
    <row r="276" spans="1:9" x14ac:dyDescent="0.3">
      <c r="A276" s="291" t="s">
        <v>2468</v>
      </c>
      <c r="B276" s="290"/>
      <c r="C276" s="290"/>
      <c r="D276" s="290"/>
      <c r="E276" s="290"/>
      <c r="F276" s="290"/>
      <c r="G276" s="290"/>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0" t="s">
        <v>1292</v>
      </c>
      <c r="B1" s="351"/>
      <c r="C1" s="351"/>
      <c r="D1" s="351"/>
      <c r="E1" s="351"/>
      <c r="F1" s="351"/>
      <c r="G1" s="351"/>
      <c r="H1" s="351"/>
      <c r="I1" s="351"/>
      <c r="J1" s="343" t="s">
        <v>169</v>
      </c>
    </row>
    <row r="2" spans="1:10" x14ac:dyDescent="0.3">
      <c r="A2" s="344" t="s">
        <v>5</v>
      </c>
      <c r="B2" s="345"/>
      <c r="C2" s="345"/>
      <c r="D2" s="345"/>
      <c r="E2" s="345"/>
      <c r="F2" s="345"/>
      <c r="G2" s="345"/>
      <c r="H2" s="346"/>
      <c r="I2" s="98" t="s">
        <v>6</v>
      </c>
      <c r="J2" s="343"/>
    </row>
    <row r="3" spans="1:10" x14ac:dyDescent="0.3">
      <c r="A3" s="77" t="s">
        <v>0</v>
      </c>
      <c r="B3" s="77" t="str">
        <f>Population!B3</f>
        <v>City of Atwater</v>
      </c>
      <c r="C3" s="65"/>
      <c r="D3" s="65"/>
      <c r="E3" s="65"/>
      <c r="F3" s="65"/>
      <c r="G3" s="65"/>
      <c r="H3" s="276"/>
      <c r="I3" s="78"/>
      <c r="J3" s="343"/>
    </row>
    <row r="4" spans="1:10" x14ac:dyDescent="0.3">
      <c r="A4" s="77" t="s">
        <v>2</v>
      </c>
      <c r="B4" s="77" t="str">
        <f>Population!B4</f>
        <v>Merced County</v>
      </c>
      <c r="C4" s="65"/>
      <c r="D4" s="65"/>
      <c r="E4" s="65"/>
      <c r="F4" s="65"/>
      <c r="G4" s="65"/>
      <c r="H4" s="276"/>
      <c r="I4" s="78"/>
      <c r="J4" s="343"/>
    </row>
    <row r="5" spans="1:10" ht="18.75" customHeight="1" x14ac:dyDescent="0.3">
      <c r="A5" s="66"/>
      <c r="B5" s="66"/>
      <c r="C5" s="66"/>
      <c r="D5" s="66"/>
      <c r="E5" s="66"/>
      <c r="F5" s="66"/>
      <c r="G5" s="66"/>
      <c r="H5" s="277"/>
      <c r="I5" s="67"/>
    </row>
    <row r="6" spans="1:10" x14ac:dyDescent="0.3">
      <c r="A6" s="1" t="s">
        <v>1293</v>
      </c>
    </row>
    <row r="7" spans="1:10" x14ac:dyDescent="0.3">
      <c r="A7" s="48"/>
      <c r="B7" s="68">
        <v>1980</v>
      </c>
      <c r="C7" s="68">
        <v>1990</v>
      </c>
      <c r="D7" s="68">
        <v>2000</v>
      </c>
      <c r="E7" s="68">
        <v>2010</v>
      </c>
      <c r="F7" s="68">
        <v>2020</v>
      </c>
      <c r="H7" s="270"/>
      <c r="I7" s="61" t="s">
        <v>2499</v>
      </c>
    </row>
    <row r="8" spans="1:10" x14ac:dyDescent="0.3">
      <c r="A8" s="13" t="s">
        <v>1294</v>
      </c>
      <c r="B8" s="16">
        <f>'Ref. DC-1980'!B10</f>
        <v>5696</v>
      </c>
      <c r="C8" s="16">
        <f>'Ref. DC-1990'!B8</f>
        <v>7189</v>
      </c>
      <c r="D8" s="16">
        <f>'Ref. DC-2000'!B37</f>
        <v>7247</v>
      </c>
      <c r="E8" s="16">
        <f>'Ref. DC-2010'!B37</f>
        <v>8838</v>
      </c>
      <c r="F8" s="16">
        <f>'Ref. ACS-5-YR'!H156</f>
        <v>10090</v>
      </c>
      <c r="H8" s="271"/>
    </row>
    <row r="9" spans="1:10" x14ac:dyDescent="0.3">
      <c r="A9" s="13" t="s">
        <v>177</v>
      </c>
      <c r="B9" s="3"/>
      <c r="C9" s="4">
        <f>(C8-B8)/B8</f>
        <v>0.2621137640449438</v>
      </c>
      <c r="D9" s="4">
        <f>(D8-C8)/C8</f>
        <v>8.0678814856030047E-3</v>
      </c>
      <c r="E9" s="4">
        <f>(E8-D8)/D8</f>
        <v>0.21953911963571132</v>
      </c>
      <c r="F9" s="4">
        <f>(F8-E8)/E8</f>
        <v>0.14166100927811723</v>
      </c>
      <c r="H9" s="272"/>
    </row>
    <row r="10" spans="1:10" x14ac:dyDescent="0.3">
      <c r="A10" s="47" t="s">
        <v>1295</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2503</v>
      </c>
    </row>
    <row r="22" spans="1:9" x14ac:dyDescent="0.3">
      <c r="A22" s="1" t="s">
        <v>1296</v>
      </c>
      <c r="C22" s="114" t="s">
        <v>179</v>
      </c>
      <c r="D22" s="114"/>
      <c r="E22" s="114" t="s">
        <v>179</v>
      </c>
      <c r="F22" s="114"/>
      <c r="G22" s="114" t="s">
        <v>179</v>
      </c>
    </row>
    <row r="23" spans="1:9" ht="28.8" x14ac:dyDescent="0.3">
      <c r="A23" s="48" t="s">
        <v>172</v>
      </c>
      <c r="B23" s="60" t="str">
        <f>B3</f>
        <v>City of Atwater</v>
      </c>
      <c r="C23" s="60" t="str">
        <f>B3</f>
        <v>City of Atwater</v>
      </c>
      <c r="D23" s="60" t="str">
        <f>B4</f>
        <v>Merced County</v>
      </c>
      <c r="E23" s="60" t="str">
        <f>B4</f>
        <v>Merced County</v>
      </c>
      <c r="F23" s="60" t="s">
        <v>173</v>
      </c>
      <c r="G23" s="60" t="s">
        <v>173</v>
      </c>
      <c r="H23" s="273"/>
      <c r="I23" s="61" t="s">
        <v>1297</v>
      </c>
    </row>
    <row r="24" spans="1:9" x14ac:dyDescent="0.3">
      <c r="A24" s="13" t="s">
        <v>180</v>
      </c>
      <c r="B24" s="16">
        <f>'Ref. ACS-5-YR'!H1577</f>
        <v>10090</v>
      </c>
      <c r="C24" s="55"/>
      <c r="D24" s="16">
        <f>'Ref. ACS-5-YR'!R1577</f>
        <v>81306</v>
      </c>
      <c r="E24" s="55"/>
      <c r="F24" s="16">
        <f>'Ref. ACS-5-YR'!AB1577</f>
        <v>13103114</v>
      </c>
      <c r="G24" s="55"/>
      <c r="H24" s="274"/>
    </row>
    <row r="25" spans="1:9" x14ac:dyDescent="0.3">
      <c r="A25" s="13" t="s">
        <v>1298</v>
      </c>
      <c r="B25" s="16">
        <f>'Ref. ACS-5-YR'!H1578</f>
        <v>5075</v>
      </c>
      <c r="C25" s="55">
        <f>'Ref. ACS-5-YR'!I1578</f>
        <v>0.50297324083250738</v>
      </c>
      <c r="D25" s="16">
        <f>'Ref. ACS-5-YR'!R1578</f>
        <v>40490</v>
      </c>
      <c r="E25" s="55">
        <f>'Ref. ACS-5-YR'!S1578</f>
        <v>0.49799522790445971</v>
      </c>
      <c r="F25" s="16">
        <f>'Ref. ACS-5-YR'!AB1578</f>
        <v>6510580</v>
      </c>
      <c r="G25" s="55">
        <f>'Ref. ACS-5-YR'!AC1578</f>
        <v>0.497</v>
      </c>
      <c r="H25" s="274"/>
    </row>
    <row r="26" spans="1:9" x14ac:dyDescent="0.3">
      <c r="A26" s="13" t="s">
        <v>1299</v>
      </c>
      <c r="B26" s="16">
        <f>'Ref. ACS-5-YR'!H1579</f>
        <v>2150</v>
      </c>
      <c r="C26" s="55">
        <f>'Ref. ACS-5-YR'!I1579</f>
        <v>0.21308225966303271</v>
      </c>
      <c r="D26" s="16">
        <f>'Ref. ACS-5-YR'!R1579</f>
        <v>18178</v>
      </c>
      <c r="E26" s="55">
        <f>'Ref. ACS-5-YR'!S1579</f>
        <v>0.22357513590632919</v>
      </c>
      <c r="F26" s="16">
        <f>'Ref. ACS-5-YR'!AB1579</f>
        <v>2784123</v>
      </c>
      <c r="G26" s="55">
        <f>'Ref. ACS-5-YR'!AC1579</f>
        <v>0.21199999999999999</v>
      </c>
      <c r="H26" s="274"/>
      <c r="I26" s="62"/>
    </row>
    <row r="27" spans="1:9" x14ac:dyDescent="0.3">
      <c r="A27" s="13" t="s">
        <v>1300</v>
      </c>
      <c r="B27" s="16">
        <f>'Ref. ACS-5-YR'!H1580</f>
        <v>2925</v>
      </c>
      <c r="C27" s="55">
        <f>'Ref. ACS-5-YR'!I1580</f>
        <v>0.2898909811694747</v>
      </c>
      <c r="D27" s="16">
        <f>'Ref. ACS-5-YR'!R1580</f>
        <v>22312</v>
      </c>
      <c r="E27" s="55">
        <f>'Ref. ACS-5-YR'!S1580</f>
        <v>0.2744200919981305</v>
      </c>
      <c r="F27" s="16">
        <f>'Ref. ACS-5-YR'!AB1580</f>
        <v>3726457</v>
      </c>
      <c r="G27" s="55">
        <f>'Ref. ACS-5-YR'!AC1580</f>
        <v>0.28399999999999997</v>
      </c>
      <c r="H27" s="274"/>
    </row>
    <row r="28" spans="1:9" x14ac:dyDescent="0.3">
      <c r="A28" s="13" t="s">
        <v>1301</v>
      </c>
      <c r="B28" s="16">
        <f>'Ref. ACS-5-YR'!H1581</f>
        <v>826</v>
      </c>
      <c r="C28" s="55">
        <f>'Ref. ACS-5-YR'!I1581</f>
        <v>8.1863230921704652E-2</v>
      </c>
      <c r="D28" s="16">
        <f>'Ref. ACS-5-YR'!R1581</f>
        <v>7048</v>
      </c>
      <c r="E28" s="55">
        <f>'Ref. ACS-5-YR'!S1581</f>
        <v>8.6684869505325557E-2</v>
      </c>
      <c r="F28" s="16">
        <f>'Ref. ACS-5-YR'!AB1581</f>
        <v>896192</v>
      </c>
      <c r="G28" s="55">
        <f>'Ref. ACS-5-YR'!AC1581</f>
        <v>6.8000000000000005E-2</v>
      </c>
      <c r="H28" s="274"/>
    </row>
    <row r="29" spans="1:9" x14ac:dyDescent="0.3">
      <c r="A29" s="13" t="s">
        <v>1302</v>
      </c>
      <c r="B29" s="16">
        <f>'Ref. ACS-5-YR'!H1582</f>
        <v>496</v>
      </c>
      <c r="C29" s="55">
        <f>'Ref. ACS-5-YR'!I1582</f>
        <v>4.9157581764122896E-2</v>
      </c>
      <c r="D29" s="16">
        <f>'Ref. ACS-5-YR'!R1582</f>
        <v>4050</v>
      </c>
      <c r="E29" s="55">
        <f>'Ref. ACS-5-YR'!S1582</f>
        <v>4.9811822005756033E-2</v>
      </c>
      <c r="F29" s="16">
        <f>'Ref. ACS-5-YR'!AB1582</f>
        <v>327712</v>
      </c>
      <c r="G29" s="55">
        <f>'Ref. ACS-5-YR'!AC1582</f>
        <v>2.5000000000000001E-2</v>
      </c>
      <c r="H29" s="274"/>
    </row>
    <row r="30" spans="1:9" x14ac:dyDescent="0.3">
      <c r="A30" s="13" t="s">
        <v>1303</v>
      </c>
      <c r="B30" s="16">
        <f>'Ref. ACS-5-YR'!H1583</f>
        <v>330</v>
      </c>
      <c r="C30" s="55">
        <f>'Ref. ACS-5-YR'!I1583</f>
        <v>3.2705649157581763E-2</v>
      </c>
      <c r="D30" s="16">
        <f>'Ref. ACS-5-YR'!R1583</f>
        <v>2998</v>
      </c>
      <c r="E30" s="55">
        <f>'Ref. ACS-5-YR'!S1583</f>
        <v>3.6873047499569531E-2</v>
      </c>
      <c r="F30" s="16">
        <f>'Ref. ACS-5-YR'!AB1583</f>
        <v>568480</v>
      </c>
      <c r="G30" s="55">
        <f>'Ref. ACS-5-YR'!AC1583</f>
        <v>4.2999999999999997E-2</v>
      </c>
      <c r="H30" s="274"/>
    </row>
    <row r="31" spans="1:9" x14ac:dyDescent="0.3">
      <c r="A31" s="13" t="s">
        <v>1304</v>
      </c>
      <c r="B31" s="16">
        <f>'Ref. ACS-5-YR'!H1584</f>
        <v>2924</v>
      </c>
      <c r="C31" s="55">
        <f>'Ref. ACS-5-YR'!I1584</f>
        <v>0.2897918731417245</v>
      </c>
      <c r="D31" s="16">
        <f>'Ref. ACS-5-YR'!R1584</f>
        <v>19684</v>
      </c>
      <c r="E31" s="55">
        <f>'Ref. ACS-5-YR'!S1584</f>
        <v>0.24209775416328438</v>
      </c>
      <c r="F31" s="16">
        <f>'Ref. ACS-5-YR'!AB1584</f>
        <v>3430426</v>
      </c>
      <c r="G31" s="55">
        <f>'Ref. ACS-5-YR'!AC1584</f>
        <v>0.26200000000000001</v>
      </c>
      <c r="H31" s="274"/>
    </row>
    <row r="32" spans="1:9" x14ac:dyDescent="0.3">
      <c r="A32" s="13" t="s">
        <v>1305</v>
      </c>
      <c r="B32" s="16">
        <f>'Ref. ACS-5-YR'!H1585</f>
        <v>1203</v>
      </c>
      <c r="C32" s="55">
        <f>'Ref. ACS-5-YR'!I1585</f>
        <v>0.11922695738354806</v>
      </c>
      <c r="D32" s="16">
        <f>'Ref. ACS-5-YR'!R1585</f>
        <v>7780</v>
      </c>
      <c r="E32" s="55">
        <f>'Ref. ACS-5-YR'!S1585</f>
        <v>9.5687895112291838E-2</v>
      </c>
      <c r="F32" s="16">
        <f>'Ref. ACS-5-YR'!AB1585</f>
        <v>1722600</v>
      </c>
      <c r="G32" s="55">
        <f>'Ref. ACS-5-YR'!AC1585</f>
        <v>0.13100000000000001</v>
      </c>
      <c r="H32" s="274"/>
    </row>
    <row r="33" spans="1:9" x14ac:dyDescent="0.3">
      <c r="A33" s="13" t="s">
        <v>1299</v>
      </c>
      <c r="B33" s="16">
        <f>'Ref. ACS-5-YR'!H1586</f>
        <v>1042</v>
      </c>
      <c r="C33" s="55">
        <f>'Ref. ACS-5-YR'!I1586</f>
        <v>0.10327056491575817</v>
      </c>
      <c r="D33" s="16">
        <f>'Ref. ACS-5-YR'!R1586</f>
        <v>6117</v>
      </c>
      <c r="E33" s="55">
        <f>'Ref. ACS-5-YR'!S1586</f>
        <v>7.5234300051656711E-2</v>
      </c>
      <c r="F33" s="16">
        <f>'Ref. ACS-5-YR'!AB1586</f>
        <v>615734</v>
      </c>
      <c r="G33" s="55">
        <f>'Ref. ACS-5-YR'!AC1586</f>
        <v>4.7E-2</v>
      </c>
      <c r="H33" s="274"/>
    </row>
    <row r="34" spans="1:9" x14ac:dyDescent="0.3">
      <c r="A34" s="13" t="s">
        <v>1306</v>
      </c>
      <c r="B34" s="16">
        <f>'Ref. ACS-5-YR'!H1587</f>
        <v>588</v>
      </c>
      <c r="C34" s="55">
        <f>'Ref. ACS-5-YR'!I1587</f>
        <v>5.8275520317145689E-2</v>
      </c>
      <c r="D34" s="16">
        <f>'Ref. ACS-5-YR'!R1587</f>
        <v>4789</v>
      </c>
      <c r="E34" s="55">
        <f>'Ref. ACS-5-YR'!S1587</f>
        <v>5.8900942119892753E-2</v>
      </c>
      <c r="F34" s="16">
        <f>'Ref. ACS-5-YR'!AB1587</f>
        <v>858959</v>
      </c>
      <c r="G34" s="55">
        <f>'Ref. ACS-5-YR'!AC1587</f>
        <v>6.6000000000000003E-2</v>
      </c>
      <c r="H34" s="274"/>
    </row>
    <row r="35" spans="1:9" x14ac:dyDescent="0.3">
      <c r="A35" s="13" t="s">
        <v>1307</v>
      </c>
      <c r="B35" s="16">
        <f>'Ref. ACS-5-YR'!H1588</f>
        <v>91</v>
      </c>
      <c r="C35" s="55">
        <f>'Ref. ACS-5-YR'!I1588</f>
        <v>9.0188305252725479E-3</v>
      </c>
      <c r="D35" s="16">
        <f>'Ref. ACS-5-YR'!R1588</f>
        <v>998</v>
      </c>
      <c r="E35" s="55">
        <f>'Ref. ACS-5-YR'!S1588</f>
        <v>1.2274616879443092E-2</v>
      </c>
      <c r="F35" s="16">
        <f>'Ref. ACS-5-YR'!AB1588</f>
        <v>233133</v>
      </c>
      <c r="G35" s="55">
        <f>'Ref. ACS-5-YR'!AC1588</f>
        <v>1.7999999999999999E-2</v>
      </c>
      <c r="H35" s="274"/>
    </row>
    <row r="36" spans="1:9" x14ac:dyDescent="0.3">
      <c r="A36" s="13" t="s">
        <v>1308</v>
      </c>
      <c r="B36" s="16">
        <f>'Ref. ACS-5-YR'!H1589</f>
        <v>1265</v>
      </c>
      <c r="C36" s="55">
        <f>'Ref. ACS-5-YR'!I1589</f>
        <v>0.12537165510406342</v>
      </c>
      <c r="D36" s="16">
        <f>'Ref. ACS-5-YR'!R1589</f>
        <v>14084</v>
      </c>
      <c r="E36" s="55">
        <f>'Ref. ACS-5-YR'!S1589</f>
        <v>0.17322214842693037</v>
      </c>
      <c r="F36" s="16">
        <f>'Ref. ACS-5-YR'!AB1589</f>
        <v>2265916</v>
      </c>
      <c r="G36" s="55">
        <f>'Ref. ACS-5-YR'!AC1589</f>
        <v>0.17299999999999999</v>
      </c>
      <c r="H36" s="274"/>
    </row>
    <row r="37" spans="1:9" x14ac:dyDescent="0.3">
      <c r="A37" s="13" t="s">
        <v>1305</v>
      </c>
      <c r="B37" s="16">
        <f>'Ref. ACS-5-YR'!H1590</f>
        <v>775</v>
      </c>
      <c r="C37" s="55">
        <f>'Ref. ACS-5-YR'!I1590</f>
        <v>7.6808721506442024E-2</v>
      </c>
      <c r="D37" s="16">
        <f>'Ref. ACS-5-YR'!R1590</f>
        <v>7649</v>
      </c>
      <c r="E37" s="55">
        <f>'Ref. ACS-5-YR'!S1590</f>
        <v>9.4076697906673556E-2</v>
      </c>
      <c r="F37" s="16">
        <f>'Ref. ACS-5-YR'!AB1590</f>
        <v>1392219</v>
      </c>
      <c r="G37" s="55">
        <f>'Ref. ACS-5-YR'!AC1590</f>
        <v>0.106</v>
      </c>
      <c r="H37" s="274"/>
    </row>
    <row r="38" spans="1:9" x14ac:dyDescent="0.3">
      <c r="A38" s="13" t="s">
        <v>1299</v>
      </c>
      <c r="B38" s="16">
        <f>'Ref. ACS-5-YR'!H1591</f>
        <v>45</v>
      </c>
      <c r="C38" s="55">
        <f>'Ref. ACS-5-YR'!I1591</f>
        <v>4.4598612487611496E-3</v>
      </c>
      <c r="D38" s="16">
        <f>'Ref. ACS-5-YR'!R1591</f>
        <v>1714</v>
      </c>
      <c r="E38" s="55">
        <f>'Ref. ACS-5-YR'!S1591</f>
        <v>2.1080855041448354E-2</v>
      </c>
      <c r="F38" s="16">
        <f>'Ref. ACS-5-YR'!AB1591</f>
        <v>170832</v>
      </c>
      <c r="G38" s="55">
        <f>'Ref. ACS-5-YR'!AC1591</f>
        <v>1.2999999999999999E-2</v>
      </c>
      <c r="H38" s="274"/>
    </row>
    <row r="39" spans="1:9" x14ac:dyDescent="0.3">
      <c r="A39" s="13" t="s">
        <v>1306</v>
      </c>
      <c r="B39" s="16">
        <f>'Ref. ACS-5-YR'!H1592</f>
        <v>373</v>
      </c>
      <c r="C39" s="55">
        <f>'Ref. ACS-5-YR'!I1592</f>
        <v>3.6967294350842415E-2</v>
      </c>
      <c r="D39" s="16">
        <f>'Ref. ACS-5-YR'!R1592</f>
        <v>3612</v>
      </c>
      <c r="E39" s="55">
        <f>'Ref. ACS-5-YR'!S1592</f>
        <v>4.442476569994834E-2</v>
      </c>
      <c r="F39" s="16">
        <f>'Ref. ACS-5-YR'!AB1592</f>
        <v>414759</v>
      </c>
      <c r="G39" s="55">
        <f>'Ref. ACS-5-YR'!AC1592</f>
        <v>3.2000000000000001E-2</v>
      </c>
      <c r="H39" s="274"/>
    </row>
    <row r="40" spans="1:9" x14ac:dyDescent="0.3">
      <c r="A40" s="13" t="s">
        <v>1307</v>
      </c>
      <c r="B40" s="16">
        <f>'Ref. ACS-5-YR'!H1593</f>
        <v>72</v>
      </c>
      <c r="C40" s="55">
        <f>'Ref. ACS-5-YR'!I1593</f>
        <v>7.1357779980178396E-3</v>
      </c>
      <c r="D40" s="16">
        <f>'Ref. ACS-5-YR'!R1593</f>
        <v>1109</v>
      </c>
      <c r="E40" s="55">
        <f>'Ref. ACS-5-YR'!S1593</f>
        <v>1.3639829778860109E-2</v>
      </c>
      <c r="F40" s="16">
        <f>'Ref. ACS-5-YR'!AB1593</f>
        <v>288106</v>
      </c>
      <c r="G40" s="55">
        <f>'Ref. ACS-5-YR'!AC1593</f>
        <v>2.1999999999999999E-2</v>
      </c>
      <c r="H40" s="274"/>
    </row>
    <row r="41" spans="1:9" x14ac:dyDescent="0.3">
      <c r="A41" s="47" t="s">
        <v>1309</v>
      </c>
      <c r="I41" s="26" t="str">
        <f>A41</f>
        <v>Source: U.S. Census Bureau, ACS16-20 (5-year Estimates), Table B11012</v>
      </c>
    </row>
    <row r="42" spans="1:9" x14ac:dyDescent="0.3">
      <c r="A42" s="47"/>
    </row>
    <row r="43" spans="1:9" x14ac:dyDescent="0.3">
      <c r="A43" s="1" t="s">
        <v>1310</v>
      </c>
      <c r="C43" s="114" t="s">
        <v>179</v>
      </c>
      <c r="D43" s="114"/>
      <c r="E43" s="114" t="s">
        <v>179</v>
      </c>
      <c r="F43" s="114"/>
      <c r="G43" s="114" t="s">
        <v>179</v>
      </c>
      <c r="I43" s="61" t="s">
        <v>1311</v>
      </c>
    </row>
    <row r="44" spans="1:9" ht="28.8" x14ac:dyDescent="0.3">
      <c r="A44" s="48"/>
      <c r="B44" s="108" t="str">
        <f>B3</f>
        <v>City of Atwater</v>
      </c>
      <c r="C44" s="108" t="str">
        <f>B3</f>
        <v>City of Atwater</v>
      </c>
      <c r="D44" s="108" t="str">
        <f>B4</f>
        <v>Merced County</v>
      </c>
      <c r="E44" s="108" t="str">
        <f>B4</f>
        <v>Merced County</v>
      </c>
      <c r="F44" s="108" t="s">
        <v>173</v>
      </c>
      <c r="G44" s="108" t="s">
        <v>173</v>
      </c>
    </row>
    <row r="45" spans="1:9" x14ac:dyDescent="0.3">
      <c r="A45" s="110" t="s">
        <v>1304</v>
      </c>
      <c r="B45" s="6">
        <f>'Ref. ACS-5-YR'!H1584</f>
        <v>2924</v>
      </c>
      <c r="C45" s="55"/>
      <c r="D45" s="6">
        <f>'Ref. ACS-5-YR'!R1584</f>
        <v>19684</v>
      </c>
      <c r="E45" s="55"/>
      <c r="F45" s="6">
        <f>'Ref. ACS-5-YR'!AB1584</f>
        <v>3430426</v>
      </c>
      <c r="G45" s="55"/>
    </row>
    <row r="46" spans="1:9" x14ac:dyDescent="0.3">
      <c r="A46" s="110" t="s">
        <v>1312</v>
      </c>
      <c r="B46" s="6">
        <f>'Ref. ACS-5-YR'!H1585</f>
        <v>1203</v>
      </c>
      <c r="C46" s="55">
        <f>B46/B45</f>
        <v>0.41142270861833108</v>
      </c>
      <c r="D46" s="6">
        <f>'Ref. ACS-5-YR'!R1585</f>
        <v>7780</v>
      </c>
      <c r="E46" s="55">
        <f>D46/D45</f>
        <v>0.39524486892907945</v>
      </c>
      <c r="F46" s="6">
        <f>'Ref. ACS-5-YR'!AB1585</f>
        <v>1722600</v>
      </c>
      <c r="G46" s="55">
        <f>F46/F45</f>
        <v>0.50215337686922845</v>
      </c>
    </row>
    <row r="47" spans="1:9" x14ac:dyDescent="0.3">
      <c r="A47" s="110" t="s">
        <v>1313</v>
      </c>
      <c r="B47" s="6">
        <f>'Ref. ACS-5-YR'!H1586</f>
        <v>1042</v>
      </c>
      <c r="C47" s="55">
        <f>B47/B45</f>
        <v>0.35636114911080713</v>
      </c>
      <c r="D47" s="6">
        <f>'Ref. ACS-5-YR'!R1586</f>
        <v>6117</v>
      </c>
      <c r="E47" s="55">
        <f>D47/D45</f>
        <v>0.31076000812842919</v>
      </c>
      <c r="F47" s="6">
        <f>'Ref. ACS-5-YR'!AB1586</f>
        <v>615734</v>
      </c>
      <c r="G47" s="55">
        <f>F47/F45</f>
        <v>0.17949199312272004</v>
      </c>
    </row>
    <row r="48" spans="1:9" x14ac:dyDescent="0.3">
      <c r="A48" s="110" t="s">
        <v>1314</v>
      </c>
      <c r="B48" s="6">
        <f>'Ref. ACS-5-YR'!H1587</f>
        <v>588</v>
      </c>
      <c r="C48" s="55">
        <f>B48/B45</f>
        <v>0.20109439124487005</v>
      </c>
      <c r="D48" s="6">
        <f>'Ref. ACS-5-YR'!R1587</f>
        <v>4789</v>
      </c>
      <c r="E48" s="55">
        <f>D48/D45</f>
        <v>0.24329404592562487</v>
      </c>
      <c r="F48" s="6">
        <f>'Ref. ACS-5-YR'!AB1587</f>
        <v>858959</v>
      </c>
      <c r="G48" s="55">
        <f>F48/F45</f>
        <v>0.25039426590166936</v>
      </c>
    </row>
    <row r="49" spans="1:9" x14ac:dyDescent="0.3">
      <c r="A49" s="110" t="s">
        <v>1315</v>
      </c>
      <c r="B49" s="6">
        <f>'Ref. ACS-5-YR'!H1588</f>
        <v>91</v>
      </c>
      <c r="C49" s="55">
        <f>B49/B45</f>
        <v>3.1121751025991792E-2</v>
      </c>
      <c r="D49" s="6">
        <f>'Ref. ACS-5-YR'!R1588</f>
        <v>998</v>
      </c>
      <c r="E49" s="55">
        <f>D49/D45</f>
        <v>5.0701077016866491E-2</v>
      </c>
      <c r="F49" s="6">
        <f>'Ref. ACS-5-YR'!AB1588</f>
        <v>233133</v>
      </c>
      <c r="G49" s="55">
        <f>F49/F45</f>
        <v>6.7960364106382121E-2</v>
      </c>
    </row>
    <row r="50" spans="1:9" x14ac:dyDescent="0.3">
      <c r="A50" s="47" t="s">
        <v>1309</v>
      </c>
    </row>
    <row r="51" spans="1:9" x14ac:dyDescent="0.3">
      <c r="A51" s="47"/>
    </row>
    <row r="52" spans="1:9" x14ac:dyDescent="0.3">
      <c r="A52" s="1" t="s">
        <v>1316</v>
      </c>
      <c r="C52" s="114"/>
      <c r="D52" s="114"/>
      <c r="E52" s="114"/>
      <c r="F52" s="114"/>
      <c r="G52" s="114"/>
    </row>
    <row r="53" spans="1:9" ht="28.8" x14ac:dyDescent="0.3">
      <c r="A53" s="48"/>
      <c r="B53" s="108" t="str">
        <f>B23</f>
        <v>City of Atwater</v>
      </c>
      <c r="C53" s="108" t="s">
        <v>179</v>
      </c>
      <c r="D53" s="108" t="str">
        <f>D23</f>
        <v>Merced County</v>
      </c>
      <c r="E53" s="108" t="s">
        <v>179</v>
      </c>
      <c r="F53" s="108" t="str">
        <f>F23</f>
        <v>California</v>
      </c>
      <c r="G53" s="108" t="s">
        <v>179</v>
      </c>
    </row>
    <row r="54" spans="1:9" x14ac:dyDescent="0.3">
      <c r="A54" s="110" t="s">
        <v>1317</v>
      </c>
      <c r="B54" s="6">
        <f>'Ref. ACS-5-YR'!H319</f>
        <v>615</v>
      </c>
      <c r="C54" s="55">
        <f>B54/B56</f>
        <v>0.32765050612679808</v>
      </c>
      <c r="D54" s="6">
        <f>'Ref. ACS-5-YR'!R319</f>
        <v>5274</v>
      </c>
      <c r="E54" s="55">
        <f>D54/D56</f>
        <v>0.38331274075150812</v>
      </c>
      <c r="F54" s="6">
        <f>'Ref. ACS-5-YR'!AB319</f>
        <v>364236</v>
      </c>
      <c r="G54" s="55">
        <f>F54/F56</f>
        <v>0.21510753723260381</v>
      </c>
    </row>
    <row r="55" spans="1:9" x14ac:dyDescent="0.3">
      <c r="A55" s="110" t="s">
        <v>1318</v>
      </c>
      <c r="B55" s="6">
        <f>'Ref. ACS-5-YR'!H339</f>
        <v>1262</v>
      </c>
      <c r="C55" s="55">
        <f>B55/B56</f>
        <v>0.67234949387320186</v>
      </c>
      <c r="D55" s="6">
        <f>'Ref. ACS-5-YR'!R339</f>
        <v>8485</v>
      </c>
      <c r="E55" s="55">
        <f>D55/D56</f>
        <v>0.61668725924849188</v>
      </c>
      <c r="F55" s="6">
        <f>'Ref. ACS-5-YR'!AB339</f>
        <v>1329038</v>
      </c>
      <c r="G55" s="55">
        <f>F55/F56</f>
        <v>0.78489246276739622</v>
      </c>
    </row>
    <row r="56" spans="1:9" x14ac:dyDescent="0.3">
      <c r="A56" s="110" t="s">
        <v>174</v>
      </c>
      <c r="B56" s="6">
        <f>SUM(B54:B55)</f>
        <v>1877</v>
      </c>
      <c r="C56" s="55"/>
      <c r="D56" s="6">
        <f>SUM(D54:D55)</f>
        <v>13759</v>
      </c>
      <c r="E56" s="55"/>
      <c r="F56" s="6">
        <f>SUM(F54:F55)</f>
        <v>1693274</v>
      </c>
      <c r="G56" s="55"/>
    </row>
    <row r="57" spans="1:9" x14ac:dyDescent="0.3">
      <c r="A57" s="47" t="s">
        <v>1319</v>
      </c>
    </row>
    <row r="58" spans="1:9" ht="28.2" customHeight="1" x14ac:dyDescent="0.3">
      <c r="A58" s="352" t="s">
        <v>1320</v>
      </c>
      <c r="B58" s="352"/>
      <c r="C58" s="352"/>
      <c r="D58" s="352"/>
      <c r="E58" s="352"/>
      <c r="F58" s="352"/>
      <c r="G58" s="352"/>
    </row>
    <row r="59" spans="1:9" x14ac:dyDescent="0.3">
      <c r="A59" s="47"/>
      <c r="C59" s="54"/>
    </row>
    <row r="60" spans="1:9" x14ac:dyDescent="0.3">
      <c r="A60" s="1" t="s">
        <v>1321</v>
      </c>
    </row>
    <row r="61" spans="1:9" ht="28.8" x14ac:dyDescent="0.3">
      <c r="A61" s="48" t="s">
        <v>172</v>
      </c>
      <c r="B61" s="60" t="str">
        <f>B3</f>
        <v>City of Atwater</v>
      </c>
      <c r="C61" s="60" t="s">
        <v>179</v>
      </c>
      <c r="D61" s="60" t="str">
        <f>B4</f>
        <v>Merced County</v>
      </c>
      <c r="E61" s="60" t="s">
        <v>179</v>
      </c>
      <c r="F61" s="60" t="s">
        <v>173</v>
      </c>
      <c r="G61" s="60" t="s">
        <v>179</v>
      </c>
      <c r="H61" s="273"/>
    </row>
    <row r="62" spans="1:9" x14ac:dyDescent="0.3">
      <c r="A62" s="13" t="s">
        <v>180</v>
      </c>
      <c r="B62" s="16">
        <f>'Ref. ACS-5-YR'!H223</f>
        <v>10090</v>
      </c>
      <c r="C62" s="55"/>
      <c r="D62" s="16">
        <f>'Ref. ACS-5-YR'!R223</f>
        <v>81306</v>
      </c>
      <c r="E62" s="55"/>
      <c r="F62" s="16">
        <f>'Ref. ACS-5-YR'!AB223</f>
        <v>13103114</v>
      </c>
      <c r="G62" s="55"/>
      <c r="H62" s="274"/>
    </row>
    <row r="63" spans="1:9" x14ac:dyDescent="0.3">
      <c r="A63" s="13" t="s">
        <v>1322</v>
      </c>
      <c r="B63" s="16">
        <f>'Ref. ACS-5-YR'!H224</f>
        <v>7649</v>
      </c>
      <c r="C63" s="55">
        <f>'Ref. ACS-5-YR'!I224</f>
        <v>0.75807730426164521</v>
      </c>
      <c r="D63" s="16">
        <f>'Ref. ACS-5-YR'!R224</f>
        <v>62032</v>
      </c>
      <c r="E63" s="55">
        <f>'Ref. ACS-5-YR'!S224</f>
        <v>0.76294492411384152</v>
      </c>
      <c r="F63" s="16">
        <f>'Ref. ACS-5-YR'!AB224</f>
        <v>8986666</v>
      </c>
      <c r="G63" s="55">
        <f>'Ref. ACS-5-YR'!AC224</f>
        <v>0.68600000000000005</v>
      </c>
      <c r="H63" s="274"/>
    </row>
    <row r="64" spans="1:9" x14ac:dyDescent="0.3">
      <c r="A64" s="13" t="s">
        <v>1323</v>
      </c>
      <c r="B64" s="16">
        <f>'Ref. ACS-5-YR'!H225</f>
        <v>2761</v>
      </c>
      <c r="C64" s="55">
        <f>'Ref. ACS-5-YR'!I225</f>
        <v>0.27363726461843407</v>
      </c>
      <c r="D64" s="16">
        <f>'Ref. ACS-5-YR'!R225</f>
        <v>19516</v>
      </c>
      <c r="E64" s="55">
        <f>'Ref. ACS-5-YR'!S225</f>
        <v>0.24003148599119375</v>
      </c>
      <c r="F64" s="16">
        <f>'Ref. ACS-5-YR'!AB225</f>
        <v>3209170</v>
      </c>
      <c r="G64" s="55">
        <f>'Ref. ACS-5-YR'!AC225</f>
        <v>0.245</v>
      </c>
      <c r="H64" s="274"/>
      <c r="I64" s="47" t="s">
        <v>1309</v>
      </c>
    </row>
    <row r="65" spans="1:9" x14ac:dyDescent="0.3">
      <c r="A65" s="13" t="s">
        <v>1324</v>
      </c>
      <c r="B65" s="16">
        <f>'Ref. ACS-5-YR'!H226</f>
        <v>1690</v>
      </c>
      <c r="C65" s="55">
        <f>'Ref. ACS-5-YR'!I226</f>
        <v>0.16749256689791872</v>
      </c>
      <c r="D65" s="16">
        <f>'Ref. ACS-5-YR'!R226</f>
        <v>12416</v>
      </c>
      <c r="E65" s="55">
        <f>'Ref. ACS-5-YR'!S226</f>
        <v>0.1527070572897449</v>
      </c>
      <c r="F65" s="16">
        <f>'Ref. ACS-5-YR'!AB226</f>
        <v>2054635</v>
      </c>
      <c r="G65" s="55">
        <f>'Ref. ACS-5-YR'!AC226</f>
        <v>0.157</v>
      </c>
      <c r="H65" s="274"/>
    </row>
    <row r="66" spans="1:9" x14ac:dyDescent="0.3">
      <c r="A66" s="13" t="s">
        <v>1325</v>
      </c>
      <c r="B66" s="16">
        <f>'Ref. ACS-5-YR'!H227</f>
        <v>1360</v>
      </c>
      <c r="C66" s="55">
        <f>'Ref. ACS-5-YR'!I227</f>
        <v>0.13478691774033696</v>
      </c>
      <c r="D66" s="16">
        <f>'Ref. ACS-5-YR'!R227</f>
        <v>12211</v>
      </c>
      <c r="E66" s="55">
        <f>'Ref. ACS-5-YR'!S227</f>
        <v>0.15018571815118195</v>
      </c>
      <c r="F66" s="16">
        <f>'Ref. ACS-5-YR'!AB227</f>
        <v>1945127</v>
      </c>
      <c r="G66" s="55">
        <f>'Ref. ACS-5-YR'!AC227</f>
        <v>0.14799999999999999</v>
      </c>
      <c r="H66" s="274"/>
    </row>
    <row r="67" spans="1:9" x14ac:dyDescent="0.3">
      <c r="A67" s="13" t="s">
        <v>1326</v>
      </c>
      <c r="B67" s="16">
        <f>'Ref. ACS-5-YR'!H228</f>
        <v>1138</v>
      </c>
      <c r="C67" s="55">
        <f>'Ref. ACS-5-YR'!I228</f>
        <v>0.11278493557978196</v>
      </c>
      <c r="D67" s="16">
        <f>'Ref. ACS-5-YR'!R228</f>
        <v>10182</v>
      </c>
      <c r="E67" s="55">
        <f>'Ref. ACS-5-YR'!S228</f>
        <v>0.1252306102870637</v>
      </c>
      <c r="F67" s="16">
        <f>'Ref. ACS-5-YR'!AB228</f>
        <v>1006126</v>
      </c>
      <c r="G67" s="55">
        <f>'Ref. ACS-5-YR'!AC228</f>
        <v>7.6999999999999999E-2</v>
      </c>
      <c r="H67" s="274"/>
    </row>
    <row r="68" spans="1:9" x14ac:dyDescent="0.3">
      <c r="A68" s="13" t="s">
        <v>1327</v>
      </c>
      <c r="B68" s="16">
        <f>'Ref. ACS-5-YR'!H229</f>
        <v>421</v>
      </c>
      <c r="C68" s="55">
        <f>'Ref. ACS-5-YR'!I229</f>
        <v>4.172447968285431E-2</v>
      </c>
      <c r="D68" s="16">
        <f>'Ref. ACS-5-YR'!R229</f>
        <v>4060</v>
      </c>
      <c r="E68" s="55">
        <f>'Ref. ACS-5-YR'!S229</f>
        <v>4.9934814158856665E-2</v>
      </c>
      <c r="F68" s="16">
        <f>'Ref. ACS-5-YR'!AB229</f>
        <v>433324</v>
      </c>
      <c r="G68" s="55">
        <f>'Ref. ACS-5-YR'!AC229</f>
        <v>3.3000000000000002E-2</v>
      </c>
      <c r="H68" s="274"/>
    </row>
    <row r="69" spans="1:9" x14ac:dyDescent="0.3">
      <c r="A69" s="13" t="s">
        <v>1328</v>
      </c>
      <c r="B69" s="16">
        <f>'Ref. ACS-5-YR'!H230</f>
        <v>279</v>
      </c>
      <c r="C69" s="55">
        <f>'Ref. ACS-5-YR'!I230</f>
        <v>2.7651139742319128E-2</v>
      </c>
      <c r="D69" s="16">
        <f>'Ref. ACS-5-YR'!R230</f>
        <v>3647</v>
      </c>
      <c r="E69" s="55">
        <f>'Ref. ACS-5-YR'!S230</f>
        <v>4.4855238235800558E-2</v>
      </c>
      <c r="F69" s="16">
        <f>'Ref. ACS-5-YR'!AB230</f>
        <v>338284</v>
      </c>
      <c r="G69" s="55">
        <f>'Ref. ACS-5-YR'!AC230</f>
        <v>2.5999999999999999E-2</v>
      </c>
      <c r="H69" s="274"/>
    </row>
    <row r="70" spans="1:9" x14ac:dyDescent="0.3">
      <c r="A70" s="13" t="s">
        <v>1329</v>
      </c>
      <c r="B70" s="16">
        <f>'Ref. ACS-5-YR'!H231</f>
        <v>2441</v>
      </c>
      <c r="C70" s="55">
        <f>'Ref. ACS-5-YR'!I231</f>
        <v>0.24192269573835481</v>
      </c>
      <c r="D70" s="16">
        <f>'Ref. ACS-5-YR'!R231</f>
        <v>19274</v>
      </c>
      <c r="E70" s="55">
        <f>'Ref. ACS-5-YR'!S231</f>
        <v>0.23705507588615846</v>
      </c>
      <c r="F70" s="16">
        <f>'Ref. ACS-5-YR'!AB231</f>
        <v>4116448</v>
      </c>
      <c r="G70" s="55">
        <f>'Ref. ACS-5-YR'!AC231</f>
        <v>0.314</v>
      </c>
      <c r="H70" s="274"/>
    </row>
    <row r="71" spans="1:9" x14ac:dyDescent="0.3">
      <c r="A71" s="13" t="s">
        <v>1330</v>
      </c>
      <c r="B71" s="16">
        <f>'Ref. ACS-5-YR'!H232</f>
        <v>1978</v>
      </c>
      <c r="C71" s="55">
        <f>'Ref. ACS-5-YR'!I232</f>
        <v>0.1960356788899901</v>
      </c>
      <c r="D71" s="16">
        <f>'Ref. ACS-5-YR'!R232</f>
        <v>15429</v>
      </c>
      <c r="E71" s="55">
        <f>'Ref. ACS-5-YR'!S232</f>
        <v>0.18976459301896539</v>
      </c>
      <c r="F71" s="16">
        <f>'Ref. ACS-5-YR'!AB232</f>
        <v>3114819</v>
      </c>
      <c r="G71" s="55">
        <f>'Ref. ACS-5-YR'!AC232</f>
        <v>0.23799999999999999</v>
      </c>
      <c r="H71" s="274"/>
    </row>
    <row r="72" spans="1:9" x14ac:dyDescent="0.3">
      <c r="A72" s="13" t="s">
        <v>1323</v>
      </c>
      <c r="B72" s="16">
        <f>'Ref. ACS-5-YR'!H233</f>
        <v>338</v>
      </c>
      <c r="C72" s="55">
        <f>'Ref. ACS-5-YR'!I233</f>
        <v>3.3498513379583747E-2</v>
      </c>
      <c r="D72" s="16">
        <f>'Ref. ACS-5-YR'!R233</f>
        <v>2488</v>
      </c>
      <c r="E72" s="55">
        <f>'Ref. ACS-5-YR'!S233</f>
        <v>3.0600447691437285E-2</v>
      </c>
      <c r="F72" s="16">
        <f>'Ref. ACS-5-YR'!AB233</f>
        <v>774224</v>
      </c>
      <c r="G72" s="55">
        <f>'Ref. ACS-5-YR'!AC233</f>
        <v>5.8999999999999997E-2</v>
      </c>
      <c r="H72" s="274"/>
    </row>
    <row r="73" spans="1:9" x14ac:dyDescent="0.3">
      <c r="A73" s="13" t="s">
        <v>1324</v>
      </c>
      <c r="B73" s="16">
        <f>'Ref. ACS-5-YR'!H234</f>
        <v>77</v>
      </c>
      <c r="C73" s="55">
        <f>'Ref. ACS-5-YR'!I234</f>
        <v>7.6313181367690785E-3</v>
      </c>
      <c r="D73" s="16">
        <f>'Ref. ACS-5-YR'!R234</f>
        <v>850</v>
      </c>
      <c r="E73" s="55">
        <f>'Ref. ACS-5-YR'!S234</f>
        <v>1.0454333013553736E-2</v>
      </c>
      <c r="F73" s="16">
        <f>'Ref. ACS-5-YR'!AB234</f>
        <v>135683</v>
      </c>
      <c r="G73" s="55">
        <f>'Ref. ACS-5-YR'!AC234</f>
        <v>0.01</v>
      </c>
      <c r="H73" s="274"/>
    </row>
    <row r="74" spans="1:9" x14ac:dyDescent="0.3">
      <c r="A74" s="13" t="s">
        <v>1325</v>
      </c>
      <c r="B74" s="16">
        <f>'Ref. ACS-5-YR'!H235</f>
        <v>6</v>
      </c>
      <c r="C74" s="55">
        <f>'Ref. ACS-5-YR'!I235</f>
        <v>5.9464816650148667E-4</v>
      </c>
      <c r="D74" s="16">
        <f>'Ref. ACS-5-YR'!R235</f>
        <v>317</v>
      </c>
      <c r="E74" s="55">
        <f>'Ref. ACS-5-YR'!S235</f>
        <v>3.89885125329004E-3</v>
      </c>
      <c r="F74" s="16">
        <f>'Ref. ACS-5-YR'!AB235</f>
        <v>59938</v>
      </c>
      <c r="G74" s="55">
        <f>'Ref. ACS-5-YR'!AC235</f>
        <v>5.0000000000000001E-3</v>
      </c>
      <c r="H74" s="274"/>
    </row>
    <row r="75" spans="1:9" x14ac:dyDescent="0.3">
      <c r="A75" s="13" t="s">
        <v>1326</v>
      </c>
      <c r="B75" s="16">
        <f>'Ref. ACS-5-YR'!H236</f>
        <v>27</v>
      </c>
      <c r="C75" s="55">
        <f>'Ref. ACS-5-YR'!I236</f>
        <v>2.6759167492566896E-3</v>
      </c>
      <c r="D75" s="16">
        <f>'Ref. ACS-5-YR'!R236</f>
        <v>110</v>
      </c>
      <c r="E75" s="55">
        <f>'Ref. ACS-5-YR'!S236</f>
        <v>1.3529136841069539E-3</v>
      </c>
      <c r="F75" s="16">
        <f>'Ref. ACS-5-YR'!AB236</f>
        <v>19730</v>
      </c>
      <c r="G75" s="55">
        <f>'Ref. ACS-5-YR'!AC236</f>
        <v>2E-3</v>
      </c>
      <c r="H75" s="274"/>
    </row>
    <row r="76" spans="1:9" x14ac:dyDescent="0.3">
      <c r="A76" s="13" t="s">
        <v>1327</v>
      </c>
      <c r="B76" s="16">
        <f>'Ref. ACS-5-YR'!H237</f>
        <v>0</v>
      </c>
      <c r="C76" s="55">
        <f>'Ref. ACS-5-YR'!I237</f>
        <v>0</v>
      </c>
      <c r="D76" s="16">
        <f>'Ref. ACS-5-YR'!R237</f>
        <v>18</v>
      </c>
      <c r="E76" s="55">
        <f>'Ref. ACS-5-YR'!S237</f>
        <v>2.2138587558113792E-4</v>
      </c>
      <c r="F76" s="16">
        <f>'Ref. ACS-5-YR'!AB237</f>
        <v>6805</v>
      </c>
      <c r="G76" s="55">
        <f>'Ref. ACS-5-YR'!AC237</f>
        <v>1E-3</v>
      </c>
      <c r="H76" s="274"/>
    </row>
    <row r="77" spans="1:9" x14ac:dyDescent="0.3">
      <c r="A77" s="13" t="s">
        <v>1328</v>
      </c>
      <c r="B77" s="16">
        <f>'Ref. ACS-5-YR'!H238</f>
        <v>15</v>
      </c>
      <c r="C77" s="55">
        <f>'Ref. ACS-5-YR'!I238</f>
        <v>1.4866204162537165E-3</v>
      </c>
      <c r="D77" s="16">
        <f>'Ref. ACS-5-YR'!R238</f>
        <v>62</v>
      </c>
      <c r="E77" s="55">
        <f>'Ref. ACS-5-YR'!S238</f>
        <v>7.6255134922391951E-4</v>
      </c>
      <c r="F77" s="16">
        <f>'Ref. ACS-5-YR'!AB238</f>
        <v>5249</v>
      </c>
      <c r="G77" s="55">
        <f>'Ref. ACS-5-YR'!AC238</f>
        <v>0</v>
      </c>
      <c r="H77" s="274"/>
    </row>
    <row r="78" spans="1:9" x14ac:dyDescent="0.3">
      <c r="A78" s="47" t="s">
        <v>1331</v>
      </c>
    </row>
    <row r="80" spans="1:9" x14ac:dyDescent="0.3">
      <c r="A80" s="1" t="s">
        <v>1332</v>
      </c>
      <c r="I80" s="61" t="s">
        <v>1333</v>
      </c>
    </row>
    <row r="81" spans="1:9" ht="28.8" x14ac:dyDescent="0.3">
      <c r="A81" s="48" t="s">
        <v>172</v>
      </c>
      <c r="B81" s="60" t="str">
        <f>B3</f>
        <v>City of Atwater</v>
      </c>
      <c r="C81" s="60" t="str">
        <f>B4</f>
        <v>Merced County</v>
      </c>
      <c r="D81" s="60" t="s">
        <v>173</v>
      </c>
    </row>
    <row r="82" spans="1:9" x14ac:dyDescent="0.3">
      <c r="A82" s="13" t="s">
        <v>180</v>
      </c>
      <c r="B82" s="63">
        <f>'Ref. ACS-5-YR'!H1043</f>
        <v>2.99</v>
      </c>
      <c r="C82" s="63">
        <f>'Ref. ACS-5-YR'!R1043</f>
        <v>3.29</v>
      </c>
      <c r="D82" s="63">
        <f>'Ref. ACS-5-YR'!AB1043</f>
        <v>2.94</v>
      </c>
    </row>
    <row r="83" spans="1:9" x14ac:dyDescent="0.3">
      <c r="A83" s="13" t="s">
        <v>1334</v>
      </c>
      <c r="B83" s="63">
        <f>'Ref. ACS-5-YR'!H1044</f>
        <v>2.92</v>
      </c>
      <c r="C83" s="63">
        <f>'Ref. ACS-5-YR'!R1044</f>
        <v>3.22</v>
      </c>
      <c r="D83" s="63">
        <f>'Ref. ACS-5-YR'!AB1044</f>
        <v>3.01</v>
      </c>
    </row>
    <row r="84" spans="1:9" x14ac:dyDescent="0.3">
      <c r="A84" s="13" t="s">
        <v>1335</v>
      </c>
      <c r="B84" s="63">
        <f>'Ref. ACS-5-YR'!H1045</f>
        <v>3.07</v>
      </c>
      <c r="C84" s="63">
        <f>'Ref. ACS-5-YR'!R1045</f>
        <v>3.37</v>
      </c>
      <c r="D84" s="63">
        <f>'Ref. ACS-5-YR'!AB1045</f>
        <v>2.85</v>
      </c>
    </row>
    <row r="85" spans="1:9" x14ac:dyDescent="0.3">
      <c r="A85" s="47" t="s">
        <v>1336</v>
      </c>
    </row>
    <row r="86" spans="1:9" x14ac:dyDescent="0.3">
      <c r="A86" s="47"/>
    </row>
    <row r="87" spans="1:9" x14ac:dyDescent="0.3">
      <c r="A87" s="1" t="s">
        <v>1337</v>
      </c>
    </row>
    <row r="88" spans="1:9" x14ac:dyDescent="0.3">
      <c r="A88" s="48"/>
      <c r="B88" s="60">
        <v>2010</v>
      </c>
      <c r="C88" s="60">
        <v>2015</v>
      </c>
      <c r="D88" s="60">
        <v>2020</v>
      </c>
    </row>
    <row r="89" spans="1:9" x14ac:dyDescent="0.3">
      <c r="A89" s="13" t="str">
        <f>B3</f>
        <v>City of Atwater</v>
      </c>
      <c r="B89" s="63">
        <f>'Ref. ACS-5-YR'!B1043</f>
        <v>3.31</v>
      </c>
      <c r="C89" s="63">
        <f>'Ref. ACS-5-YR'!E1043</f>
        <v>3.17</v>
      </c>
      <c r="D89" s="63">
        <f>'Ref. ACS-5-YR'!H1043</f>
        <v>2.99</v>
      </c>
      <c r="I89"/>
    </row>
    <row r="90" spans="1:9" x14ac:dyDescent="0.3">
      <c r="A90" s="13" t="str">
        <f>B4</f>
        <v>Merced County</v>
      </c>
      <c r="B90" s="63">
        <f>'Ref. ACS-5-YR'!L1043</f>
        <v>3.36</v>
      </c>
      <c r="C90" s="63">
        <f>'Ref. ACS-5-YR'!O1043</f>
        <v>3.32</v>
      </c>
      <c r="D90" s="63">
        <f>'Ref. ACS-5-YR'!R1043</f>
        <v>3.29</v>
      </c>
    </row>
    <row r="91" spans="1:9" x14ac:dyDescent="0.3">
      <c r="A91" s="13" t="s">
        <v>173</v>
      </c>
      <c r="B91" s="63">
        <f>'Ref. ACS-5-YR'!V1043</f>
        <v>2.89</v>
      </c>
      <c r="C91" s="63">
        <f>'Ref. ACS-5-YR'!Y1043</f>
        <v>2.96</v>
      </c>
      <c r="D91" s="63">
        <f>'Ref. ACS-5-YR'!AB1043</f>
        <v>2.94</v>
      </c>
    </row>
    <row r="92" spans="1:9" x14ac:dyDescent="0.3">
      <c r="A92" s="47" t="s">
        <v>1338</v>
      </c>
    </row>
    <row r="93" spans="1:9" x14ac:dyDescent="0.3">
      <c r="A93" s="47"/>
      <c r="I93" s="26" t="str">
        <f>A92</f>
        <v>Source: U.S. Census Bureau, ACS 06-10, 11-15, 16-20 (5-year Estimates), Table B25010</v>
      </c>
    </row>
    <row r="94" spans="1:9" x14ac:dyDescent="0.3">
      <c r="A94" s="47"/>
    </row>
    <row r="95" spans="1:9" x14ac:dyDescent="0.3">
      <c r="A95" s="1" t="s">
        <v>49</v>
      </c>
      <c r="C95" t="s">
        <v>179</v>
      </c>
      <c r="E95" t="s">
        <v>179</v>
      </c>
      <c r="G95" t="s">
        <v>179</v>
      </c>
      <c r="I95" s="61" t="s">
        <v>1339</v>
      </c>
    </row>
    <row r="96" spans="1:9" ht="28.8" x14ac:dyDescent="0.3">
      <c r="A96" s="48"/>
      <c r="B96" s="60" t="s">
        <v>1340</v>
      </c>
      <c r="C96" s="60" t="s">
        <v>1340</v>
      </c>
      <c r="D96" s="60" t="s">
        <v>1341</v>
      </c>
      <c r="E96" s="60" t="s">
        <v>1341</v>
      </c>
      <c r="F96" s="60" t="s">
        <v>174</v>
      </c>
      <c r="G96" s="60" t="s">
        <v>174</v>
      </c>
    </row>
    <row r="97" spans="1:9" x14ac:dyDescent="0.3">
      <c r="A97" s="69" t="s">
        <v>1342</v>
      </c>
      <c r="B97" s="16">
        <f>'Ref. CHAS'!B24</f>
        <v>3590</v>
      </c>
      <c r="C97" s="55">
        <f>B97/$B$101</f>
        <v>0.7638297872340426</v>
      </c>
      <c r="D97" s="16">
        <f>'Ref. CHAS'!C24</f>
        <v>2190</v>
      </c>
      <c r="E97" s="55">
        <f>D97/$D$101</f>
        <v>0.51048951048951052</v>
      </c>
      <c r="F97" s="16">
        <f>'Ref. CHAS'!D24</f>
        <v>5780</v>
      </c>
      <c r="G97" s="55">
        <f>F97/$F$101</f>
        <v>0.64293659621802002</v>
      </c>
    </row>
    <row r="98" spans="1:9" x14ac:dyDescent="0.3">
      <c r="A98" s="69" t="s">
        <v>1343</v>
      </c>
      <c r="B98" s="16">
        <f>'Ref. CHAS'!B25</f>
        <v>615</v>
      </c>
      <c r="C98" s="55">
        <f t="shared" ref="C98:C100" si="0">B98/$B$101</f>
        <v>0.13085106382978723</v>
      </c>
      <c r="D98" s="16">
        <f>'Ref. CHAS'!C25</f>
        <v>1175</v>
      </c>
      <c r="E98" s="55">
        <f t="shared" ref="E98:E100" si="1">D98/$D$101</f>
        <v>0.27389277389277389</v>
      </c>
      <c r="F98" s="16">
        <f>'Ref. CHAS'!D25</f>
        <v>1790</v>
      </c>
      <c r="G98" s="55">
        <f t="shared" ref="G98:G100" si="2">F98/$F$101</f>
        <v>0.19911012235817574</v>
      </c>
    </row>
    <row r="99" spans="1:9" x14ac:dyDescent="0.3">
      <c r="A99" s="69" t="s">
        <v>1344</v>
      </c>
      <c r="B99" s="16">
        <f>'Ref. CHAS'!B26</f>
        <v>470</v>
      </c>
      <c r="C99" s="55">
        <f t="shared" si="0"/>
        <v>0.1</v>
      </c>
      <c r="D99" s="16">
        <f>'Ref. CHAS'!C26</f>
        <v>850</v>
      </c>
      <c r="E99" s="55">
        <f t="shared" si="1"/>
        <v>0.19813519813519814</v>
      </c>
      <c r="F99" s="16">
        <f>'Ref. CHAS'!D26</f>
        <v>1320</v>
      </c>
      <c r="G99" s="55">
        <f t="shared" si="2"/>
        <v>0.14682981090100111</v>
      </c>
    </row>
    <row r="100" spans="1:9" x14ac:dyDescent="0.3">
      <c r="A100" s="69" t="s">
        <v>1345</v>
      </c>
      <c r="B100" s="16">
        <f>'Ref. CHAS'!B27</f>
        <v>25</v>
      </c>
      <c r="C100" s="55">
        <f t="shared" si="0"/>
        <v>5.3191489361702126E-3</v>
      </c>
      <c r="D100" s="16">
        <f>'Ref. CHAS'!C27</f>
        <v>75</v>
      </c>
      <c r="E100" s="55">
        <f t="shared" si="1"/>
        <v>1.7482517482517484E-2</v>
      </c>
      <c r="F100" s="16">
        <f>'Ref. CHAS'!D27</f>
        <v>100</v>
      </c>
      <c r="G100" s="55">
        <f t="shared" si="2"/>
        <v>1.1123470522803115E-2</v>
      </c>
    </row>
    <row r="101" spans="1:9" x14ac:dyDescent="0.3">
      <c r="A101" s="69" t="s">
        <v>174</v>
      </c>
      <c r="B101" s="16">
        <f>SUM(B97:B100)</f>
        <v>4700</v>
      </c>
      <c r="C101" s="55"/>
      <c r="D101" s="16">
        <f>SUM(D97:D100)</f>
        <v>4290</v>
      </c>
      <c r="E101" s="55"/>
      <c r="F101" s="16">
        <f>SUM(F97:F100)</f>
        <v>8990</v>
      </c>
      <c r="G101" s="55"/>
    </row>
    <row r="102" spans="1:9" x14ac:dyDescent="0.3">
      <c r="A102" s="47" t="s">
        <v>1346</v>
      </c>
    </row>
    <row r="103" spans="1:9" s="72" customFormat="1" x14ac:dyDescent="0.3">
      <c r="A103" s="348" t="s">
        <v>2469</v>
      </c>
      <c r="B103" s="348"/>
      <c r="C103" s="348"/>
      <c r="D103" s="348"/>
      <c r="E103" s="348"/>
      <c r="F103" s="348"/>
      <c r="G103" s="348"/>
      <c r="H103" s="278"/>
      <c r="I103" s="42"/>
    </row>
    <row r="104" spans="1:9" s="72" customFormat="1" x14ac:dyDescent="0.3">
      <c r="A104" s="96"/>
      <c r="B104" s="96"/>
      <c r="C104" s="96"/>
      <c r="D104" s="96"/>
      <c r="E104" s="96"/>
      <c r="F104" s="96"/>
      <c r="G104" s="96"/>
      <c r="H104" s="278"/>
      <c r="I104" s="42"/>
    </row>
    <row r="105" spans="1:9" s="72" customFormat="1" x14ac:dyDescent="0.3">
      <c r="A105" s="1" t="s">
        <v>1347</v>
      </c>
      <c r="B105"/>
      <c r="C105" t="s">
        <v>179</v>
      </c>
      <c r="D105"/>
      <c r="E105" t="s">
        <v>179</v>
      </c>
      <c r="F105"/>
      <c r="G105" t="s">
        <v>179</v>
      </c>
      <c r="H105" s="278"/>
      <c r="I105" s="42"/>
    </row>
    <row r="106" spans="1:9" s="72" customFormat="1" ht="28.8" x14ac:dyDescent="0.3">
      <c r="A106" s="48"/>
      <c r="B106" s="60" t="s">
        <v>1340</v>
      </c>
      <c r="C106" s="60" t="s">
        <v>1340</v>
      </c>
      <c r="D106" s="60" t="s">
        <v>1341</v>
      </c>
      <c r="E106" s="60" t="s">
        <v>1341</v>
      </c>
      <c r="F106" s="60" t="s">
        <v>174</v>
      </c>
      <c r="G106" s="60" t="s">
        <v>174</v>
      </c>
      <c r="H106" s="278"/>
      <c r="I106" s="42"/>
    </row>
    <row r="107" spans="1:9" s="72" customFormat="1" x14ac:dyDescent="0.3">
      <c r="A107" s="69" t="s">
        <v>1348</v>
      </c>
      <c r="B107" s="16">
        <f>SUM('Ref. CHAS'!B71:B73)</f>
        <v>770</v>
      </c>
      <c r="C107" s="55">
        <f>B107/B109</f>
        <v>0.58778625954198471</v>
      </c>
      <c r="D107" s="16">
        <f>SUM('Ref. CHAS'!B63:B65)</f>
        <v>1785</v>
      </c>
      <c r="E107" s="55">
        <f>D107/D109</f>
        <v>0.73913043478260865</v>
      </c>
      <c r="F107" s="16">
        <f>SUM('Ref. CHAS'!B55:B57)</f>
        <v>2555</v>
      </c>
      <c r="G107" s="55">
        <f>F107/F109</f>
        <v>0.68590604026845636</v>
      </c>
      <c r="H107" s="278"/>
      <c r="I107" s="42"/>
    </row>
    <row r="108" spans="1:9" s="72" customFormat="1" x14ac:dyDescent="0.3">
      <c r="A108" s="69" t="s">
        <v>1344</v>
      </c>
      <c r="B108" s="16">
        <f>SUM('Ref. CHAS'!C71:C73)</f>
        <v>470</v>
      </c>
      <c r="C108" s="55">
        <f>B108/B109</f>
        <v>0.35877862595419846</v>
      </c>
      <c r="D108" s="16">
        <f>SUM('Ref. CHAS'!C63:C65)</f>
        <v>850</v>
      </c>
      <c r="E108" s="55">
        <f>D108/D109</f>
        <v>0.35196687370600416</v>
      </c>
      <c r="F108" s="16">
        <f>SUM('Ref. CHAS'!C55:C57)</f>
        <v>1320</v>
      </c>
      <c r="G108" s="55">
        <f>F108/F109</f>
        <v>0.35436241610738256</v>
      </c>
      <c r="H108" s="278"/>
      <c r="I108" s="42"/>
    </row>
    <row r="109" spans="1:9" s="72" customFormat="1" x14ac:dyDescent="0.3">
      <c r="A109" s="69" t="s">
        <v>1349</v>
      </c>
      <c r="B109" s="16">
        <f>SUM('Ref. CHAS'!D71:D73)</f>
        <v>1310</v>
      </c>
      <c r="C109" s="55"/>
      <c r="D109" s="16">
        <f>SUM('Ref. CHAS'!D63:D65)</f>
        <v>2415</v>
      </c>
      <c r="E109" s="55"/>
      <c r="F109" s="16">
        <f>SUM('Ref. CHAS'!D55:D57)</f>
        <v>3725</v>
      </c>
      <c r="G109" s="55"/>
      <c r="H109" s="278"/>
      <c r="I109" s="42"/>
    </row>
    <row r="110" spans="1:9" s="72" customFormat="1" x14ac:dyDescent="0.3">
      <c r="A110" s="47" t="s">
        <v>1346</v>
      </c>
      <c r="B110"/>
      <c r="C110"/>
      <c r="D110"/>
      <c r="E110"/>
      <c r="F110"/>
      <c r="G110"/>
      <c r="H110" s="278"/>
      <c r="I110" s="42"/>
    </row>
    <row r="111" spans="1:9" s="72" customFormat="1" x14ac:dyDescent="0.3">
      <c r="A111" s="348" t="s">
        <v>2469</v>
      </c>
      <c r="B111" s="348"/>
      <c r="C111" s="348"/>
      <c r="D111" s="348"/>
      <c r="E111" s="348"/>
      <c r="F111" s="348"/>
      <c r="G111" s="348"/>
      <c r="H111" s="278"/>
      <c r="I111" s="42"/>
    </row>
    <row r="112" spans="1:9" s="72" customFormat="1" x14ac:dyDescent="0.3">
      <c r="A112" s="96"/>
      <c r="B112" s="96"/>
      <c r="C112" s="96"/>
      <c r="D112" s="96"/>
      <c r="E112" s="96"/>
      <c r="F112" s="96"/>
      <c r="G112" s="96"/>
      <c r="H112" s="278"/>
      <c r="I112" s="42"/>
    </row>
    <row r="113" spans="1:9" s="72" customFormat="1" x14ac:dyDescent="0.3">
      <c r="A113" s="1" t="s">
        <v>1350</v>
      </c>
      <c r="B113"/>
      <c r="C113"/>
      <c r="D113"/>
      <c r="E113"/>
      <c r="F113"/>
      <c r="G113"/>
      <c r="H113" s="278"/>
      <c r="I113" s="47" t="s">
        <v>1346</v>
      </c>
    </row>
    <row r="114" spans="1:9" s="72" customFormat="1" ht="28.8" x14ac:dyDescent="0.3">
      <c r="A114" s="48"/>
      <c r="B114" s="60" t="s">
        <v>1340</v>
      </c>
      <c r="C114" s="60" t="s">
        <v>179</v>
      </c>
      <c r="D114" s="60" t="s">
        <v>1341</v>
      </c>
      <c r="E114" s="60" t="s">
        <v>179</v>
      </c>
      <c r="F114" s="60" t="s">
        <v>174</v>
      </c>
      <c r="H114" s="279"/>
      <c r="I114" s="42"/>
    </row>
    <row r="115" spans="1:9" s="72" customFormat="1" x14ac:dyDescent="0.3">
      <c r="A115" s="69" t="s">
        <v>1351</v>
      </c>
      <c r="B115" s="16">
        <f>'Ref. CHAS'!B6</f>
        <v>300</v>
      </c>
      <c r="C115" s="55">
        <f>B115/F115</f>
        <v>0.28436018957345971</v>
      </c>
      <c r="D115" s="16">
        <f>'Ref. CHAS'!C6</f>
        <v>755</v>
      </c>
      <c r="E115" s="55">
        <f>D115/F115</f>
        <v>0.71563981042654023</v>
      </c>
      <c r="F115" s="16">
        <f>'Ref. CHAS'!D6</f>
        <v>1055</v>
      </c>
      <c r="H115" s="279"/>
      <c r="I115" s="61" t="s">
        <v>51</v>
      </c>
    </row>
    <row r="116" spans="1:9" s="72" customFormat="1" x14ac:dyDescent="0.3">
      <c r="A116" s="47" t="s">
        <v>1346</v>
      </c>
      <c r="B116"/>
      <c r="C116"/>
      <c r="D116"/>
      <c r="E116"/>
      <c r="F116"/>
      <c r="G116"/>
      <c r="H116" s="278"/>
      <c r="I116" s="42"/>
    </row>
    <row r="117" spans="1:9" s="72" customFormat="1" x14ac:dyDescent="0.3">
      <c r="A117" s="96"/>
      <c r="B117" s="96"/>
      <c r="C117" s="96"/>
      <c r="D117" s="96"/>
      <c r="E117" s="96"/>
      <c r="F117" s="96"/>
      <c r="G117" s="96"/>
      <c r="H117" s="278"/>
      <c r="I117" s="42"/>
    </row>
    <row r="118" spans="1:9" ht="14.4" customHeight="1" x14ac:dyDescent="0.3">
      <c r="A118" s="1" t="s">
        <v>54</v>
      </c>
    </row>
    <row r="119" spans="1:9" ht="28.8" x14ac:dyDescent="0.3">
      <c r="A119" s="48"/>
      <c r="B119" s="60" t="s">
        <v>1340</v>
      </c>
      <c r="C119" s="60" t="s">
        <v>179</v>
      </c>
      <c r="D119" s="60" t="s">
        <v>1341</v>
      </c>
      <c r="E119" s="60" t="s">
        <v>179</v>
      </c>
      <c r="F119" s="60" t="s">
        <v>174</v>
      </c>
      <c r="G119" s="60" t="s">
        <v>179</v>
      </c>
    </row>
    <row r="120" spans="1:9" x14ac:dyDescent="0.3">
      <c r="A120" s="69" t="s">
        <v>1348</v>
      </c>
      <c r="B120" s="16">
        <f>'Ref. CHAS'!B71</f>
        <v>260</v>
      </c>
      <c r="C120" s="55">
        <f>B120/B122</f>
        <v>0.8666666666666667</v>
      </c>
      <c r="D120" s="16">
        <f>'Ref. CHAS'!B63</f>
        <v>625</v>
      </c>
      <c r="E120" s="55">
        <f>D120/D122</f>
        <v>0.82781456953642385</v>
      </c>
      <c r="F120" s="16">
        <f>'Ref. CHAS'!B55</f>
        <v>885</v>
      </c>
      <c r="G120" s="55">
        <f>F120/F122</f>
        <v>0.83886255924170616</v>
      </c>
    </row>
    <row r="121" spans="1:9" x14ac:dyDescent="0.3">
      <c r="A121" s="69" t="s">
        <v>1344</v>
      </c>
      <c r="B121" s="16">
        <f>'Ref. CHAS'!C71</f>
        <v>195</v>
      </c>
      <c r="C121" s="55">
        <f>B121/B122</f>
        <v>0.65</v>
      </c>
      <c r="D121" s="16">
        <f>'Ref. CHAS'!C63</f>
        <v>565</v>
      </c>
      <c r="E121" s="55">
        <f>D121/D122</f>
        <v>0.7483443708609272</v>
      </c>
      <c r="F121" s="16">
        <f>'Ref. CHAS'!C55</f>
        <v>760</v>
      </c>
      <c r="G121" s="55">
        <f>F121/F122</f>
        <v>0.72037914691943128</v>
      </c>
    </row>
    <row r="122" spans="1:9" x14ac:dyDescent="0.3">
      <c r="A122" s="69" t="s">
        <v>1352</v>
      </c>
      <c r="B122" s="16">
        <f>'Ref. CHAS'!D71</f>
        <v>300</v>
      </c>
      <c r="C122" s="55"/>
      <c r="D122" s="16">
        <f>'Ref. CHAS'!D63</f>
        <v>755</v>
      </c>
      <c r="E122" s="55"/>
      <c r="F122" s="16">
        <f>'Ref. CHAS'!D55</f>
        <v>1055</v>
      </c>
      <c r="G122" s="55"/>
    </row>
    <row r="123" spans="1:9" x14ac:dyDescent="0.3">
      <c r="A123" s="47" t="s">
        <v>1346</v>
      </c>
    </row>
    <row r="124" spans="1:9" s="72" customFormat="1" x14ac:dyDescent="0.3">
      <c r="A124" s="348" t="s">
        <v>2469</v>
      </c>
      <c r="B124" s="348"/>
      <c r="C124" s="348"/>
      <c r="D124" s="348"/>
      <c r="E124" s="348"/>
      <c r="F124" s="348"/>
      <c r="G124" s="348"/>
      <c r="H124" s="278"/>
      <c r="I124" s="42"/>
    </row>
    <row r="125" spans="1:9" s="72" customFormat="1" x14ac:dyDescent="0.3">
      <c r="A125" s="96"/>
      <c r="B125" s="96"/>
      <c r="C125" s="96"/>
      <c r="D125" s="96"/>
      <c r="E125" s="96"/>
      <c r="F125" s="96"/>
      <c r="G125" s="96"/>
      <c r="H125" s="278"/>
      <c r="I125" s="42"/>
    </row>
    <row r="126" spans="1:9" s="72" customFormat="1" x14ac:dyDescent="0.3">
      <c r="A126" s="1" t="s">
        <v>1353</v>
      </c>
      <c r="B126"/>
      <c r="C126"/>
      <c r="D126"/>
      <c r="E126"/>
      <c r="F126"/>
      <c r="G126"/>
      <c r="H126" s="278"/>
      <c r="I126" s="42"/>
    </row>
    <row r="127" spans="1:9" s="72" customFormat="1" ht="28.8" x14ac:dyDescent="0.3">
      <c r="A127" s="48"/>
      <c r="B127" s="60" t="s">
        <v>1340</v>
      </c>
      <c r="C127" s="60" t="s">
        <v>179</v>
      </c>
      <c r="D127" s="60" t="s">
        <v>1341</v>
      </c>
      <c r="E127" s="60" t="s">
        <v>179</v>
      </c>
      <c r="F127" s="60" t="s">
        <v>174</v>
      </c>
      <c r="G127" s="60" t="s">
        <v>179</v>
      </c>
      <c r="H127" s="278"/>
      <c r="I127" s="42"/>
    </row>
    <row r="128" spans="1:9" s="72" customFormat="1" x14ac:dyDescent="0.3">
      <c r="A128" s="13" t="s">
        <v>1354</v>
      </c>
      <c r="B128" s="16">
        <f>'Ref. CHAS'!B47</f>
        <v>265</v>
      </c>
      <c r="C128" s="55">
        <f>B128/B130</f>
        <v>0.8833333333333333</v>
      </c>
      <c r="D128" s="16">
        <f>'Ref. CHAS'!B39</f>
        <v>625</v>
      </c>
      <c r="E128" s="55">
        <f>D128/D130</f>
        <v>0.82781456953642385</v>
      </c>
      <c r="F128" s="16">
        <f>'Ref. CHAS'!B31</f>
        <v>890</v>
      </c>
      <c r="G128" s="55">
        <f>F128/F130</f>
        <v>0.84360189573459721</v>
      </c>
      <c r="H128" s="278"/>
      <c r="I128" s="42"/>
    </row>
    <row r="129" spans="1:9" s="72" customFormat="1" x14ac:dyDescent="0.3">
      <c r="A129" s="13" t="s">
        <v>1355</v>
      </c>
      <c r="B129" s="16">
        <f>'Ref. CHAS'!C47</f>
        <v>35</v>
      </c>
      <c r="C129" s="55">
        <f>B129/B130</f>
        <v>0.11666666666666667</v>
      </c>
      <c r="D129" s="16">
        <f>'Ref. CHAS'!C39</f>
        <v>130</v>
      </c>
      <c r="E129" s="55">
        <f>D129/D130</f>
        <v>0.17218543046357615</v>
      </c>
      <c r="F129" s="16">
        <f>'Ref. CHAS'!C31</f>
        <v>165</v>
      </c>
      <c r="G129" s="55">
        <f>F129/F130</f>
        <v>0.15639810426540285</v>
      </c>
      <c r="H129" s="278"/>
      <c r="I129" s="42"/>
    </row>
    <row r="130" spans="1:9" s="72" customFormat="1" x14ac:dyDescent="0.3">
      <c r="A130" s="13" t="s">
        <v>174</v>
      </c>
      <c r="B130" s="16">
        <f>'Ref. CHAS'!D47</f>
        <v>300</v>
      </c>
      <c r="C130" s="55"/>
      <c r="D130" s="16">
        <f>'Ref. CHAS'!D39</f>
        <v>755</v>
      </c>
      <c r="E130" s="55"/>
      <c r="F130" s="16">
        <f>'Ref. CHAS'!D31</f>
        <v>1055</v>
      </c>
      <c r="G130" s="55"/>
      <c r="H130" s="278"/>
      <c r="I130" s="42"/>
    </row>
    <row r="131" spans="1:9" s="72" customFormat="1" x14ac:dyDescent="0.3">
      <c r="A131" s="47" t="s">
        <v>1346</v>
      </c>
      <c r="B131"/>
      <c r="C131"/>
      <c r="D131"/>
      <c r="E131"/>
      <c r="F131"/>
      <c r="G131"/>
      <c r="H131" s="278"/>
      <c r="I131" s="42"/>
    </row>
    <row r="132" spans="1:9" s="72" customFormat="1" x14ac:dyDescent="0.3">
      <c r="A132" s="96"/>
      <c r="B132" s="96"/>
      <c r="C132" s="96"/>
      <c r="D132" s="96"/>
      <c r="E132" s="96"/>
      <c r="F132" s="96"/>
      <c r="G132" s="96"/>
      <c r="H132" s="278"/>
      <c r="I132" s="47" t="s">
        <v>1346</v>
      </c>
    </row>
    <row r="133" spans="1:9" x14ac:dyDescent="0.3">
      <c r="A133" s="47"/>
    </row>
    <row r="134" spans="1:9" x14ac:dyDescent="0.3">
      <c r="A134" s="1" t="s">
        <v>1356</v>
      </c>
      <c r="I134" s="61" t="s">
        <v>1357</v>
      </c>
    </row>
    <row r="135" spans="1:9" ht="28.2" customHeight="1" x14ac:dyDescent="0.3">
      <c r="A135" s="48" t="s">
        <v>172</v>
      </c>
      <c r="B135" s="60" t="str">
        <f>B3</f>
        <v>City of Atwater</v>
      </c>
      <c r="C135" s="60" t="s">
        <v>179</v>
      </c>
      <c r="D135" s="60" t="str">
        <f>B4</f>
        <v>Merced County</v>
      </c>
      <c r="E135" s="60" t="s">
        <v>179</v>
      </c>
      <c r="F135" s="60" t="s">
        <v>173</v>
      </c>
      <c r="G135" s="60" t="s">
        <v>179</v>
      </c>
      <c r="H135" s="273"/>
    </row>
    <row r="136" spans="1:9" x14ac:dyDescent="0.3">
      <c r="A136" s="13" t="s">
        <v>180</v>
      </c>
      <c r="B136" s="16">
        <f>'Ref. ACS-5-YR'!H848</f>
        <v>10090</v>
      </c>
      <c r="C136" s="55"/>
      <c r="D136" s="16">
        <f>'Ref. ACS-5-YR'!R848</f>
        <v>81306</v>
      </c>
      <c r="E136" s="55"/>
      <c r="F136" s="16">
        <f>'Ref. ACS-5-YR'!AB848</f>
        <v>13103114</v>
      </c>
      <c r="G136" s="55"/>
      <c r="H136" s="274"/>
    </row>
    <row r="137" spans="1:9" hidden="1" x14ac:dyDescent="0.3">
      <c r="A137" s="13" t="s">
        <v>1358</v>
      </c>
      <c r="B137" s="16">
        <f>'Ref. ACS-5-YR'!H849</f>
        <v>367</v>
      </c>
      <c r="C137" s="55">
        <v>4.7673832468495179E-2</v>
      </c>
      <c r="D137" s="16">
        <f>'Ref. ACS-5-YR'!R849</f>
        <v>3238</v>
      </c>
      <c r="E137" s="55">
        <v>3.7150948666151359E-2</v>
      </c>
      <c r="F137" s="16">
        <f>'Ref. ACS-5-YR'!AB849</f>
        <v>359552</v>
      </c>
      <c r="G137" s="55">
        <v>2.8565348176739114E-2</v>
      </c>
      <c r="H137" s="274"/>
    </row>
    <row r="138" spans="1:9" hidden="1" x14ac:dyDescent="0.3">
      <c r="A138" s="13" t="s">
        <v>1359</v>
      </c>
      <c r="B138" s="16">
        <f>'Ref. ACS-5-YR'!H850</f>
        <v>39</v>
      </c>
      <c r="C138" s="55">
        <v>7.5908080059303188E-3</v>
      </c>
      <c r="D138" s="16">
        <f>'Ref. ACS-5-YR'!R850</f>
        <v>771</v>
      </c>
      <c r="E138" s="55">
        <v>5.7744896169610203E-3</v>
      </c>
      <c r="F138" s="16">
        <f>'Ref. ACS-5-YR'!AB850</f>
        <v>54257</v>
      </c>
      <c r="G138" s="55">
        <v>4.593819230610599E-3</v>
      </c>
      <c r="H138" s="274"/>
    </row>
    <row r="139" spans="1:9" hidden="1" x14ac:dyDescent="0.3">
      <c r="A139" s="13" t="s">
        <v>1360</v>
      </c>
      <c r="B139" s="16">
        <f>'Ref. ACS-5-YR'!H851</f>
        <v>19</v>
      </c>
      <c r="C139" s="55">
        <v>3.6827279466271311E-3</v>
      </c>
      <c r="D139" s="16">
        <f>'Ref. ACS-5-YR'!R851</f>
        <v>163</v>
      </c>
      <c r="E139" s="55">
        <v>2.8710060862730835E-3</v>
      </c>
      <c r="F139" s="16">
        <f>'Ref. ACS-5-YR'!AB851</f>
        <v>19701</v>
      </c>
      <c r="G139" s="55">
        <v>1.7038904297106484E-3</v>
      </c>
      <c r="H139" s="274"/>
    </row>
    <row r="140" spans="1:9" hidden="1" x14ac:dyDescent="0.3">
      <c r="A140" s="13" t="s">
        <v>1361</v>
      </c>
      <c r="B140" s="16">
        <f>'Ref. ACS-5-YR'!H852</f>
        <v>17</v>
      </c>
      <c r="C140" s="55">
        <v>5.3965900667160864E-3</v>
      </c>
      <c r="D140" s="16">
        <f>'Ref. ACS-5-YR'!R852</f>
        <v>106</v>
      </c>
      <c r="E140" s="55">
        <v>3.88755009645801E-3</v>
      </c>
      <c r="F140" s="16">
        <f>'Ref. ACS-5-YR'!AB852</f>
        <v>18723</v>
      </c>
      <c r="G140" s="55">
        <v>1.6447839993449995E-3</v>
      </c>
      <c r="H140" s="274"/>
    </row>
    <row r="141" spans="1:9" hidden="1" x14ac:dyDescent="0.3">
      <c r="A141" s="13" t="s">
        <v>1362</v>
      </c>
      <c r="B141" s="16">
        <f>'Ref. ACS-5-YR'!H853</f>
        <v>31</v>
      </c>
      <c r="C141" s="55">
        <v>5.1060044477390662E-3</v>
      </c>
      <c r="D141" s="16">
        <f>'Ref. ACS-5-YR'!R853</f>
        <v>201</v>
      </c>
      <c r="E141" s="55">
        <v>4.1830948406331803E-3</v>
      </c>
      <c r="F141" s="16">
        <f>'Ref. ACS-5-YR'!AB853</f>
        <v>21780</v>
      </c>
      <c r="G141" s="55">
        <v>1.8241731654352956E-3</v>
      </c>
      <c r="H141" s="274"/>
    </row>
    <row r="142" spans="1:9" hidden="1" x14ac:dyDescent="0.3">
      <c r="A142" s="13" t="s">
        <v>1363</v>
      </c>
      <c r="B142" s="16">
        <f>'Ref. ACS-5-YR'!H854</f>
        <v>45</v>
      </c>
      <c r="C142" s="55">
        <v>3.6649369903632321E-3</v>
      </c>
      <c r="D142" s="16">
        <f>'Ref. ACS-5-YR'!R854</f>
        <v>127</v>
      </c>
      <c r="E142" s="55">
        <v>2.6046910420712815E-3</v>
      </c>
      <c r="F142" s="16">
        <f>'Ref. ACS-5-YR'!AB854</f>
        <v>21246</v>
      </c>
      <c r="G142" s="55">
        <v>1.7190695129952118E-3</v>
      </c>
      <c r="H142" s="274"/>
    </row>
    <row r="143" spans="1:9" hidden="1" x14ac:dyDescent="0.3">
      <c r="A143" s="13" t="s">
        <v>1364</v>
      </c>
      <c r="B143" s="16">
        <f>'Ref. ACS-5-YR'!H855</f>
        <v>24</v>
      </c>
      <c r="C143" s="55">
        <v>3.9436619718309857E-3</v>
      </c>
      <c r="D143" s="16">
        <f>'Ref. ACS-5-YR'!R855</f>
        <v>110</v>
      </c>
      <c r="E143" s="55">
        <v>3.1275778971504289E-3</v>
      </c>
      <c r="F143" s="16">
        <f>'Ref. ACS-5-YR'!AB855</f>
        <v>21150</v>
      </c>
      <c r="G143" s="55">
        <v>1.7517275406680607E-3</v>
      </c>
      <c r="H143" s="274"/>
    </row>
    <row r="144" spans="1:9" hidden="1" x14ac:dyDescent="0.3">
      <c r="A144" s="13" t="s">
        <v>1365</v>
      </c>
      <c r="B144" s="16">
        <f>'Ref. ACS-5-YR'!H856</f>
        <v>14</v>
      </c>
      <c r="C144" s="55">
        <v>2.206078576723499E-3</v>
      </c>
      <c r="D144" s="16">
        <f>'Ref. ACS-5-YR'!R856</f>
        <v>100</v>
      </c>
      <c r="E144" s="55">
        <v>1.8771962871785544E-3</v>
      </c>
      <c r="F144" s="16">
        <f>'Ref. ACS-5-YR'!AB856</f>
        <v>18539</v>
      </c>
      <c r="G144" s="55">
        <v>1.5208214858543976E-3</v>
      </c>
      <c r="H144" s="274"/>
    </row>
    <row r="145" spans="1:8" hidden="1" x14ac:dyDescent="0.3">
      <c r="A145" s="13" t="s">
        <v>1366</v>
      </c>
      <c r="B145" s="16">
        <f>'Ref. ACS-5-YR'!H857</f>
        <v>0</v>
      </c>
      <c r="C145" s="55">
        <v>2.8880652335063011E-3</v>
      </c>
      <c r="D145" s="16">
        <f>'Ref. ACS-5-YR'!R857</f>
        <v>155</v>
      </c>
      <c r="E145" s="55">
        <v>2.3123940423375967E-3</v>
      </c>
      <c r="F145" s="16">
        <f>'Ref. ACS-5-YR'!AB857</f>
        <v>18777</v>
      </c>
      <c r="G145" s="55">
        <v>1.5122353377338366E-3</v>
      </c>
      <c r="H145" s="274"/>
    </row>
    <row r="146" spans="1:8" hidden="1" x14ac:dyDescent="0.3">
      <c r="A146" s="13" t="s">
        <v>1367</v>
      </c>
      <c r="B146" s="16">
        <f>'Ref. ACS-5-YR'!H858</f>
        <v>4</v>
      </c>
      <c r="C146" s="55">
        <v>1.6723498888065234E-3</v>
      </c>
      <c r="D146" s="16">
        <f>'Ref. ACS-5-YR'!R858</f>
        <v>64</v>
      </c>
      <c r="E146" s="55">
        <v>1.5037056764077349E-3</v>
      </c>
      <c r="F146" s="16">
        <f>'Ref. ACS-5-YR'!AB858</f>
        <v>16116</v>
      </c>
      <c r="G146" s="55">
        <v>1.244684829334207E-3</v>
      </c>
      <c r="H146" s="274"/>
    </row>
    <row r="147" spans="1:8" hidden="1" x14ac:dyDescent="0.3">
      <c r="A147" s="13" t="s">
        <v>1368</v>
      </c>
      <c r="B147" s="16">
        <f>'Ref. ACS-5-YR'!H859</f>
        <v>52</v>
      </c>
      <c r="C147" s="55">
        <v>3.6649369903632321E-3</v>
      </c>
      <c r="D147" s="16">
        <f>'Ref. ACS-5-YR'!R859</f>
        <v>330</v>
      </c>
      <c r="E147" s="55">
        <v>2.4098263755821582E-3</v>
      </c>
      <c r="F147" s="16">
        <f>'Ref. ACS-5-YR'!AB859</f>
        <v>29732</v>
      </c>
      <c r="G147" s="55">
        <v>2.3674770201711618E-3</v>
      </c>
      <c r="H147" s="274"/>
    </row>
    <row r="148" spans="1:8" hidden="1" x14ac:dyDescent="0.3">
      <c r="A148" s="13" t="s">
        <v>1369</v>
      </c>
      <c r="B148" s="16">
        <f>'Ref. ACS-5-YR'!H860</f>
        <v>59</v>
      </c>
      <c r="C148" s="55">
        <v>3.5819125277983693E-3</v>
      </c>
      <c r="D148" s="16">
        <f>'Ref. ACS-5-YR'!R860</f>
        <v>445</v>
      </c>
      <c r="E148" s="55">
        <v>2.8839970640390251E-3</v>
      </c>
      <c r="F148" s="16">
        <f>'Ref. ACS-5-YR'!AB860</f>
        <v>34492</v>
      </c>
      <c r="G148" s="55">
        <v>2.5556056584556002E-3</v>
      </c>
      <c r="H148" s="274"/>
    </row>
    <row r="149" spans="1:8" hidden="1" x14ac:dyDescent="0.3">
      <c r="A149" s="13" t="s">
        <v>1370</v>
      </c>
      <c r="B149" s="16">
        <f>'Ref. ACS-5-YR'!H861</f>
        <v>40</v>
      </c>
      <c r="C149" s="55">
        <v>1.8977020014825797E-3</v>
      </c>
      <c r="D149" s="16">
        <f>'Ref. ACS-5-YR'!R861</f>
        <v>335</v>
      </c>
      <c r="E149" s="55">
        <v>1.8771962871785544E-3</v>
      </c>
      <c r="F149" s="16">
        <f>'Ref. ACS-5-YR'!AB861</f>
        <v>35106</v>
      </c>
      <c r="G149" s="55">
        <v>2.6554962923939149E-3</v>
      </c>
      <c r="H149" s="274"/>
    </row>
    <row r="150" spans="1:8" hidden="1" x14ac:dyDescent="0.3">
      <c r="A150" s="13" t="s">
        <v>1371</v>
      </c>
      <c r="B150" s="16">
        <f>'Ref. ACS-5-YR'!H862</f>
        <v>18</v>
      </c>
      <c r="C150" s="55">
        <v>1.3402520385470719E-3</v>
      </c>
      <c r="D150" s="16">
        <f>'Ref. ACS-5-YR'!R862</f>
        <v>209</v>
      </c>
      <c r="E150" s="55">
        <v>9.8406656577007274E-4</v>
      </c>
      <c r="F150" s="16">
        <f>'Ref. ACS-5-YR'!AB862</f>
        <v>19282</v>
      </c>
      <c r="G150" s="55">
        <v>1.3957857038487255E-3</v>
      </c>
      <c r="H150" s="274"/>
    </row>
    <row r="151" spans="1:8" hidden="1" x14ac:dyDescent="0.3">
      <c r="A151" s="13" t="s">
        <v>1372</v>
      </c>
      <c r="B151" s="16">
        <f>'Ref. ACS-5-YR'!H863</f>
        <v>0</v>
      </c>
      <c r="C151" s="55">
        <v>2.9651593773165309E-4</v>
      </c>
      <c r="D151" s="16">
        <f>'Ref. ACS-5-YR'!R863</f>
        <v>39</v>
      </c>
      <c r="E151" s="55">
        <v>3.5725188856339273E-4</v>
      </c>
      <c r="F151" s="16">
        <f>'Ref. ACS-5-YR'!AB863</f>
        <v>11093</v>
      </c>
      <c r="G151" s="55">
        <v>7.3380901616081735E-4</v>
      </c>
      <c r="H151" s="274"/>
    </row>
    <row r="152" spans="1:8" hidden="1" x14ac:dyDescent="0.3">
      <c r="A152" s="13" t="s">
        <v>1373</v>
      </c>
      <c r="B152" s="16">
        <f>'Ref. ACS-5-YR'!H864</f>
        <v>5</v>
      </c>
      <c r="C152" s="55">
        <v>4.4477390659747963E-4</v>
      </c>
      <c r="D152" s="16">
        <f>'Ref. ACS-5-YR'!R864</f>
        <v>22</v>
      </c>
      <c r="E152" s="55">
        <v>3.052879774996265E-4</v>
      </c>
      <c r="F152" s="16">
        <f>'Ref. ACS-5-YR'!AB864</f>
        <v>10009</v>
      </c>
      <c r="G152" s="55">
        <v>7.1456684492634539E-4</v>
      </c>
      <c r="H152" s="274"/>
    </row>
    <row r="153" spans="1:8" hidden="1" x14ac:dyDescent="0.3">
      <c r="A153" s="13" t="s">
        <v>1374</v>
      </c>
      <c r="B153" s="16">
        <f>'Ref. ACS-5-YR'!H865</f>
        <v>0</v>
      </c>
      <c r="C153" s="55">
        <v>2.9651593773165309E-4</v>
      </c>
      <c r="D153" s="16">
        <f>'Ref. ACS-5-YR'!R865</f>
        <v>61</v>
      </c>
      <c r="E153" s="55">
        <v>1.9161692204763792E-4</v>
      </c>
      <c r="F153" s="16">
        <f>'Ref. ACS-5-YR'!AB865</f>
        <v>9549</v>
      </c>
      <c r="G153" s="55">
        <v>6.2740210909529139E-4</v>
      </c>
      <c r="H153" s="274"/>
    </row>
    <row r="154" spans="1:8" hidden="1" x14ac:dyDescent="0.3">
      <c r="A154" s="13" t="s">
        <v>1375</v>
      </c>
      <c r="B154" s="16">
        <f>'Ref. ACS-5-YR'!H866</f>
        <v>3954</v>
      </c>
      <c r="C154" s="55">
        <v>0.3941349147516679</v>
      </c>
      <c r="D154" s="16">
        <f>'Ref. ACS-5-YR'!R866</f>
        <v>30879</v>
      </c>
      <c r="E154" s="55">
        <v>0.37070404604002521</v>
      </c>
      <c r="F154" s="16">
        <f>'Ref. ACS-5-YR'!AB866</f>
        <v>4474488</v>
      </c>
      <c r="G154" s="55">
        <v>0.34205335892414335</v>
      </c>
      <c r="H154" s="274"/>
    </row>
    <row r="155" spans="1:8" hidden="1" x14ac:dyDescent="0.3">
      <c r="A155" s="13" t="s">
        <v>1359</v>
      </c>
      <c r="B155" s="16">
        <f>'Ref. ACS-5-YR'!H867</f>
        <v>156</v>
      </c>
      <c r="C155" s="55">
        <v>3.0558932542624165E-2</v>
      </c>
      <c r="D155" s="16">
        <f>'Ref. ACS-5-YR'!R867</f>
        <v>1522</v>
      </c>
      <c r="E155" s="55">
        <v>2.5199249121485127E-2</v>
      </c>
      <c r="F155" s="16">
        <f>'Ref. ACS-5-YR'!AB867</f>
        <v>172775</v>
      </c>
      <c r="G155" s="55">
        <v>1.3800469876955898E-2</v>
      </c>
      <c r="H155" s="274"/>
    </row>
    <row r="156" spans="1:8" hidden="1" x14ac:dyDescent="0.3">
      <c r="A156" s="13" t="s">
        <v>1360</v>
      </c>
      <c r="B156" s="16">
        <f>'Ref. ACS-5-YR'!H868</f>
        <v>142</v>
      </c>
      <c r="C156" s="55">
        <v>2.0969607116382506E-2</v>
      </c>
      <c r="D156" s="16">
        <f>'Ref. ACS-5-YR'!R868</f>
        <v>1277</v>
      </c>
      <c r="E156" s="55">
        <v>1.772618916162725E-2</v>
      </c>
      <c r="F156" s="16">
        <f>'Ref. ACS-5-YR'!AB868</f>
        <v>101332</v>
      </c>
      <c r="G156" s="55">
        <v>8.5573231947278592E-3</v>
      </c>
      <c r="H156" s="274"/>
    </row>
    <row r="157" spans="1:8" hidden="1" x14ac:dyDescent="0.3">
      <c r="A157" s="13" t="s">
        <v>1361</v>
      </c>
      <c r="B157" s="16">
        <f>'Ref. ACS-5-YR'!H869</f>
        <v>129</v>
      </c>
      <c r="C157" s="55">
        <v>2.0702742772424017E-2</v>
      </c>
      <c r="D157" s="16">
        <f>'Ref. ACS-5-YR'!R869</f>
        <v>1033</v>
      </c>
      <c r="E157" s="55">
        <v>1.7252018473170382E-2</v>
      </c>
      <c r="F157" s="16">
        <f>'Ref. ACS-5-YR'!AB869</f>
        <v>107030</v>
      </c>
      <c r="G157" s="55">
        <v>9.4124882151283944E-3</v>
      </c>
      <c r="H157" s="274"/>
    </row>
    <row r="158" spans="1:8" hidden="1" x14ac:dyDescent="0.3">
      <c r="A158" s="13" t="s">
        <v>1362</v>
      </c>
      <c r="B158" s="16">
        <f>'Ref. ACS-5-YR'!H870</f>
        <v>136</v>
      </c>
      <c r="C158" s="55">
        <v>2.4237212750185321E-2</v>
      </c>
      <c r="D158" s="16">
        <f>'Ref. ACS-5-YR'!R870</f>
        <v>1263</v>
      </c>
      <c r="E158" s="55">
        <v>2.1003163303086006E-2</v>
      </c>
      <c r="F158" s="16">
        <f>'Ref. ACS-5-YR'!AB870</f>
        <v>133407</v>
      </c>
      <c r="G158" s="55">
        <v>1.138469577360658E-2</v>
      </c>
      <c r="H158" s="274"/>
    </row>
    <row r="159" spans="1:8" hidden="1" x14ac:dyDescent="0.3">
      <c r="A159" s="13" t="s">
        <v>1363</v>
      </c>
      <c r="B159" s="16">
        <f>'Ref. ACS-5-YR'!H871</f>
        <v>167</v>
      </c>
      <c r="C159" s="55">
        <v>2.1776130467012603E-2</v>
      </c>
      <c r="D159" s="16">
        <f>'Ref. ACS-5-YR'!R871</f>
        <v>1557</v>
      </c>
      <c r="E159" s="55">
        <v>2.0753086981091632E-2</v>
      </c>
      <c r="F159" s="16">
        <f>'Ref. ACS-5-YR'!AB871</f>
        <v>142211</v>
      </c>
      <c r="G159" s="55">
        <v>1.1859847077635492E-2</v>
      </c>
      <c r="H159" s="274"/>
    </row>
    <row r="160" spans="1:8" hidden="1" x14ac:dyDescent="0.3">
      <c r="A160" s="13" t="s">
        <v>1364</v>
      </c>
      <c r="B160" s="16">
        <f>'Ref. ACS-5-YR'!H872</f>
        <v>151</v>
      </c>
      <c r="C160" s="55">
        <v>2.1568569310600444E-2</v>
      </c>
      <c r="D160" s="16">
        <f>'Ref. ACS-5-YR'!R872</f>
        <v>1468</v>
      </c>
      <c r="E160" s="55">
        <v>2.0746591492208661E-2</v>
      </c>
      <c r="F160" s="16">
        <f>'Ref. ACS-5-YR'!AB872</f>
        <v>158629</v>
      </c>
      <c r="G160" s="55">
        <v>1.3173681064154933E-2</v>
      </c>
      <c r="H160" s="274"/>
    </row>
    <row r="161" spans="1:8" hidden="1" x14ac:dyDescent="0.3">
      <c r="A161" s="13" t="s">
        <v>1365</v>
      </c>
      <c r="B161" s="16">
        <f>'Ref. ACS-5-YR'!H873</f>
        <v>386</v>
      </c>
      <c r="C161" s="55">
        <v>1.7043736100815419E-2</v>
      </c>
      <c r="D161" s="16">
        <f>'Ref. ACS-5-YR'!R873</f>
        <v>2051</v>
      </c>
      <c r="E161" s="55">
        <v>1.6875280117958077E-2</v>
      </c>
      <c r="F161" s="16">
        <f>'Ref. ACS-5-YR'!AB873</f>
        <v>149167</v>
      </c>
      <c r="G161" s="55">
        <v>1.2234801099578927E-2</v>
      </c>
      <c r="H161" s="274"/>
    </row>
    <row r="162" spans="1:8" hidden="1" x14ac:dyDescent="0.3">
      <c r="A162" s="13" t="s">
        <v>1366</v>
      </c>
      <c r="B162" s="16">
        <f>'Ref. ACS-5-YR'!H874</f>
        <v>237</v>
      </c>
      <c r="C162" s="55">
        <v>1.9220163083765753E-2</v>
      </c>
      <c r="D162" s="16">
        <f>'Ref. ACS-5-YR'!R874</f>
        <v>1998</v>
      </c>
      <c r="E162" s="55">
        <v>1.7690463972770909E-2</v>
      </c>
      <c r="F162" s="16">
        <f>'Ref. ACS-5-YR'!AB874</f>
        <v>162714</v>
      </c>
      <c r="G162" s="55">
        <v>1.2689790287931877E-2</v>
      </c>
      <c r="H162" s="274"/>
    </row>
    <row r="163" spans="1:8" hidden="1" x14ac:dyDescent="0.3">
      <c r="A163" s="13" t="s">
        <v>1367</v>
      </c>
      <c r="B163" s="16">
        <f>'Ref. ACS-5-YR'!H875</f>
        <v>360</v>
      </c>
      <c r="C163" s="55">
        <v>1.6118606375092662E-2</v>
      </c>
      <c r="D163" s="16">
        <f>'Ref. ACS-5-YR'!R875</f>
        <v>1647</v>
      </c>
      <c r="E163" s="55">
        <v>1.4410242086870669E-2</v>
      </c>
      <c r="F163" s="16">
        <f>'Ref. ACS-5-YR'!AB875</f>
        <v>141641</v>
      </c>
      <c r="G163" s="55">
        <v>1.1388452213409325E-2</v>
      </c>
      <c r="H163" s="274"/>
    </row>
    <row r="164" spans="1:8" hidden="1" x14ac:dyDescent="0.3">
      <c r="A164" s="13" t="s">
        <v>1368</v>
      </c>
      <c r="B164" s="16">
        <f>'Ref. ACS-5-YR'!H876</f>
        <v>352</v>
      </c>
      <c r="C164" s="55">
        <v>3.1988139362490731E-2</v>
      </c>
      <c r="D164" s="16">
        <f>'Ref. ACS-5-YR'!R876</f>
        <v>2705</v>
      </c>
      <c r="E164" s="55">
        <v>2.9940956006053794E-2</v>
      </c>
      <c r="F164" s="16">
        <f>'Ref. ACS-5-YR'!AB876</f>
        <v>300078</v>
      </c>
      <c r="G164" s="55">
        <v>2.3781100446740353E-2</v>
      </c>
      <c r="H164" s="274"/>
    </row>
    <row r="165" spans="1:8" hidden="1" x14ac:dyDescent="0.3">
      <c r="A165" s="13" t="s">
        <v>1369</v>
      </c>
      <c r="B165" s="16">
        <f>'Ref. ACS-5-YR'!H877</f>
        <v>365</v>
      </c>
      <c r="C165" s="55">
        <v>4.3795404002965159E-2</v>
      </c>
      <c r="D165" s="16">
        <f>'Ref. ACS-5-YR'!R877</f>
        <v>4045</v>
      </c>
      <c r="E165" s="55">
        <v>4.1054737484816792E-2</v>
      </c>
      <c r="F165" s="16">
        <f>'Ref. ACS-5-YR'!AB877</f>
        <v>428778</v>
      </c>
      <c r="G165" s="55">
        <v>3.2560820210198106E-2</v>
      </c>
      <c r="H165" s="274"/>
    </row>
    <row r="166" spans="1:8" hidden="1" x14ac:dyDescent="0.3">
      <c r="A166" s="13" t="s">
        <v>1370</v>
      </c>
      <c r="B166" s="16">
        <f>'Ref. ACS-5-YR'!H878</f>
        <v>415</v>
      </c>
      <c r="C166" s="55">
        <v>5.0413639733135659E-2</v>
      </c>
      <c r="D166" s="16">
        <f>'Ref. ACS-5-YR'!R878</f>
        <v>3535</v>
      </c>
      <c r="E166" s="55">
        <v>4.7469032756750434E-2</v>
      </c>
      <c r="F166" s="16">
        <f>'Ref. ACS-5-YR'!AB878</f>
        <v>598398</v>
      </c>
      <c r="G166" s="55">
        <v>4.5974300125434422E-2</v>
      </c>
      <c r="H166" s="274"/>
    </row>
    <row r="167" spans="1:8" hidden="1" x14ac:dyDescent="0.3">
      <c r="A167" s="13" t="s">
        <v>1371</v>
      </c>
      <c r="B167" s="16">
        <f>'Ref. ACS-5-YR'!H879</f>
        <v>303</v>
      </c>
      <c r="C167" s="55">
        <v>2.8346923647146034E-2</v>
      </c>
      <c r="D167" s="16">
        <f>'Ref. ACS-5-YR'!R879</f>
        <v>2550</v>
      </c>
      <c r="E167" s="55">
        <v>2.8421011607438634E-2</v>
      </c>
      <c r="F167" s="16">
        <f>'Ref. ACS-5-YR'!AB879</f>
        <v>478880</v>
      </c>
      <c r="G167" s="55">
        <v>3.5904204958715193E-2</v>
      </c>
      <c r="H167" s="274"/>
    </row>
    <row r="168" spans="1:8" hidden="1" x14ac:dyDescent="0.3">
      <c r="A168" s="13" t="s">
        <v>1372</v>
      </c>
      <c r="B168" s="16">
        <f>'Ref. ACS-5-YR'!H880</f>
        <v>300</v>
      </c>
      <c r="C168" s="55">
        <v>1.8852483320978504E-2</v>
      </c>
      <c r="D168" s="16">
        <f>'Ref. ACS-5-YR'!R880</f>
        <v>1833</v>
      </c>
      <c r="E168" s="55">
        <v>1.9340318149045486E-2</v>
      </c>
      <c r="F168" s="16">
        <f>'Ref. ACS-5-YR'!AB880</f>
        <v>352103</v>
      </c>
      <c r="G168" s="55">
        <v>2.5746255097833792E-2</v>
      </c>
      <c r="H168" s="274"/>
    </row>
    <row r="169" spans="1:8" hidden="1" x14ac:dyDescent="0.3">
      <c r="A169" s="13" t="s">
        <v>1373</v>
      </c>
      <c r="B169" s="16">
        <f>'Ref. ACS-5-YR'!H881</f>
        <v>248</v>
      </c>
      <c r="C169" s="55">
        <v>1.7168272794662712E-2</v>
      </c>
      <c r="D169" s="16">
        <f>'Ref. ACS-5-YR'!R881</f>
        <v>1333</v>
      </c>
      <c r="E169" s="55">
        <v>1.9820984326385325E-2</v>
      </c>
      <c r="F169" s="16">
        <f>'Ref. ACS-5-YR'!AB881</f>
        <v>448068</v>
      </c>
      <c r="G169" s="55">
        <v>3.2509993279805853E-2</v>
      </c>
      <c r="H169" s="274"/>
    </row>
    <row r="170" spans="1:8" hidden="1" x14ac:dyDescent="0.3">
      <c r="A170" s="13" t="s">
        <v>1374</v>
      </c>
      <c r="B170" s="16">
        <f>'Ref. ACS-5-YR'!H882</f>
        <v>107</v>
      </c>
      <c r="C170" s="55">
        <v>1.1374351371386211E-2</v>
      </c>
      <c r="D170" s="16">
        <f>'Ref. ACS-5-YR'!R882</f>
        <v>1062</v>
      </c>
      <c r="E170" s="55">
        <v>1.3000720999266011E-2</v>
      </c>
      <c r="F170" s="16">
        <f>'Ref. ACS-5-YR'!AB882</f>
        <v>599277</v>
      </c>
      <c r="G170" s="55">
        <v>4.1075136002286371E-2</v>
      </c>
      <c r="H170" s="274"/>
    </row>
    <row r="171" spans="1:8" hidden="1" x14ac:dyDescent="0.3">
      <c r="A171" s="13" t="s">
        <v>1376</v>
      </c>
      <c r="B171" s="16">
        <f>'Ref. ACS-5-YR'!H883</f>
        <v>3560</v>
      </c>
      <c r="C171" s="55">
        <v>0.3492008895478132</v>
      </c>
      <c r="D171" s="16">
        <f>'Ref. ACS-5-YR'!R883</f>
        <v>29690</v>
      </c>
      <c r="E171" s="55">
        <v>0.36356875150208179</v>
      </c>
      <c r="F171" s="16">
        <f>'Ref. ACS-5-YR'!AB883</f>
        <v>5070224</v>
      </c>
      <c r="G171" s="55">
        <v>0.39001144257561138</v>
      </c>
      <c r="H171" s="274"/>
    </row>
    <row r="172" spans="1:8" hidden="1" x14ac:dyDescent="0.3">
      <c r="A172" s="13" t="s">
        <v>1359</v>
      </c>
      <c r="B172" s="16">
        <f>'Ref. ACS-5-YR'!H884</f>
        <v>121</v>
      </c>
      <c r="C172" s="55">
        <v>2.7404002965159376E-2</v>
      </c>
      <c r="D172" s="16">
        <f>'Ref. ACS-5-YR'!R884</f>
        <v>1355</v>
      </c>
      <c r="E172" s="55">
        <v>2.3289575389891719E-2</v>
      </c>
      <c r="F172" s="16">
        <f>'Ref. ACS-5-YR'!AB884</f>
        <v>215299</v>
      </c>
      <c r="G172" s="55">
        <v>1.6798875459914726E-2</v>
      </c>
      <c r="H172" s="274"/>
    </row>
    <row r="173" spans="1:8" hidden="1" x14ac:dyDescent="0.3">
      <c r="A173" s="13" t="s">
        <v>1360</v>
      </c>
      <c r="B173" s="16">
        <f>'Ref. ACS-5-YR'!H885</f>
        <v>142</v>
      </c>
      <c r="C173" s="55">
        <v>2.059006671608599E-2</v>
      </c>
      <c r="D173" s="16">
        <f>'Ref. ACS-5-YR'!R885</f>
        <v>1375</v>
      </c>
      <c r="E173" s="55">
        <v>1.693049177346333E-2</v>
      </c>
      <c r="F173" s="16">
        <f>'Ref. ACS-5-YR'!AB885</f>
        <v>154532</v>
      </c>
      <c r="G173" s="55">
        <v>1.2835218171723882E-2</v>
      </c>
      <c r="H173" s="274"/>
    </row>
    <row r="174" spans="1:8" hidden="1" x14ac:dyDescent="0.3">
      <c r="A174" s="13" t="s">
        <v>1361</v>
      </c>
      <c r="B174" s="16">
        <f>'Ref. ACS-5-YR'!H886</f>
        <v>165</v>
      </c>
      <c r="C174" s="55">
        <v>1.6966641957005188E-2</v>
      </c>
      <c r="D174" s="16">
        <f>'Ref. ACS-5-YR'!R886</f>
        <v>1111</v>
      </c>
      <c r="E174" s="55">
        <v>1.4660318408865043E-2</v>
      </c>
      <c r="F174" s="16">
        <f>'Ref. ACS-5-YR'!AB886</f>
        <v>120380</v>
      </c>
      <c r="G174" s="55">
        <v>1.0196357541313554E-2</v>
      </c>
      <c r="H174" s="274"/>
    </row>
    <row r="175" spans="1:8" hidden="1" x14ac:dyDescent="0.3">
      <c r="A175" s="13" t="s">
        <v>1362</v>
      </c>
      <c r="B175" s="16">
        <f>'Ref. ACS-5-YR'!H887</f>
        <v>177</v>
      </c>
      <c r="C175" s="55">
        <v>1.847887323943662E-2</v>
      </c>
      <c r="D175" s="16">
        <f>'Ref. ACS-5-YR'!R887</f>
        <v>1176</v>
      </c>
      <c r="E175" s="55">
        <v>1.7355946295297915E-2</v>
      </c>
      <c r="F175" s="16">
        <f>'Ref. ACS-5-YR'!AB887</f>
        <v>145227</v>
      </c>
      <c r="G175" s="55">
        <v>1.1783108378807975E-2</v>
      </c>
      <c r="H175" s="274"/>
    </row>
    <row r="176" spans="1:8" hidden="1" x14ac:dyDescent="0.3">
      <c r="A176" s="13" t="s">
        <v>1363</v>
      </c>
      <c r="B176" s="16">
        <f>'Ref. ACS-5-YR'!H888</f>
        <v>147</v>
      </c>
      <c r="C176" s="55">
        <v>1.3141586360266865E-2</v>
      </c>
      <c r="D176" s="16">
        <f>'Ref. ACS-5-YR'!R888</f>
        <v>1221</v>
      </c>
      <c r="E176" s="55">
        <v>1.3900346209557463E-2</v>
      </c>
      <c r="F176" s="16">
        <f>'Ref. ACS-5-YR'!AB888</f>
        <v>134811</v>
      </c>
      <c r="G176" s="55">
        <v>1.0918590589918974E-2</v>
      </c>
      <c r="H176" s="274"/>
    </row>
    <row r="177" spans="1:8" hidden="1" x14ac:dyDescent="0.3">
      <c r="A177" s="13" t="s">
        <v>1364</v>
      </c>
      <c r="B177" s="16">
        <f>'Ref. ACS-5-YR'!H889</f>
        <v>127</v>
      </c>
      <c r="C177" s="55">
        <v>1.5246849518161602E-2</v>
      </c>
      <c r="D177" s="16">
        <f>'Ref. ACS-5-YR'!R889</f>
        <v>1246</v>
      </c>
      <c r="E177" s="55">
        <v>1.6079582729794158E-2</v>
      </c>
      <c r="F177" s="16">
        <f>'Ref. ACS-5-YR'!AB889</f>
        <v>149463</v>
      </c>
      <c r="G177" s="55">
        <v>1.2028196910427924E-2</v>
      </c>
      <c r="H177" s="274"/>
    </row>
    <row r="178" spans="1:8" hidden="1" x14ac:dyDescent="0.3">
      <c r="A178" s="13" t="s">
        <v>1365</v>
      </c>
      <c r="B178" s="16">
        <f>'Ref. ACS-5-YR'!H890</f>
        <v>95</v>
      </c>
      <c r="C178" s="55">
        <v>1.1653076352853967E-2</v>
      </c>
      <c r="D178" s="16">
        <f>'Ref. ACS-5-YR'!R890</f>
        <v>1147</v>
      </c>
      <c r="E178" s="55">
        <v>1.2607743921846278E-2</v>
      </c>
      <c r="F178" s="16">
        <f>'Ref. ACS-5-YR'!AB890</f>
        <v>138441</v>
      </c>
      <c r="G178" s="55">
        <v>1.1373043144014388E-2</v>
      </c>
      <c r="H178" s="274"/>
    </row>
    <row r="179" spans="1:8" hidden="1" x14ac:dyDescent="0.3">
      <c r="A179" s="13" t="s">
        <v>1366</v>
      </c>
      <c r="B179" s="16">
        <f>'Ref. ACS-5-YR'!H891</f>
        <v>93</v>
      </c>
      <c r="C179" s="55">
        <v>1.4499629355077835E-2</v>
      </c>
      <c r="D179" s="16">
        <f>'Ref. ACS-5-YR'!R891</f>
        <v>1489</v>
      </c>
      <c r="E179" s="55">
        <v>1.5196196241710133E-2</v>
      </c>
      <c r="F179" s="16">
        <f>'Ref. ACS-5-YR'!AB891</f>
        <v>155952</v>
      </c>
      <c r="G179" s="55">
        <v>1.2048972322398209E-2</v>
      </c>
      <c r="H179" s="274"/>
    </row>
    <row r="180" spans="1:8" hidden="1" x14ac:dyDescent="0.3">
      <c r="A180" s="13" t="s">
        <v>1367</v>
      </c>
      <c r="B180" s="16">
        <f>'Ref. ACS-5-YR'!H892</f>
        <v>116</v>
      </c>
      <c r="C180" s="55">
        <v>1.3159377316530763E-2</v>
      </c>
      <c r="D180" s="16">
        <f>'Ref. ACS-5-YR'!R892</f>
        <v>1115</v>
      </c>
      <c r="E180" s="55">
        <v>1.242262248868161E-2</v>
      </c>
      <c r="F180" s="16">
        <f>'Ref. ACS-5-YR'!AB892</f>
        <v>140200</v>
      </c>
      <c r="G180" s="55">
        <v>1.1521384185204441E-2</v>
      </c>
      <c r="H180" s="274"/>
    </row>
    <row r="181" spans="1:8" hidden="1" x14ac:dyDescent="0.3">
      <c r="A181" s="13" t="s">
        <v>1368</v>
      </c>
      <c r="B181" s="16">
        <f>'Ref. ACS-5-YR'!H893</f>
        <v>218</v>
      </c>
      <c r="C181" s="55">
        <v>2.5808747220163082E-2</v>
      </c>
      <c r="D181" s="16">
        <f>'Ref. ACS-5-YR'!R893</f>
        <v>2261</v>
      </c>
      <c r="E181" s="55">
        <v>2.4195696089066143E-2</v>
      </c>
      <c r="F181" s="16">
        <f>'Ref. ACS-5-YR'!AB893</f>
        <v>298933</v>
      </c>
      <c r="G181" s="55">
        <v>2.3611370697285687E-2</v>
      </c>
      <c r="H181" s="274"/>
    </row>
    <row r="182" spans="1:8" hidden="1" x14ac:dyDescent="0.3">
      <c r="A182" s="13" t="s">
        <v>1369</v>
      </c>
      <c r="B182" s="16">
        <f>'Ref. ACS-5-YR'!H894</f>
        <v>553</v>
      </c>
      <c r="C182" s="55">
        <v>3.3559673832468495E-2</v>
      </c>
      <c r="D182" s="16">
        <f>'Ref. ACS-5-YR'!R894</f>
        <v>3624</v>
      </c>
      <c r="E182" s="55">
        <v>3.5124356134664476E-2</v>
      </c>
      <c r="F182" s="16">
        <f>'Ref. ACS-5-YR'!AB894</f>
        <v>419518</v>
      </c>
      <c r="G182" s="55">
        <v>3.2930024579382239E-2</v>
      </c>
      <c r="H182" s="274"/>
    </row>
    <row r="183" spans="1:8" hidden="1" x14ac:dyDescent="0.3">
      <c r="A183" s="13" t="s">
        <v>1370</v>
      </c>
      <c r="B183" s="16">
        <f>'Ref. ACS-5-YR'!H895</f>
        <v>488</v>
      </c>
      <c r="C183" s="55">
        <v>4.268643439584878E-2</v>
      </c>
      <c r="D183" s="16">
        <f>'Ref. ACS-5-YR'!R895</f>
        <v>4180</v>
      </c>
      <c r="E183" s="55">
        <v>4.7897735023026508E-2</v>
      </c>
      <c r="F183" s="16">
        <f>'Ref. ACS-5-YR'!AB895</f>
        <v>627473</v>
      </c>
      <c r="G183" s="55">
        <v>4.9514936294614044E-2</v>
      </c>
      <c r="H183" s="274"/>
    </row>
    <row r="184" spans="1:8" hidden="1" x14ac:dyDescent="0.3">
      <c r="A184" s="13" t="s">
        <v>1371</v>
      </c>
      <c r="B184" s="16">
        <f>'Ref. ACS-5-YR'!H896</f>
        <v>552</v>
      </c>
      <c r="C184" s="55">
        <v>3.4099332839140101E-2</v>
      </c>
      <c r="D184" s="16">
        <f>'Ref. ACS-5-YR'!R896</f>
        <v>2829</v>
      </c>
      <c r="E184" s="55">
        <v>3.6660539255487061E-2</v>
      </c>
      <c r="F184" s="16">
        <f>'Ref. ACS-5-YR'!AB896</f>
        <v>540673</v>
      </c>
      <c r="G184" s="55">
        <v>4.1022929155231883E-2</v>
      </c>
      <c r="H184" s="274"/>
    </row>
    <row r="185" spans="1:8" hidden="1" x14ac:dyDescent="0.3">
      <c r="A185" s="13" t="s">
        <v>1372</v>
      </c>
      <c r="B185" s="16">
        <f>'Ref. ACS-5-YR'!H897</f>
        <v>238</v>
      </c>
      <c r="C185" s="55">
        <v>1.681245366938473E-2</v>
      </c>
      <c r="D185" s="16">
        <f>'Ref. ACS-5-YR'!R897</f>
        <v>1642</v>
      </c>
      <c r="E185" s="55">
        <v>2.1883302046728548E-2</v>
      </c>
      <c r="F185" s="16">
        <f>'Ref. ACS-5-YR'!AB897</f>
        <v>406789</v>
      </c>
      <c r="G185" s="55">
        <v>3.058232636470308E-2</v>
      </c>
      <c r="H185" s="274"/>
    </row>
    <row r="186" spans="1:8" hidden="1" x14ac:dyDescent="0.3">
      <c r="A186" s="13" t="s">
        <v>1373</v>
      </c>
      <c r="B186" s="16">
        <f>'Ref. ACS-5-YR'!H898</f>
        <v>224</v>
      </c>
      <c r="C186" s="55">
        <v>2.2161601186063751E-2</v>
      </c>
      <c r="D186" s="16">
        <f>'Ref. ACS-5-YR'!R898</f>
        <v>1872</v>
      </c>
      <c r="E186" s="55">
        <v>2.8161192052119803E-2</v>
      </c>
      <c r="F186" s="16">
        <f>'Ref. ACS-5-YR'!AB898</f>
        <v>563596</v>
      </c>
      <c r="G186" s="55">
        <v>4.1732896277950786E-2</v>
      </c>
      <c r="H186" s="274"/>
    </row>
    <row r="187" spans="1:8" hidden="1" x14ac:dyDescent="0.3">
      <c r="A187" s="13" t="s">
        <v>1374</v>
      </c>
      <c r="B187" s="16">
        <f>'Ref. ACS-5-YR'!H899</f>
        <v>104</v>
      </c>
      <c r="C187" s="55">
        <v>2.2932542624166049E-2</v>
      </c>
      <c r="D187" s="16">
        <f>'Ref. ACS-5-YR'!R899</f>
        <v>2047</v>
      </c>
      <c r="E187" s="55">
        <v>2.7203107441881612E-2</v>
      </c>
      <c r="F187" s="16">
        <f>'Ref. ACS-5-YR'!AB899</f>
        <v>858937</v>
      </c>
      <c r="G187" s="55">
        <v>6.1113212502719588E-2</v>
      </c>
      <c r="H187" s="274"/>
    </row>
    <row r="188" spans="1:8" x14ac:dyDescent="0.3">
      <c r="A188" s="13" t="s">
        <v>1377</v>
      </c>
      <c r="B188" s="16">
        <f>'Ref. ACS-5-YR'!H900</f>
        <v>2209</v>
      </c>
      <c r="C188" s="55">
        <f>B188/B136</f>
        <v>0.21892963330029733</v>
      </c>
      <c r="D188" s="16">
        <f>'Ref. ACS-5-YR'!R900</f>
        <v>17499</v>
      </c>
      <c r="E188" s="55">
        <f>D188/D136</f>
        <v>0.21522396871079624</v>
      </c>
      <c r="F188" s="16">
        <f>'Ref. ACS-5-YR'!AB900</f>
        <v>3198850</v>
      </c>
      <c r="G188" s="55">
        <f>F188/F136</f>
        <v>0.24412899101694452</v>
      </c>
      <c r="H188" s="274"/>
    </row>
    <row r="189" spans="1:8" x14ac:dyDescent="0.3">
      <c r="A189" s="13" t="s">
        <v>1359</v>
      </c>
      <c r="B189" s="16">
        <f>'Ref. ACS-5-YR'!H901</f>
        <v>193</v>
      </c>
      <c r="C189" s="55">
        <f>B189/B188</f>
        <v>8.7369850611136265E-2</v>
      </c>
      <c r="D189" s="16">
        <f>'Ref. ACS-5-YR'!R901</f>
        <v>795</v>
      </c>
      <c r="E189" s="55">
        <f>D189/D188</f>
        <v>4.5431167495285446E-2</v>
      </c>
      <c r="F189" s="16">
        <f>'Ref. ACS-5-YR'!AB901</f>
        <v>172556</v>
      </c>
      <c r="G189" s="55">
        <f>F189/F188</f>
        <v>5.3943135814433309E-2</v>
      </c>
      <c r="H189" s="274"/>
    </row>
    <row r="190" spans="1:8" x14ac:dyDescent="0.3">
      <c r="A190" s="13" t="s">
        <v>1360</v>
      </c>
      <c r="B190" s="16">
        <f>'Ref. ACS-5-YR'!H902</f>
        <v>208</v>
      </c>
      <c r="C190" s="55">
        <f>B190/B188</f>
        <v>9.4160253508374828E-2</v>
      </c>
      <c r="D190" s="16">
        <f>'Ref. ACS-5-YR'!R902</f>
        <v>1390</v>
      </c>
      <c r="E190" s="55">
        <f>D190/D188</f>
        <v>7.9433110463455053E-2</v>
      </c>
      <c r="F190" s="16">
        <f>'Ref. ACS-5-YR'!AB902</f>
        <v>231833</v>
      </c>
      <c r="G190" s="55">
        <f>F190/F188</f>
        <v>7.2473857792644231E-2</v>
      </c>
      <c r="H190" s="274"/>
    </row>
    <row r="191" spans="1:8" x14ac:dyDescent="0.3">
      <c r="A191" s="13" t="s">
        <v>1361</v>
      </c>
      <c r="B191" s="16">
        <f>'Ref. ACS-5-YR'!H903</f>
        <v>145</v>
      </c>
      <c r="C191" s="55">
        <f>B191/B188</f>
        <v>6.5640561339972842E-2</v>
      </c>
      <c r="D191" s="16">
        <f>'Ref. ACS-5-YR'!R903</f>
        <v>1264</v>
      </c>
      <c r="E191" s="55">
        <f>D191/D188</f>
        <v>7.2232699011372081E-2</v>
      </c>
      <c r="F191" s="16">
        <f>'Ref. ACS-5-YR'!AB903</f>
        <v>189249</v>
      </c>
      <c r="G191" s="55">
        <f>F191/F188</f>
        <v>5.916157369054504E-2</v>
      </c>
      <c r="H191" s="274"/>
    </row>
    <row r="192" spans="1:8" x14ac:dyDescent="0.3">
      <c r="A192" s="13" t="s">
        <v>1362</v>
      </c>
      <c r="B192" s="16">
        <f>'Ref. ACS-5-YR'!H904</f>
        <v>153</v>
      </c>
      <c r="C192" s="55">
        <f>B192/B188</f>
        <v>6.9262109551833415E-2</v>
      </c>
      <c r="D192" s="16">
        <f>'Ref. ACS-5-YR'!R904</f>
        <v>1333</v>
      </c>
      <c r="E192" s="55">
        <f>D192/D188</f>
        <v>7.6175781473227039E-2</v>
      </c>
      <c r="F192" s="16">
        <f>'Ref. ACS-5-YR'!AB904</f>
        <v>173679</v>
      </c>
      <c r="G192" s="55">
        <f>F192/F188</f>
        <v>5.4294199477937385E-2</v>
      </c>
      <c r="H192" s="274"/>
    </row>
    <row r="193" spans="1:9" x14ac:dyDescent="0.3">
      <c r="A193" s="13" t="s">
        <v>1363</v>
      </c>
      <c r="B193" s="16">
        <f>'Ref. ACS-5-YR'!H905</f>
        <v>122</v>
      </c>
      <c r="C193" s="55">
        <f>B193/B188</f>
        <v>5.52286102308737E-2</v>
      </c>
      <c r="D193" s="16">
        <f>'Ref. ACS-5-YR'!R905</f>
        <v>1267</v>
      </c>
      <c r="E193" s="55">
        <f>D193/D188</f>
        <v>7.240413737927881E-2</v>
      </c>
      <c r="F193" s="16">
        <f>'Ref. ACS-5-YR'!AB905</f>
        <v>156105</v>
      </c>
      <c r="G193" s="55">
        <f>F193/F188</f>
        <v>4.8800350125826467E-2</v>
      </c>
      <c r="H193" s="274"/>
    </row>
    <row r="194" spans="1:9" x14ac:dyDescent="0.3">
      <c r="A194" s="13" t="s">
        <v>1364</v>
      </c>
      <c r="B194" s="16">
        <f>'Ref. ACS-5-YR'!H906</f>
        <v>100</v>
      </c>
      <c r="C194" s="55">
        <f>B194/B188</f>
        <v>4.5269352648257127E-2</v>
      </c>
      <c r="D194" s="16">
        <f>'Ref. ACS-5-YR'!R906</f>
        <v>851</v>
      </c>
      <c r="E194" s="55">
        <f>D194/D188</f>
        <v>4.8631350362877877E-2</v>
      </c>
      <c r="F194" s="16">
        <f>'Ref. ACS-5-YR'!AB906</f>
        <v>146101</v>
      </c>
      <c r="G194" s="55">
        <f>F194/F188</f>
        <v>4.5672976225831156E-2</v>
      </c>
      <c r="H194" s="274"/>
    </row>
    <row r="195" spans="1:9" x14ac:dyDescent="0.3">
      <c r="A195" s="13" t="s">
        <v>1365</v>
      </c>
      <c r="B195" s="16">
        <f>'Ref. ACS-5-YR'!H907</f>
        <v>143</v>
      </c>
      <c r="C195" s="55">
        <f>B195/B188</f>
        <v>6.4735174287007702E-2</v>
      </c>
      <c r="D195" s="16">
        <f>'Ref. ACS-5-YR'!R907</f>
        <v>842</v>
      </c>
      <c r="E195" s="55">
        <f>D195/D188</f>
        <v>4.8117035259157663E-2</v>
      </c>
      <c r="F195" s="16">
        <f>'Ref. ACS-5-YR'!AB907</f>
        <v>133947</v>
      </c>
      <c r="G195" s="55">
        <f>F195/F188</f>
        <v>4.1873485783953605E-2</v>
      </c>
      <c r="H195" s="274"/>
    </row>
    <row r="196" spans="1:9" x14ac:dyDescent="0.3">
      <c r="A196" s="13" t="s">
        <v>1366</v>
      </c>
      <c r="B196" s="16">
        <f>'Ref. ACS-5-YR'!H908</f>
        <v>183</v>
      </c>
      <c r="C196" s="55">
        <f>B196/B188</f>
        <v>8.2842915346310553E-2</v>
      </c>
      <c r="D196" s="16">
        <f>'Ref. ACS-5-YR'!R908</f>
        <v>785</v>
      </c>
      <c r="E196" s="55">
        <f>D196/D188</f>
        <v>4.4859706268929656E-2</v>
      </c>
      <c r="F196" s="16">
        <f>'Ref. ACS-5-YR'!AB908</f>
        <v>124511</v>
      </c>
      <c r="G196" s="55">
        <f>F196/F188</f>
        <v>3.892367569595323E-2</v>
      </c>
      <c r="H196" s="274"/>
    </row>
    <row r="197" spans="1:9" x14ac:dyDescent="0.3">
      <c r="A197" s="13" t="s">
        <v>1367</v>
      </c>
      <c r="B197" s="16">
        <f>'Ref. ACS-5-YR'!H909</f>
        <v>103</v>
      </c>
      <c r="C197" s="55">
        <f>B197/B188</f>
        <v>4.6627433227704844E-2</v>
      </c>
      <c r="D197" s="16">
        <f>'Ref. ACS-5-YR'!R909</f>
        <v>1014</v>
      </c>
      <c r="E197" s="55">
        <f>D197/D188</f>
        <v>5.7946168352477283E-2</v>
      </c>
      <c r="F197" s="16">
        <f>'Ref. ACS-5-YR'!AB909</f>
        <v>116059</v>
      </c>
      <c r="G197" s="55">
        <f>F197/F188</f>
        <v>3.6281476155493382E-2</v>
      </c>
      <c r="H197" s="274"/>
    </row>
    <row r="198" spans="1:9" x14ac:dyDescent="0.3">
      <c r="A198" s="13" t="s">
        <v>1368</v>
      </c>
      <c r="B198" s="16">
        <f>'Ref. ACS-5-YR'!H910</f>
        <v>90</v>
      </c>
      <c r="C198" s="55">
        <f>B198/B188</f>
        <v>4.0742417383431415E-2</v>
      </c>
      <c r="D198" s="16">
        <f>'Ref. ACS-5-YR'!R910</f>
        <v>1069</v>
      </c>
      <c r="E198" s="55">
        <f>D198/D188</f>
        <v>6.1089205097434138E-2</v>
      </c>
      <c r="F198" s="16">
        <f>'Ref. ACS-5-YR'!AB910</f>
        <v>216099</v>
      </c>
      <c r="G198" s="55">
        <f>F198/F188</f>
        <v>6.7555215155446491E-2</v>
      </c>
      <c r="H198" s="274"/>
    </row>
    <row r="199" spans="1:9" x14ac:dyDescent="0.3">
      <c r="A199" s="13" t="s">
        <v>1369</v>
      </c>
      <c r="B199" s="16">
        <f>'Ref. ACS-5-YR'!H911</f>
        <v>214</v>
      </c>
      <c r="C199" s="55">
        <f>B199/B188</f>
        <v>9.6876414667270261E-2</v>
      </c>
      <c r="D199" s="16">
        <f>'Ref. ACS-5-YR'!R911</f>
        <v>1667</v>
      </c>
      <c r="E199" s="55">
        <f>D199/D188</f>
        <v>9.5262586433510488E-2</v>
      </c>
      <c r="F199" s="16">
        <f>'Ref. ACS-5-YR'!AB911</f>
        <v>279893</v>
      </c>
      <c r="G199" s="55">
        <f>F199/F188</f>
        <v>8.7498007096300234E-2</v>
      </c>
      <c r="H199" s="274"/>
    </row>
    <row r="200" spans="1:9" x14ac:dyDescent="0.3">
      <c r="A200" s="13" t="s">
        <v>1370</v>
      </c>
      <c r="B200" s="16">
        <f>'Ref. ACS-5-YR'!H912</f>
        <v>294</v>
      </c>
      <c r="C200" s="55">
        <f>B200/B188</f>
        <v>0.13309189678587596</v>
      </c>
      <c r="D200" s="16">
        <f>'Ref. ACS-5-YR'!R912</f>
        <v>1776</v>
      </c>
      <c r="E200" s="55">
        <f>D200/D188</f>
        <v>0.10149151380078862</v>
      </c>
      <c r="F200" s="16">
        <f>'Ref. ACS-5-YR'!AB912</f>
        <v>355361</v>
      </c>
      <c r="G200" s="55">
        <f>F200/F188</f>
        <v>0.111090235553402</v>
      </c>
      <c r="H200" s="274"/>
    </row>
    <row r="201" spans="1:9" x14ac:dyDescent="0.3">
      <c r="A201" s="13" t="s">
        <v>1371</v>
      </c>
      <c r="B201" s="16">
        <f>'Ref. ACS-5-YR'!H913</f>
        <v>141</v>
      </c>
      <c r="C201" s="55">
        <f>B201/B188</f>
        <v>6.3829787234042548E-2</v>
      </c>
      <c r="D201" s="16">
        <f>'Ref. ACS-5-YR'!R913</f>
        <v>1392</v>
      </c>
      <c r="E201" s="55">
        <f>D201/D188</f>
        <v>7.954740270872622E-2</v>
      </c>
      <c r="F201" s="16">
        <f>'Ref. ACS-5-YR'!AB913</f>
        <v>256255</v>
      </c>
      <c r="G201" s="55">
        <f>F201/F188</f>
        <v>8.0108476483736341E-2</v>
      </c>
      <c r="H201" s="274"/>
    </row>
    <row r="202" spans="1:9" x14ac:dyDescent="0.3">
      <c r="A202" s="13" t="s">
        <v>1372</v>
      </c>
      <c r="B202" s="16">
        <f>'Ref. ACS-5-YR'!H914</f>
        <v>22</v>
      </c>
      <c r="C202" s="55">
        <f>B202/B188</f>
        <v>9.9592575826165687E-3</v>
      </c>
      <c r="D202" s="16">
        <f>'Ref. ACS-5-YR'!R914</f>
        <v>678</v>
      </c>
      <c r="E202" s="55">
        <f>D202/D188</f>
        <v>3.8745071146922681E-2</v>
      </c>
      <c r="F202" s="16">
        <f>'Ref. ACS-5-YR'!AB914</f>
        <v>170039</v>
      </c>
      <c r="G202" s="55">
        <f>F202/F188</f>
        <v>5.3156290541913502E-2</v>
      </c>
      <c r="H202" s="274"/>
    </row>
    <row r="203" spans="1:9" x14ac:dyDescent="0.3">
      <c r="A203" s="13" t="s">
        <v>1373</v>
      </c>
      <c r="B203" s="16">
        <f>'Ref. ACS-5-YR'!H915</f>
        <v>58</v>
      </c>
      <c r="C203" s="55">
        <f>B203/B188</f>
        <v>2.6256224535989137E-2</v>
      </c>
      <c r="D203" s="16">
        <f>'Ref. ACS-5-YR'!R915</f>
        <v>765</v>
      </c>
      <c r="E203" s="55">
        <f>D203/D188</f>
        <v>4.3716783816218067E-2</v>
      </c>
      <c r="F203" s="16">
        <f>'Ref. ACS-5-YR'!AB915</f>
        <v>205551</v>
      </c>
      <c r="G203" s="55">
        <f>F203/F188</f>
        <v>6.4257780139737722E-2</v>
      </c>
      <c r="H203" s="274"/>
    </row>
    <row r="204" spans="1:9" x14ac:dyDescent="0.3">
      <c r="A204" s="13" t="s">
        <v>1374</v>
      </c>
      <c r="B204" s="16">
        <f>'Ref. ACS-5-YR'!H916</f>
        <v>40</v>
      </c>
      <c r="C204" s="55">
        <f>B204/B188</f>
        <v>1.8107741059302851E-2</v>
      </c>
      <c r="D204" s="16">
        <f>'Ref. ACS-5-YR'!R916</f>
        <v>611</v>
      </c>
      <c r="E204" s="55">
        <f>D204/D188</f>
        <v>3.4916280930338876E-2</v>
      </c>
      <c r="F204" s="16">
        <f>'Ref. ACS-5-YR'!AB916</f>
        <v>271612</v>
      </c>
      <c r="G204" s="55">
        <f>F204/F188</f>
        <v>8.4909264266845905E-2</v>
      </c>
      <c r="H204" s="274"/>
    </row>
    <row r="205" spans="1:9" x14ac:dyDescent="0.3">
      <c r="A205" s="47" t="s">
        <v>1378</v>
      </c>
    </row>
    <row r="206" spans="1:9" x14ac:dyDescent="0.3">
      <c r="A206" s="47"/>
      <c r="I206" s="26" t="str">
        <f>A205</f>
        <v>Source: U.S. Census Bureau, ACS16-20 (5-year Estimates), Table B19037</v>
      </c>
    </row>
    <row r="208" spans="1:9" x14ac:dyDescent="0.3">
      <c r="A208" s="1" t="s">
        <v>1379</v>
      </c>
      <c r="C208" s="114" t="s">
        <v>179</v>
      </c>
      <c r="D208" s="114"/>
      <c r="E208" s="114" t="s">
        <v>179</v>
      </c>
      <c r="F208" s="114"/>
      <c r="G208" s="114" t="s">
        <v>179</v>
      </c>
      <c r="H208" s="280"/>
      <c r="I208" s="61" t="s">
        <v>1380</v>
      </c>
    </row>
    <row r="209" spans="1:9" ht="28.8" x14ac:dyDescent="0.3">
      <c r="A209" s="48" t="s">
        <v>172</v>
      </c>
      <c r="B209" s="60" t="str">
        <f>B3</f>
        <v>City of Atwater</v>
      </c>
      <c r="C209" s="60" t="str">
        <f>B3</f>
        <v>City of Atwater</v>
      </c>
      <c r="D209" s="60" t="str">
        <f>B4</f>
        <v>Merced County</v>
      </c>
      <c r="E209" s="60" t="str">
        <f>B4</f>
        <v>Merced County</v>
      </c>
      <c r="F209" s="60" t="s">
        <v>173</v>
      </c>
      <c r="G209" s="60" t="s">
        <v>173</v>
      </c>
      <c r="H209" s="273"/>
    </row>
    <row r="210" spans="1:9" x14ac:dyDescent="0.3">
      <c r="A210" s="13" t="s">
        <v>180</v>
      </c>
      <c r="B210" s="16">
        <f>B211+B215</f>
        <v>2209</v>
      </c>
      <c r="C210" s="55"/>
      <c r="D210" s="16">
        <f>D211+D215</f>
        <v>17499</v>
      </c>
      <c r="E210" s="55"/>
      <c r="F210" s="16">
        <f>F211+F215</f>
        <v>3198850</v>
      </c>
      <c r="G210" s="55"/>
      <c r="H210" s="274"/>
    </row>
    <row r="211" spans="1:9" x14ac:dyDescent="0.3">
      <c r="A211" s="13" t="s">
        <v>1381</v>
      </c>
      <c r="B211" s="16">
        <f>SUM(B212:B214)</f>
        <v>1545</v>
      </c>
      <c r="C211" s="55">
        <f>B211/B210</f>
        <v>0.69941149841557271</v>
      </c>
      <c r="D211" s="16">
        <f>SUM(D212:D214)</f>
        <v>13167</v>
      </c>
      <c r="E211" s="55">
        <f>D211/D210</f>
        <v>0.75244299674267101</v>
      </c>
      <c r="F211" s="16">
        <f>SUM(F212:F214)</f>
        <v>2340689</v>
      </c>
      <c r="G211" s="55">
        <f>F211/F210</f>
        <v>0.7317282773496725</v>
      </c>
      <c r="H211" s="274"/>
    </row>
    <row r="212" spans="1:9" x14ac:dyDescent="0.3">
      <c r="A212" s="13" t="s">
        <v>1382</v>
      </c>
      <c r="B212" s="16">
        <f>'Ref. ACS-5-YR'!H1007</f>
        <v>763</v>
      </c>
      <c r="C212" s="55">
        <f>B212/B211</f>
        <v>0.49385113268608416</v>
      </c>
      <c r="D212" s="16">
        <f>'Ref. ACS-5-YR'!R1007</f>
        <v>7286</v>
      </c>
      <c r="E212" s="55">
        <f>D212/D211</f>
        <v>0.55335307966886915</v>
      </c>
      <c r="F212" s="16">
        <f>'Ref. ACS-5-YR'!AB1007</f>
        <v>1350393</v>
      </c>
      <c r="G212" s="55">
        <f>F212/F211</f>
        <v>0.57692115441222647</v>
      </c>
      <c r="H212" s="274"/>
    </row>
    <row r="213" spans="1:9" x14ac:dyDescent="0.3">
      <c r="A213" s="13" t="s">
        <v>1383</v>
      </c>
      <c r="B213" s="16">
        <f>'Ref. ACS-5-YR'!H1008</f>
        <v>519</v>
      </c>
      <c r="C213" s="55">
        <f>B213/B211</f>
        <v>0.33592233009708738</v>
      </c>
      <c r="D213" s="16">
        <f>'Ref. ACS-5-YR'!R1008</f>
        <v>4196</v>
      </c>
      <c r="E213" s="55">
        <f>D213/D211</f>
        <v>0.31867547657021339</v>
      </c>
      <c r="F213" s="16">
        <f>'Ref. ACS-5-YR'!AB1008</f>
        <v>688443</v>
      </c>
      <c r="G213" s="55">
        <f>F213/F211</f>
        <v>0.29411980831285145</v>
      </c>
      <c r="H213" s="274"/>
    </row>
    <row r="214" spans="1:9" x14ac:dyDescent="0.3">
      <c r="A214" s="13" t="s">
        <v>1384</v>
      </c>
      <c r="B214" s="16">
        <f>'Ref. ACS-5-YR'!H1009</f>
        <v>263</v>
      </c>
      <c r="C214" s="55">
        <f>B214/B211</f>
        <v>0.17022653721682848</v>
      </c>
      <c r="D214" s="16">
        <f>'Ref. ACS-5-YR'!R1009</f>
        <v>1685</v>
      </c>
      <c r="E214" s="55">
        <f>D214/D211</f>
        <v>0.12797144376091746</v>
      </c>
      <c r="F214" s="16">
        <f>'Ref. ACS-5-YR'!AB1009</f>
        <v>301853</v>
      </c>
      <c r="G214" s="55">
        <f>F214/F211</f>
        <v>0.12895903727492206</v>
      </c>
      <c r="H214" s="274"/>
    </row>
    <row r="215" spans="1:9" x14ac:dyDescent="0.3">
      <c r="A215" s="13" t="s">
        <v>1385</v>
      </c>
      <c r="B215" s="16">
        <f>SUM(B216:B218)</f>
        <v>664</v>
      </c>
      <c r="C215" s="55">
        <f>B215/B210</f>
        <v>0.30058850158442735</v>
      </c>
      <c r="D215" s="16">
        <f>SUM(D216:D218)</f>
        <v>4332</v>
      </c>
      <c r="E215" s="55">
        <f>D215/D210</f>
        <v>0.24755700325732899</v>
      </c>
      <c r="F215" s="16">
        <f>SUM(F216:F218)</f>
        <v>858161</v>
      </c>
      <c r="G215" s="55">
        <f>F215/F210</f>
        <v>0.26827172265032745</v>
      </c>
      <c r="H215" s="274"/>
    </row>
    <row r="216" spans="1:9" x14ac:dyDescent="0.3">
      <c r="A216" s="13" t="s">
        <v>1382</v>
      </c>
      <c r="B216" s="16">
        <f>'Ref. ACS-5-YR'!H1017</f>
        <v>340</v>
      </c>
      <c r="C216" s="55">
        <f>B216/B215</f>
        <v>0.51204819277108438</v>
      </c>
      <c r="D216" s="16">
        <f>'Ref. ACS-5-YR'!R1017</f>
        <v>2702</v>
      </c>
      <c r="E216" s="55">
        <f>D216/D215</f>
        <v>0.62373037857802405</v>
      </c>
      <c r="F216" s="16">
        <f>'Ref. ACS-5-YR'!AB1017</f>
        <v>484266</v>
      </c>
      <c r="G216" s="55">
        <f>F216/F215</f>
        <v>0.56430669769425545</v>
      </c>
      <c r="H216" s="274"/>
    </row>
    <row r="217" spans="1:9" x14ac:dyDescent="0.3">
      <c r="A217" s="13" t="s">
        <v>1383</v>
      </c>
      <c r="B217" s="16">
        <f>'Ref. ACS-5-YR'!H1018</f>
        <v>212</v>
      </c>
      <c r="C217" s="55">
        <f>B217/B215</f>
        <v>0.31927710843373491</v>
      </c>
      <c r="D217" s="16">
        <f>'Ref. ACS-5-YR'!R1018</f>
        <v>1138</v>
      </c>
      <c r="E217" s="55">
        <f>D217/D215</f>
        <v>0.26269621421975992</v>
      </c>
      <c r="F217" s="16">
        <f>'Ref. ACS-5-YR'!AB1018</f>
        <v>234067</v>
      </c>
      <c r="G217" s="55">
        <f>F217/F215</f>
        <v>0.27275418015966701</v>
      </c>
      <c r="H217" s="274"/>
    </row>
    <row r="218" spans="1:9" x14ac:dyDescent="0.3">
      <c r="A218" s="13" t="s">
        <v>1384</v>
      </c>
      <c r="B218" s="16">
        <f>'Ref. ACS-5-YR'!H1019</f>
        <v>112</v>
      </c>
      <c r="C218" s="55">
        <f>B218/B215</f>
        <v>0.16867469879518071</v>
      </c>
      <c r="D218" s="16">
        <f>'Ref. ACS-5-YR'!R1019</f>
        <v>492</v>
      </c>
      <c r="E218" s="55">
        <f>D218/D215</f>
        <v>0.11357340720221606</v>
      </c>
      <c r="F218" s="16">
        <f>'Ref. ACS-5-YR'!AB1019</f>
        <v>139828</v>
      </c>
      <c r="G218" s="55">
        <f>F218/F215</f>
        <v>0.16293912214607748</v>
      </c>
      <c r="H218" s="274"/>
    </row>
    <row r="219" spans="1:9" x14ac:dyDescent="0.3">
      <c r="A219" s="47" t="s">
        <v>1386</v>
      </c>
    </row>
    <row r="222" spans="1:9" x14ac:dyDescent="0.3">
      <c r="I222" s="26" t="str">
        <f>A219</f>
        <v>Source: U.S. Census Bureau, ACS16-20 (5-year Estimates), Table B25007</v>
      </c>
    </row>
    <row r="223" spans="1:9" x14ac:dyDescent="0.3">
      <c r="A223" s="1" t="s">
        <v>1387</v>
      </c>
    </row>
    <row r="224" spans="1:9" ht="28.8" x14ac:dyDescent="0.3">
      <c r="A224" s="48"/>
      <c r="B224" s="60" t="s">
        <v>1388</v>
      </c>
      <c r="C224" s="60" t="s">
        <v>1340</v>
      </c>
      <c r="D224" s="60" t="s">
        <v>1388</v>
      </c>
      <c r="E224" s="60" t="s">
        <v>1340</v>
      </c>
      <c r="F224" s="60" t="s">
        <v>1388</v>
      </c>
      <c r="G224" s="60" t="s">
        <v>1340</v>
      </c>
      <c r="I224" s="61" t="s">
        <v>1389</v>
      </c>
    </row>
    <row r="225" spans="1:9" x14ac:dyDescent="0.3">
      <c r="A225" s="48" t="s">
        <v>172</v>
      </c>
      <c r="B225" s="151">
        <v>2010</v>
      </c>
      <c r="C225" s="151">
        <v>2010</v>
      </c>
      <c r="D225" s="151">
        <v>2015</v>
      </c>
      <c r="E225" s="151">
        <v>2015</v>
      </c>
      <c r="F225" s="151">
        <v>2020</v>
      </c>
      <c r="G225" s="151">
        <v>2020</v>
      </c>
    </row>
    <row r="226" spans="1:9" x14ac:dyDescent="0.3">
      <c r="A226" s="13" t="str">
        <f>B3</f>
        <v>City of Atwater</v>
      </c>
      <c r="B226" s="63">
        <f>SUM('Ref. ACS-5-YR'!B1017:B1019)</f>
        <v>462</v>
      </c>
      <c r="C226" s="63">
        <f>SUM('Ref. ACS-5-YR'!B1007:B1009)</f>
        <v>1182</v>
      </c>
      <c r="D226" s="63">
        <f>SUM('Ref. ACS-5-YR'!E1017:E1019)</f>
        <v>751</v>
      </c>
      <c r="E226" s="16">
        <f>SUM('Ref. ACS-5-YR'!E1007:E1009)</f>
        <v>1270</v>
      </c>
      <c r="F226" s="16">
        <f>SUM('Ref. ACS-5-YR'!H1017:H1019)</f>
        <v>664</v>
      </c>
      <c r="G226" s="16">
        <f>SUM('Ref. ACS-5-YR'!H1007:H1009)</f>
        <v>1545</v>
      </c>
    </row>
    <row r="227" spans="1:9" x14ac:dyDescent="0.3">
      <c r="A227" s="13" t="str">
        <f>B3</f>
        <v>City of Atwater</v>
      </c>
      <c r="B227" s="5">
        <f>B226/(B226+C226)</f>
        <v>0.28102189781021897</v>
      </c>
      <c r="C227" s="5">
        <f>C226/(B226+C226)</f>
        <v>0.71897810218978098</v>
      </c>
      <c r="D227" s="5">
        <f>D226/(D226+E226)</f>
        <v>0.37159821870361209</v>
      </c>
      <c r="E227" s="5">
        <f>E226/(D226+E226)</f>
        <v>0.62840178129638791</v>
      </c>
      <c r="F227" s="5">
        <f>F226/(F226+G226)</f>
        <v>0.30058850158442735</v>
      </c>
      <c r="G227" s="5">
        <f>G226/(F226+G226)</f>
        <v>0.69941149841557271</v>
      </c>
    </row>
    <row r="228" spans="1:9" x14ac:dyDescent="0.3">
      <c r="A228" s="13" t="str">
        <f>B4</f>
        <v>Merced County</v>
      </c>
      <c r="B228" s="63">
        <f>SUM('Ref. ACS-5-YR'!L1017:L1019)</f>
        <v>3367</v>
      </c>
      <c r="C228" s="63">
        <f>SUM('Ref. ACS-5-YR'!L1007:L1009)</f>
        <v>9352</v>
      </c>
      <c r="D228" s="63">
        <f>SUM('Ref. ACS-5-YR'!O1017:O1019)</f>
        <v>4038</v>
      </c>
      <c r="E228" s="16">
        <f>SUM('Ref. ACS-5-YR'!O1007:O1009)</f>
        <v>11406</v>
      </c>
      <c r="F228" s="16">
        <f>SUM('Ref. ACS-5-YR'!R1017:R1019)</f>
        <v>4332</v>
      </c>
      <c r="G228" s="16">
        <f>SUM('Ref. ACS-5-YR'!R1007:R1009)</f>
        <v>13167</v>
      </c>
    </row>
    <row r="229" spans="1:9" x14ac:dyDescent="0.3">
      <c r="A229" s="13" t="str">
        <f>B4</f>
        <v>Merced County</v>
      </c>
      <c r="B229" s="5">
        <f>B228/(B228+C228)</f>
        <v>0.26472206934507431</v>
      </c>
      <c r="C229" s="5">
        <f>C228/(B228+C228)</f>
        <v>0.73527793065492575</v>
      </c>
      <c r="D229" s="5">
        <f>D228/(D228+E228)</f>
        <v>0.26146076146076147</v>
      </c>
      <c r="E229" s="5">
        <f>E228/(D228+E228)</f>
        <v>0.73853923853923853</v>
      </c>
      <c r="F229" s="5">
        <f>F228/(F228+G228)</f>
        <v>0.24755700325732899</v>
      </c>
      <c r="G229" s="5">
        <f>G228/(F228+G228)</f>
        <v>0.75244299674267101</v>
      </c>
    </row>
    <row r="230" spans="1:9" x14ac:dyDescent="0.3">
      <c r="A230" s="13" t="s">
        <v>173</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173</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1390</v>
      </c>
    </row>
    <row r="239" spans="1:9" x14ac:dyDescent="0.3">
      <c r="I239" s="26" t="str">
        <f>A232</f>
        <v>Source: U.S. Census Bureau, ACS 06-10, 11-15, 16-20 (5-year Estimates), Table B25007</v>
      </c>
    </row>
    <row r="242" spans="1:10" x14ac:dyDescent="0.3">
      <c r="A242" s="1" t="s">
        <v>1391</v>
      </c>
      <c r="C242" s="114" t="s">
        <v>179</v>
      </c>
      <c r="D242" s="114"/>
      <c r="E242" s="114" t="s">
        <v>179</v>
      </c>
      <c r="F242" s="114"/>
      <c r="G242" s="114" t="s">
        <v>179</v>
      </c>
      <c r="I242" s="61" t="s">
        <v>1392</v>
      </c>
    </row>
    <row r="243" spans="1:10" ht="28.8" x14ac:dyDescent="0.3">
      <c r="A243" s="80"/>
      <c r="B243" s="60" t="str">
        <f>Housing!B3</f>
        <v>City of Atwater</v>
      </c>
      <c r="C243" s="60" t="str">
        <f>Housing!B3</f>
        <v>City of Atwater</v>
      </c>
      <c r="D243" s="60" t="str">
        <f>Housing!B4</f>
        <v>Merced County</v>
      </c>
      <c r="E243" s="60" t="str">
        <f>Housing!B4</f>
        <v>Merced County</v>
      </c>
      <c r="F243" s="60" t="s">
        <v>173</v>
      </c>
      <c r="G243" s="60" t="s">
        <v>173</v>
      </c>
      <c r="H243" s="275"/>
      <c r="I243" s="42"/>
      <c r="J243" s="58"/>
    </row>
    <row r="244" spans="1:10" x14ac:dyDescent="0.3">
      <c r="A244" s="13" t="s">
        <v>1393</v>
      </c>
      <c r="B244" s="16">
        <f>'Ref. ACS-5-YR'!H1023</f>
        <v>10090</v>
      </c>
      <c r="C244" s="55"/>
      <c r="D244" s="16">
        <f>'Ref. ACS-5-YR'!R1023</f>
        <v>81306</v>
      </c>
      <c r="E244" s="55"/>
      <c r="F244" s="16">
        <f>'Ref. ACS-5-YR'!AB1023</f>
        <v>13103114</v>
      </c>
      <c r="G244" s="55"/>
      <c r="H244" s="274"/>
      <c r="I244" s="84"/>
      <c r="J244" s="54"/>
    </row>
    <row r="245" spans="1:10" x14ac:dyDescent="0.3">
      <c r="A245" s="7" t="s">
        <v>1394</v>
      </c>
      <c r="B245" s="118">
        <f t="shared" ref="B245:G245" si="3">SUM(B246:B248)</f>
        <v>1880</v>
      </c>
      <c r="C245" s="119">
        <f t="shared" si="3"/>
        <v>0.18632309217046583</v>
      </c>
      <c r="D245" s="118">
        <f t="shared" si="3"/>
        <v>18079</v>
      </c>
      <c r="E245" s="119">
        <f t="shared" si="3"/>
        <v>0.22235751359063288</v>
      </c>
      <c r="F245" s="118">
        <f t="shared" si="3"/>
        <v>1809518</v>
      </c>
      <c r="G245" s="119">
        <f t="shared" si="3"/>
        <v>0.13700000000000001</v>
      </c>
      <c r="H245" s="274"/>
      <c r="I245" s="84"/>
      <c r="J245" s="54"/>
    </row>
    <row r="246" spans="1:10" x14ac:dyDescent="0.3">
      <c r="A246" s="7" t="s">
        <v>1326</v>
      </c>
      <c r="B246" s="118">
        <f t="shared" ref="B246:G248" si="4">B254+B262</f>
        <v>1165</v>
      </c>
      <c r="C246" s="119">
        <f t="shared" si="4"/>
        <v>0.11546085232903866</v>
      </c>
      <c r="D246" s="118">
        <f t="shared" si="4"/>
        <v>10292</v>
      </c>
      <c r="E246" s="119">
        <f t="shared" si="4"/>
        <v>0.12658352397117062</v>
      </c>
      <c r="F246" s="118">
        <f t="shared" si="4"/>
        <v>1025856</v>
      </c>
      <c r="G246" s="119">
        <f t="shared" si="4"/>
        <v>7.8E-2</v>
      </c>
      <c r="H246" s="274"/>
      <c r="I246" s="84"/>
      <c r="J246" s="54"/>
    </row>
    <row r="247" spans="1:10" x14ac:dyDescent="0.3">
      <c r="A247" s="7" t="s">
        <v>1327</v>
      </c>
      <c r="B247" s="118">
        <f t="shared" si="4"/>
        <v>421</v>
      </c>
      <c r="C247" s="119">
        <f t="shared" si="4"/>
        <v>4.172447968285431E-2</v>
      </c>
      <c r="D247" s="118">
        <f t="shared" si="4"/>
        <v>4078</v>
      </c>
      <c r="E247" s="119">
        <f t="shared" si="4"/>
        <v>5.0156200034437805E-2</v>
      </c>
      <c r="F247" s="118">
        <f t="shared" si="4"/>
        <v>440129</v>
      </c>
      <c r="G247" s="119">
        <f t="shared" si="4"/>
        <v>3.3000000000000002E-2</v>
      </c>
      <c r="H247" s="274"/>
      <c r="I247" s="84"/>
      <c r="J247" s="54"/>
    </row>
    <row r="248" spans="1:10" x14ac:dyDescent="0.3">
      <c r="A248" s="7" t="s">
        <v>1395</v>
      </c>
      <c r="B248" s="118">
        <f t="shared" si="4"/>
        <v>294</v>
      </c>
      <c r="C248" s="119">
        <f t="shared" si="4"/>
        <v>2.9137760158572848E-2</v>
      </c>
      <c r="D248" s="118">
        <f t="shared" si="4"/>
        <v>3709</v>
      </c>
      <c r="E248" s="119">
        <f t="shared" si="4"/>
        <v>4.5617789585024479E-2</v>
      </c>
      <c r="F248" s="118">
        <f t="shared" si="4"/>
        <v>343533</v>
      </c>
      <c r="G248" s="119">
        <f t="shared" si="4"/>
        <v>2.5999999999999999E-2</v>
      </c>
      <c r="H248" s="274"/>
      <c r="I248" s="84"/>
      <c r="J248" s="54"/>
    </row>
    <row r="249" spans="1:10" x14ac:dyDescent="0.3">
      <c r="A249" s="13" t="s">
        <v>1396</v>
      </c>
      <c r="B249" s="16">
        <f>'Ref. ACS-5-YR'!H1024</f>
        <v>5292</v>
      </c>
      <c r="C249" s="55">
        <f>'Ref. ACS-5-YR'!I1024</f>
        <v>0.52447968285431124</v>
      </c>
      <c r="D249" s="16">
        <f>'Ref. ACS-5-YR'!R1024</f>
        <v>42480</v>
      </c>
      <c r="E249" s="55">
        <f>'Ref. ACS-5-YR'!S1024</f>
        <v>0.52247066637148554</v>
      </c>
      <c r="F249" s="16">
        <f>'Ref. ACS-5-YR'!AB1024</f>
        <v>7241318</v>
      </c>
      <c r="G249" s="55">
        <f>'Ref. ACS-5-YR'!AC1024</f>
        <v>0.55300000000000005</v>
      </c>
      <c r="H249" s="274"/>
      <c r="I249" s="84"/>
      <c r="J249" s="54"/>
    </row>
    <row r="250" spans="1:10" x14ac:dyDescent="0.3">
      <c r="A250" s="13" t="s">
        <v>1330</v>
      </c>
      <c r="B250" s="16">
        <f>'Ref. ACS-5-YR'!H1025</f>
        <v>964</v>
      </c>
      <c r="C250" s="55">
        <f>'Ref. ACS-5-YR'!I1025</f>
        <v>9.5540138751238846E-2</v>
      </c>
      <c r="D250" s="16">
        <f>'Ref. ACS-5-YR'!R1025</f>
        <v>7438</v>
      </c>
      <c r="E250" s="55">
        <f>'Ref. ACS-5-YR'!S1025</f>
        <v>9.1481563476250222E-2</v>
      </c>
      <c r="F250" s="16">
        <f>'Ref. ACS-5-YR'!AB1025</f>
        <v>1416913</v>
      </c>
      <c r="G250" s="55">
        <f>'Ref. ACS-5-YR'!AC1025</f>
        <v>0.108</v>
      </c>
      <c r="H250" s="274"/>
      <c r="I250" s="84"/>
      <c r="J250" s="54"/>
    </row>
    <row r="251" spans="1:10" x14ac:dyDescent="0.3">
      <c r="A251" s="13" t="s">
        <v>1323</v>
      </c>
      <c r="B251" s="16">
        <f>'Ref. ACS-5-YR'!H1026</f>
        <v>1872</v>
      </c>
      <c r="C251" s="55">
        <f>'Ref. ACS-5-YR'!I1026</f>
        <v>0.18553022794846383</v>
      </c>
      <c r="D251" s="16">
        <f>'Ref. ACS-5-YR'!R1026</f>
        <v>14006</v>
      </c>
      <c r="E251" s="55">
        <f>'Ref. ACS-5-YR'!S1026</f>
        <v>0.17226280963274543</v>
      </c>
      <c r="F251" s="16">
        <f>'Ref. ACS-5-YR'!AB1026</f>
        <v>2403865</v>
      </c>
      <c r="G251" s="55">
        <f>'Ref. ACS-5-YR'!AC1026</f>
        <v>0.183</v>
      </c>
      <c r="H251" s="274"/>
      <c r="I251" s="84"/>
      <c r="J251" s="54"/>
    </row>
    <row r="252" spans="1:10" x14ac:dyDescent="0.3">
      <c r="A252" s="13" t="s">
        <v>1324</v>
      </c>
      <c r="B252" s="16">
        <f>'Ref. ACS-5-YR'!H1027</f>
        <v>912</v>
      </c>
      <c r="C252" s="55">
        <f>'Ref. ACS-5-YR'!I1027</f>
        <v>9.038652130822597E-2</v>
      </c>
      <c r="D252" s="16">
        <f>'Ref. ACS-5-YR'!R1027</f>
        <v>6451</v>
      </c>
      <c r="E252" s="55">
        <f>'Ref. ACS-5-YR'!S1027</f>
        <v>7.9342237965217818E-2</v>
      </c>
      <c r="F252" s="16">
        <f>'Ref. ACS-5-YR'!AB1027</f>
        <v>1235833</v>
      </c>
      <c r="G252" s="55">
        <f>'Ref. ACS-5-YR'!AC1027</f>
        <v>9.4E-2</v>
      </c>
      <c r="H252" s="274"/>
      <c r="I252" s="84"/>
      <c r="J252" s="54"/>
    </row>
    <row r="253" spans="1:10" x14ac:dyDescent="0.3">
      <c r="A253" s="13" t="s">
        <v>1325</v>
      </c>
      <c r="B253" s="16">
        <f>'Ref. ACS-5-YR'!H1028</f>
        <v>619</v>
      </c>
      <c r="C253" s="55">
        <f>'Ref. ACS-5-YR'!I1028</f>
        <v>6.1347869177403369E-2</v>
      </c>
      <c r="D253" s="16">
        <f>'Ref. ACS-5-YR'!R1028</f>
        <v>6118</v>
      </c>
      <c r="E253" s="55">
        <f>'Ref. ACS-5-YR'!S1028</f>
        <v>7.5246599266966765E-2</v>
      </c>
      <c r="F253" s="16">
        <f>'Ref. ACS-5-YR'!AB1028</f>
        <v>1182987</v>
      </c>
      <c r="G253" s="55">
        <f>'Ref. ACS-5-YR'!AC1028</f>
        <v>0.09</v>
      </c>
      <c r="H253" s="274"/>
      <c r="I253" s="84"/>
      <c r="J253" s="54"/>
    </row>
    <row r="254" spans="1:10" x14ac:dyDescent="0.3">
      <c r="A254" s="13" t="s">
        <v>1326</v>
      </c>
      <c r="B254" s="16">
        <f>'Ref. ACS-5-YR'!H1029</f>
        <v>534</v>
      </c>
      <c r="C254" s="55">
        <f>'Ref. ACS-5-YR'!I1029</f>
        <v>5.2923686818632312E-2</v>
      </c>
      <c r="D254" s="16">
        <f>'Ref. ACS-5-YR'!R1029</f>
        <v>4734</v>
      </c>
      <c r="E254" s="55">
        <f>'Ref. ACS-5-YR'!S1029</f>
        <v>5.8224485277839272E-2</v>
      </c>
      <c r="F254" s="16">
        <f>'Ref. ACS-5-YR'!AB1029</f>
        <v>567528</v>
      </c>
      <c r="G254" s="55">
        <f>'Ref. ACS-5-YR'!AC1029</f>
        <v>4.2999999999999997E-2</v>
      </c>
      <c r="H254" s="274"/>
      <c r="I254" s="84"/>
      <c r="J254" s="54"/>
    </row>
    <row r="255" spans="1:10" x14ac:dyDescent="0.3">
      <c r="A255" s="13" t="s">
        <v>1327</v>
      </c>
      <c r="B255" s="16">
        <f>'Ref. ACS-5-YR'!H1030</f>
        <v>188</v>
      </c>
      <c r="C255" s="55">
        <f>'Ref. ACS-5-YR'!I1030</f>
        <v>1.8632309217046582E-2</v>
      </c>
      <c r="D255" s="16">
        <f>'Ref. ACS-5-YR'!R1030</f>
        <v>1916</v>
      </c>
      <c r="E255" s="55">
        <f>'Ref. ACS-5-YR'!S1030</f>
        <v>2.3565296534081126E-2</v>
      </c>
      <c r="F255" s="16">
        <f>'Ref. ACS-5-YR'!AB1030</f>
        <v>238866</v>
      </c>
      <c r="G255" s="55">
        <f>'Ref. ACS-5-YR'!AC1030</f>
        <v>1.7999999999999999E-2</v>
      </c>
      <c r="H255" s="274"/>
      <c r="I255" s="84"/>
      <c r="J255" s="54"/>
    </row>
    <row r="256" spans="1:10" x14ac:dyDescent="0.3">
      <c r="A256" s="13" t="s">
        <v>1395</v>
      </c>
      <c r="B256" s="16">
        <f>'Ref. ACS-5-YR'!H1031</f>
        <v>203</v>
      </c>
      <c r="C256" s="55">
        <f>'Ref. ACS-5-YR'!I1031</f>
        <v>2.0118929633300298E-2</v>
      </c>
      <c r="D256" s="16">
        <f>'Ref. ACS-5-YR'!R1031</f>
        <v>1817</v>
      </c>
      <c r="E256" s="55">
        <f>'Ref. ACS-5-YR'!S1031</f>
        <v>2.2347674218384867E-2</v>
      </c>
      <c r="F256" s="16">
        <f>'Ref. ACS-5-YR'!AB1031</f>
        <v>195326</v>
      </c>
      <c r="G256" s="55">
        <f>'Ref. ACS-5-YR'!AC1031</f>
        <v>1.4999999999999999E-2</v>
      </c>
      <c r="H256" s="274"/>
      <c r="I256" s="84"/>
      <c r="J256" s="54"/>
    </row>
    <row r="257" spans="1:10" x14ac:dyDescent="0.3">
      <c r="A257" s="13" t="s">
        <v>1388</v>
      </c>
      <c r="B257" s="16">
        <f>'Ref. ACS-5-YR'!H1032</f>
        <v>4798</v>
      </c>
      <c r="C257" s="55">
        <f>'Ref. ACS-5-YR'!I1032</f>
        <v>0.47552031714568882</v>
      </c>
      <c r="D257" s="16">
        <f>'Ref. ACS-5-YR'!R1032</f>
        <v>38826</v>
      </c>
      <c r="E257" s="55">
        <f>'Ref. ACS-5-YR'!S1032</f>
        <v>0.47752933362851452</v>
      </c>
      <c r="F257" s="16">
        <f>'Ref. ACS-5-YR'!AB1032</f>
        <v>5861796</v>
      </c>
      <c r="G257" s="55">
        <f>'Ref. ACS-5-YR'!AC1032</f>
        <v>0.44700000000000001</v>
      </c>
      <c r="H257" s="274"/>
      <c r="I257" s="84"/>
      <c r="J257" s="54"/>
    </row>
    <row r="258" spans="1:10" x14ac:dyDescent="0.3">
      <c r="A258" s="13" t="s">
        <v>1330</v>
      </c>
      <c r="B258" s="16">
        <f>'Ref. ACS-5-YR'!H1033</f>
        <v>1014</v>
      </c>
      <c r="C258" s="55">
        <f>'Ref. ACS-5-YR'!I1033</f>
        <v>0.10049554013875124</v>
      </c>
      <c r="D258" s="16">
        <f>'Ref. ACS-5-YR'!R1033</f>
        <v>7991</v>
      </c>
      <c r="E258" s="55">
        <f>'Ref. ACS-5-YR'!S1033</f>
        <v>9.8283029542715172E-2</v>
      </c>
      <c r="F258" s="16">
        <f>'Ref. ACS-5-YR'!AB1033</f>
        <v>1697906</v>
      </c>
      <c r="G258" s="55">
        <f>'Ref. ACS-5-YR'!AC1033</f>
        <v>0.13</v>
      </c>
      <c r="H258" s="274"/>
      <c r="I258" s="84"/>
      <c r="J258" s="54"/>
    </row>
    <row r="259" spans="1:10" x14ac:dyDescent="0.3">
      <c r="A259" s="13" t="s">
        <v>1323</v>
      </c>
      <c r="B259" s="16">
        <f>'Ref. ACS-5-YR'!H1034</f>
        <v>1227</v>
      </c>
      <c r="C259" s="55">
        <f>'Ref. ACS-5-YR'!I1034</f>
        <v>0.12160555004955402</v>
      </c>
      <c r="D259" s="16">
        <f>'Ref. ACS-5-YR'!R1034</f>
        <v>7998</v>
      </c>
      <c r="E259" s="55">
        <f>'Ref. ACS-5-YR'!S1034</f>
        <v>9.8369124049885612E-2</v>
      </c>
      <c r="F259" s="16">
        <f>'Ref. ACS-5-YR'!AB1034</f>
        <v>1579529</v>
      </c>
      <c r="G259" s="55">
        <f>'Ref. ACS-5-YR'!AC1034</f>
        <v>0.121</v>
      </c>
      <c r="H259" s="274"/>
      <c r="I259" s="42"/>
      <c r="J259" s="54"/>
    </row>
    <row r="260" spans="1:10" x14ac:dyDescent="0.3">
      <c r="A260" s="13" t="s">
        <v>1324</v>
      </c>
      <c r="B260" s="16">
        <f>'Ref. ACS-5-YR'!H1035</f>
        <v>855</v>
      </c>
      <c r="C260" s="55">
        <f>'Ref. ACS-5-YR'!I1035</f>
        <v>8.4737363726461845E-2</v>
      </c>
      <c r="D260" s="16">
        <f>'Ref. ACS-5-YR'!R1035</f>
        <v>6815</v>
      </c>
      <c r="E260" s="55">
        <f>'Ref. ACS-5-YR'!S1035</f>
        <v>8.3819152338080835E-2</v>
      </c>
      <c r="F260" s="16">
        <f>'Ref. ACS-5-YR'!AB1035</f>
        <v>954485</v>
      </c>
      <c r="G260" s="55">
        <f>'Ref. ACS-5-YR'!AC1035</f>
        <v>7.2999999999999995E-2</v>
      </c>
      <c r="H260" s="274"/>
      <c r="I260" s="42"/>
      <c r="J260" s="54"/>
    </row>
    <row r="261" spans="1:10" x14ac:dyDescent="0.3">
      <c r="A261" s="13" t="s">
        <v>1325</v>
      </c>
      <c r="B261" s="16">
        <f>'Ref. ACS-5-YR'!H1036</f>
        <v>747</v>
      </c>
      <c r="C261" s="55">
        <f>'Ref. ACS-5-YR'!I1036</f>
        <v>7.4033696729435078E-2</v>
      </c>
      <c r="D261" s="16">
        <f>'Ref. ACS-5-YR'!R1036</f>
        <v>6410</v>
      </c>
      <c r="E261" s="55">
        <f>'Ref. ACS-5-YR'!S1036</f>
        <v>7.8837970137505223E-2</v>
      </c>
      <c r="F261" s="16">
        <f>'Ref. ACS-5-YR'!AB1036</f>
        <v>822078</v>
      </c>
      <c r="G261" s="55">
        <f>'Ref. ACS-5-YR'!AC1036</f>
        <v>6.3E-2</v>
      </c>
      <c r="H261" s="274"/>
      <c r="I261" s="42"/>
      <c r="J261" s="54"/>
    </row>
    <row r="262" spans="1:10" x14ac:dyDescent="0.3">
      <c r="A262" s="13" t="s">
        <v>1326</v>
      </c>
      <c r="B262" s="16">
        <f>'Ref. ACS-5-YR'!H1037</f>
        <v>631</v>
      </c>
      <c r="C262" s="55">
        <f>'Ref. ACS-5-YR'!I1037</f>
        <v>6.2537165510406348E-2</v>
      </c>
      <c r="D262" s="16">
        <f>'Ref. ACS-5-YR'!R1037</f>
        <v>5558</v>
      </c>
      <c r="E262" s="55">
        <f>'Ref. ACS-5-YR'!S1037</f>
        <v>6.8359038693331362E-2</v>
      </c>
      <c r="F262" s="16">
        <f>'Ref. ACS-5-YR'!AB1037</f>
        <v>458328</v>
      </c>
      <c r="G262" s="55">
        <f>'Ref. ACS-5-YR'!AC1037</f>
        <v>3.5000000000000003E-2</v>
      </c>
      <c r="H262" s="274"/>
      <c r="I262" s="42" t="str">
        <f>A265</f>
        <v>Source: U.S. Census Bureau, ACS 16-20 (5-year Estimates), Table B25009</v>
      </c>
      <c r="J262" s="54"/>
    </row>
    <row r="263" spans="1:10" x14ac:dyDescent="0.3">
      <c r="A263" s="13" t="s">
        <v>1327</v>
      </c>
      <c r="B263" s="16">
        <f>'Ref. ACS-5-YR'!H1038</f>
        <v>233</v>
      </c>
      <c r="C263" s="55">
        <f>'Ref. ACS-5-YR'!I1038</f>
        <v>2.3092170465807731E-2</v>
      </c>
      <c r="D263" s="16">
        <f>'Ref. ACS-5-YR'!R1038</f>
        <v>2162</v>
      </c>
      <c r="E263" s="55">
        <f>'Ref. ACS-5-YR'!S1038</f>
        <v>2.6590903500356679E-2</v>
      </c>
      <c r="F263" s="16">
        <f>'Ref. ACS-5-YR'!AB1038</f>
        <v>201263</v>
      </c>
      <c r="G263" s="55">
        <f>'Ref. ACS-5-YR'!AC1038</f>
        <v>1.4999999999999999E-2</v>
      </c>
      <c r="H263" s="274"/>
      <c r="I263" s="42"/>
      <c r="J263" s="54"/>
    </row>
    <row r="264" spans="1:10" x14ac:dyDescent="0.3">
      <c r="A264" s="13" t="s">
        <v>1395</v>
      </c>
      <c r="B264" s="16">
        <f>'Ref. ACS-5-YR'!H1039</f>
        <v>91</v>
      </c>
      <c r="C264" s="55">
        <f>'Ref. ACS-5-YR'!I1039</f>
        <v>9.0188305252725479E-3</v>
      </c>
      <c r="D264" s="16">
        <f>'Ref. ACS-5-YR'!R1039</f>
        <v>1892</v>
      </c>
      <c r="E264" s="55">
        <f>'Ref. ACS-5-YR'!S1039</f>
        <v>2.3270115366639609E-2</v>
      </c>
      <c r="F264" s="16">
        <f>'Ref. ACS-5-YR'!AB1039</f>
        <v>148207</v>
      </c>
      <c r="G264" s="55">
        <f>'Ref. ACS-5-YR'!AC1039</f>
        <v>1.0999999999999999E-2</v>
      </c>
      <c r="H264" s="274"/>
      <c r="I264" s="42"/>
      <c r="J264" s="54"/>
    </row>
    <row r="265" spans="1:10" x14ac:dyDescent="0.3">
      <c r="A265" t="s">
        <v>1397</v>
      </c>
      <c r="I265" s="42"/>
    </row>
    <row r="266" spans="1:10" x14ac:dyDescent="0.3">
      <c r="I266" s="42"/>
    </row>
    <row r="267" spans="1:10" x14ac:dyDescent="0.3">
      <c r="A267" s="1" t="s">
        <v>1398</v>
      </c>
      <c r="C267" s="114" t="s">
        <v>179</v>
      </c>
      <c r="D267" s="114"/>
      <c r="E267" s="114" t="s">
        <v>179</v>
      </c>
      <c r="F267" s="114"/>
      <c r="G267" s="114" t="s">
        <v>179</v>
      </c>
      <c r="I267" s="61" t="s">
        <v>1399</v>
      </c>
    </row>
    <row r="268" spans="1:10" x14ac:dyDescent="0.3">
      <c r="A268" s="80"/>
      <c r="B268" s="51">
        <v>2010</v>
      </c>
      <c r="C268" s="60">
        <f>B268</f>
        <v>2010</v>
      </c>
      <c r="D268" s="60">
        <v>2015</v>
      </c>
      <c r="E268" s="60">
        <f>D268</f>
        <v>2015</v>
      </c>
      <c r="F268" s="60">
        <v>2020</v>
      </c>
      <c r="G268" s="60">
        <f>F268</f>
        <v>2020</v>
      </c>
      <c r="I268" s="42"/>
    </row>
    <row r="269" spans="1:10" x14ac:dyDescent="0.3">
      <c r="A269" s="13" t="s">
        <v>1393</v>
      </c>
      <c r="B269" s="16">
        <f>'Ref. ACS-5-YR'!B1023</f>
        <v>8229</v>
      </c>
      <c r="C269" s="55"/>
      <c r="D269" s="16">
        <f>'Ref. ACS-5-YR'!E1023</f>
        <v>9060</v>
      </c>
      <c r="E269" s="55"/>
      <c r="F269" s="16">
        <f>'Ref. ACS-5-YR'!H1023</f>
        <v>10090</v>
      </c>
      <c r="G269" s="55"/>
      <c r="I269" s="42"/>
    </row>
    <row r="270" spans="1:10" x14ac:dyDescent="0.3">
      <c r="A270" s="7" t="s">
        <v>1330</v>
      </c>
      <c r="B270" s="118">
        <f t="shared" ref="B270:G276" si="5">B278+B286</f>
        <v>1396</v>
      </c>
      <c r="C270" s="119">
        <f t="shared" si="5"/>
        <v>0.16964394215579048</v>
      </c>
      <c r="D270" s="118">
        <f t="shared" si="5"/>
        <v>1816</v>
      </c>
      <c r="E270" s="119">
        <f t="shared" si="5"/>
        <v>0.20044150110375275</v>
      </c>
      <c r="F270" s="118">
        <f t="shared" si="5"/>
        <v>1978</v>
      </c>
      <c r="G270" s="119">
        <f t="shared" si="5"/>
        <v>0.19603567888999007</v>
      </c>
      <c r="I270" s="42"/>
    </row>
    <row r="271" spans="1:10" x14ac:dyDescent="0.3">
      <c r="A271" s="7" t="s">
        <v>1323</v>
      </c>
      <c r="B271" s="118">
        <f t="shared" si="5"/>
        <v>2238</v>
      </c>
      <c r="C271" s="119">
        <f t="shared" si="5"/>
        <v>0.27196500182282174</v>
      </c>
      <c r="D271" s="118">
        <f t="shared" si="5"/>
        <v>2367</v>
      </c>
      <c r="E271" s="119">
        <f t="shared" si="5"/>
        <v>0.26125827814569536</v>
      </c>
      <c r="F271" s="118">
        <f t="shared" si="5"/>
        <v>3099</v>
      </c>
      <c r="G271" s="119">
        <f t="shared" si="5"/>
        <v>0.30713577799801783</v>
      </c>
      <c r="I271" s="42"/>
    </row>
    <row r="272" spans="1:10" x14ac:dyDescent="0.3">
      <c r="A272" s="7" t="s">
        <v>1324</v>
      </c>
      <c r="B272" s="118">
        <f t="shared" si="5"/>
        <v>1496</v>
      </c>
      <c r="C272" s="119">
        <f t="shared" si="5"/>
        <v>0.18179608700935715</v>
      </c>
      <c r="D272" s="118">
        <f t="shared" si="5"/>
        <v>1608</v>
      </c>
      <c r="E272" s="119">
        <f t="shared" si="5"/>
        <v>0.17748344370860927</v>
      </c>
      <c r="F272" s="118">
        <f t="shared" si="5"/>
        <v>1767</v>
      </c>
      <c r="G272" s="119">
        <f t="shared" si="5"/>
        <v>0.17512388503468782</v>
      </c>
      <c r="I272" s="42"/>
    </row>
    <row r="273" spans="1:9" x14ac:dyDescent="0.3">
      <c r="A273" s="7" t="s">
        <v>1325</v>
      </c>
      <c r="B273" s="118">
        <f t="shared" si="5"/>
        <v>1606</v>
      </c>
      <c r="C273" s="119">
        <f t="shared" si="5"/>
        <v>0.19516344634828048</v>
      </c>
      <c r="D273" s="118">
        <f t="shared" si="5"/>
        <v>1471</v>
      </c>
      <c r="E273" s="119">
        <f t="shared" si="5"/>
        <v>0.16236203090507728</v>
      </c>
      <c r="F273" s="118">
        <f t="shared" si="5"/>
        <v>1366</v>
      </c>
      <c r="G273" s="119">
        <f t="shared" si="5"/>
        <v>0.13538156590683845</v>
      </c>
      <c r="I273" s="42"/>
    </row>
    <row r="274" spans="1:9" x14ac:dyDescent="0.3">
      <c r="A274" s="7" t="s">
        <v>1326</v>
      </c>
      <c r="B274" s="118">
        <f t="shared" si="5"/>
        <v>835</v>
      </c>
      <c r="C274" s="119">
        <f t="shared" si="5"/>
        <v>0.10147040952728156</v>
      </c>
      <c r="D274" s="118">
        <f t="shared" si="5"/>
        <v>955</v>
      </c>
      <c r="E274" s="119">
        <f t="shared" si="5"/>
        <v>0.10540838852097131</v>
      </c>
      <c r="F274" s="118">
        <f t="shared" si="5"/>
        <v>1165</v>
      </c>
      <c r="G274" s="119">
        <f t="shared" si="5"/>
        <v>0.11546085232903866</v>
      </c>
      <c r="I274" s="42"/>
    </row>
    <row r="275" spans="1:9" x14ac:dyDescent="0.3">
      <c r="A275" s="7" t="s">
        <v>1327</v>
      </c>
      <c r="B275" s="118">
        <f t="shared" si="5"/>
        <v>372</v>
      </c>
      <c r="C275" s="119">
        <f t="shared" si="5"/>
        <v>4.5205978855267955E-2</v>
      </c>
      <c r="D275" s="118">
        <f t="shared" si="5"/>
        <v>599</v>
      </c>
      <c r="E275" s="119">
        <f t="shared" si="5"/>
        <v>6.6114790286975714E-2</v>
      </c>
      <c r="F275" s="118">
        <f t="shared" si="5"/>
        <v>421</v>
      </c>
      <c r="G275" s="119">
        <f t="shared" si="5"/>
        <v>4.172447968285431E-2</v>
      </c>
      <c r="I275" s="42"/>
    </row>
    <row r="276" spans="1:9" x14ac:dyDescent="0.3">
      <c r="A276" s="7" t="s">
        <v>1395</v>
      </c>
      <c r="B276" s="118">
        <f t="shared" si="5"/>
        <v>286</v>
      </c>
      <c r="C276" s="119">
        <f t="shared" si="5"/>
        <v>3.4755134281200625E-2</v>
      </c>
      <c r="D276" s="118">
        <f t="shared" si="5"/>
        <v>244</v>
      </c>
      <c r="E276" s="119">
        <f t="shared" si="5"/>
        <v>2.6931567328918323E-2</v>
      </c>
      <c r="F276" s="118">
        <f t="shared" si="5"/>
        <v>294</v>
      </c>
      <c r="G276" s="119">
        <f t="shared" si="5"/>
        <v>2.9137760158572848E-2</v>
      </c>
      <c r="I276" s="42"/>
    </row>
    <row r="277" spans="1:9" x14ac:dyDescent="0.3">
      <c r="A277" s="13" t="s">
        <v>1396</v>
      </c>
      <c r="B277" s="16">
        <f>'Ref. ACS-5-YR'!B1024</f>
        <v>4482</v>
      </c>
      <c r="C277" s="55">
        <f>'Ref. ACS-5-YR'!C1024</f>
        <v>0.54465913233685748</v>
      </c>
      <c r="D277" s="16">
        <f>'Ref. ACS-5-YR'!E1024</f>
        <v>4417</v>
      </c>
      <c r="E277" s="55">
        <f>'Ref. ACS-5-YR'!F1024</f>
        <v>0.48752759381898453</v>
      </c>
      <c r="F277" s="16">
        <f>'Ref. ACS-5-YR'!H1024</f>
        <v>5292</v>
      </c>
      <c r="G277" s="55">
        <f>'Ref. ACS-5-YR'!I1024</f>
        <v>0.52447968285431124</v>
      </c>
      <c r="I277" s="42"/>
    </row>
    <row r="278" spans="1:9" x14ac:dyDescent="0.3">
      <c r="A278" s="13" t="s">
        <v>1330</v>
      </c>
      <c r="B278" s="16">
        <f>'Ref. ACS-5-YR'!B1025</f>
        <v>658</v>
      </c>
      <c r="C278" s="55">
        <f>'Ref. ACS-5-YR'!C1025</f>
        <v>7.9961113136468587E-2</v>
      </c>
      <c r="D278" s="16">
        <f>'Ref. ACS-5-YR'!E1025</f>
        <v>845</v>
      </c>
      <c r="E278" s="55">
        <f>'Ref. ACS-5-YR'!F1025</f>
        <v>9.3267108167770424E-2</v>
      </c>
      <c r="F278" s="16">
        <f>'Ref. ACS-5-YR'!H1025</f>
        <v>964</v>
      </c>
      <c r="G278" s="55">
        <f>'Ref. ACS-5-YR'!I1025</f>
        <v>9.5540138751238846E-2</v>
      </c>
      <c r="I278" s="42"/>
    </row>
    <row r="279" spans="1:9" x14ac:dyDescent="0.3">
      <c r="A279" s="13" t="s">
        <v>1323</v>
      </c>
      <c r="B279" s="16">
        <f>'Ref. ACS-5-YR'!B1026</f>
        <v>1423</v>
      </c>
      <c r="C279" s="55">
        <f>'Ref. ACS-5-YR'!C1026</f>
        <v>0.1729250212662535</v>
      </c>
      <c r="D279" s="16">
        <f>'Ref. ACS-5-YR'!E1026</f>
        <v>1377</v>
      </c>
      <c r="E279" s="55">
        <f>'Ref. ACS-5-YR'!F1026</f>
        <v>0.15198675496688741</v>
      </c>
      <c r="F279" s="16">
        <f>'Ref. ACS-5-YR'!H1026</f>
        <v>1872</v>
      </c>
      <c r="G279" s="55">
        <f>'Ref. ACS-5-YR'!I1026</f>
        <v>0.18553022794846383</v>
      </c>
      <c r="I279" s="42"/>
    </row>
    <row r="280" spans="1:9" x14ac:dyDescent="0.3">
      <c r="A280" s="13" t="s">
        <v>1324</v>
      </c>
      <c r="B280" s="16">
        <f>'Ref. ACS-5-YR'!B1027</f>
        <v>812</v>
      </c>
      <c r="C280" s="55">
        <f>'Ref. ACS-5-YR'!C1027</f>
        <v>9.8675416210961236E-2</v>
      </c>
      <c r="D280" s="16">
        <f>'Ref. ACS-5-YR'!E1027</f>
        <v>676</v>
      </c>
      <c r="E280" s="55">
        <f>'Ref. ACS-5-YR'!F1027</f>
        <v>7.4613686534216336E-2</v>
      </c>
      <c r="F280" s="16">
        <f>'Ref. ACS-5-YR'!H1027</f>
        <v>912</v>
      </c>
      <c r="G280" s="55">
        <f>'Ref. ACS-5-YR'!I1027</f>
        <v>9.038652130822597E-2</v>
      </c>
      <c r="I280" s="42"/>
    </row>
    <row r="281" spans="1:9" x14ac:dyDescent="0.3">
      <c r="A281" s="13" t="s">
        <v>1325</v>
      </c>
      <c r="B281" s="16">
        <f>'Ref. ACS-5-YR'!B1028</f>
        <v>871</v>
      </c>
      <c r="C281" s="55">
        <f>'Ref. ACS-5-YR'!C1028</f>
        <v>0.10584518167456557</v>
      </c>
      <c r="D281" s="16">
        <f>'Ref. ACS-5-YR'!E1028</f>
        <v>735</v>
      </c>
      <c r="E281" s="55">
        <f>'Ref. ACS-5-YR'!F1028</f>
        <v>8.1125827814569534E-2</v>
      </c>
      <c r="F281" s="16">
        <f>'Ref. ACS-5-YR'!H1028</f>
        <v>619</v>
      </c>
      <c r="G281" s="55">
        <f>'Ref. ACS-5-YR'!I1028</f>
        <v>6.1347869177403369E-2</v>
      </c>
      <c r="I281" s="42"/>
    </row>
    <row r="282" spans="1:9" x14ac:dyDescent="0.3">
      <c r="A282" s="13" t="s">
        <v>1326</v>
      </c>
      <c r="B282" s="16">
        <f>'Ref. ACS-5-YR'!B1029</f>
        <v>343</v>
      </c>
      <c r="C282" s="55">
        <f>'Ref. ACS-5-YR'!C1029</f>
        <v>4.1681856847733623E-2</v>
      </c>
      <c r="D282" s="16">
        <f>'Ref. ACS-5-YR'!E1029</f>
        <v>442</v>
      </c>
      <c r="E282" s="55">
        <f>'Ref. ACS-5-YR'!F1029</f>
        <v>4.8785871964679914E-2</v>
      </c>
      <c r="F282" s="16">
        <f>'Ref. ACS-5-YR'!H1029</f>
        <v>534</v>
      </c>
      <c r="G282" s="55">
        <f>'Ref. ACS-5-YR'!I1029</f>
        <v>5.2923686818632312E-2</v>
      </c>
      <c r="I282" s="42"/>
    </row>
    <row r="283" spans="1:9" x14ac:dyDescent="0.3">
      <c r="A283" s="13" t="s">
        <v>1327</v>
      </c>
      <c r="B283" s="16">
        <f>'Ref. ACS-5-YR'!B1030</f>
        <v>222</v>
      </c>
      <c r="C283" s="55">
        <f>'Ref. ACS-5-YR'!C1030</f>
        <v>2.6977761574917974E-2</v>
      </c>
      <c r="D283" s="16">
        <f>'Ref. ACS-5-YR'!E1030</f>
        <v>255</v>
      </c>
      <c r="E283" s="55">
        <f>'Ref. ACS-5-YR'!F1030</f>
        <v>2.8145695364238412E-2</v>
      </c>
      <c r="F283" s="16">
        <f>'Ref. ACS-5-YR'!H1030</f>
        <v>188</v>
      </c>
      <c r="G283" s="55">
        <f>'Ref. ACS-5-YR'!I1030</f>
        <v>1.8632309217046582E-2</v>
      </c>
      <c r="I283" s="42"/>
    </row>
    <row r="284" spans="1:9" x14ac:dyDescent="0.3">
      <c r="A284" s="13" t="s">
        <v>1395</v>
      </c>
      <c r="B284" s="16">
        <f>'Ref. ACS-5-YR'!B1031</f>
        <v>153</v>
      </c>
      <c r="C284" s="55">
        <f>'Ref. ACS-5-YR'!C1031</f>
        <v>1.859278162595698E-2</v>
      </c>
      <c r="D284" s="16">
        <f>'Ref. ACS-5-YR'!E1031</f>
        <v>87</v>
      </c>
      <c r="E284" s="55">
        <f>'Ref. ACS-5-YR'!F1031</f>
        <v>9.6026490066225163E-3</v>
      </c>
      <c r="F284" s="16">
        <f>'Ref. ACS-5-YR'!H1031</f>
        <v>203</v>
      </c>
      <c r="G284" s="55">
        <f>'Ref. ACS-5-YR'!I1031</f>
        <v>2.0118929633300298E-2</v>
      </c>
      <c r="I284" s="42"/>
    </row>
    <row r="285" spans="1:9" x14ac:dyDescent="0.3">
      <c r="A285" s="13" t="s">
        <v>1388</v>
      </c>
      <c r="B285" s="16">
        <f>'Ref. ACS-5-YR'!B1032</f>
        <v>3747</v>
      </c>
      <c r="C285" s="55">
        <f>'Ref. ACS-5-YR'!C1032</f>
        <v>0.45534086766314252</v>
      </c>
      <c r="D285" s="16">
        <f>'Ref. ACS-5-YR'!E1032</f>
        <v>4643</v>
      </c>
      <c r="E285" s="55">
        <f>'Ref. ACS-5-YR'!F1032</f>
        <v>0.51247240618101542</v>
      </c>
      <c r="F285" s="16">
        <f>'Ref. ACS-5-YR'!H1032</f>
        <v>4798</v>
      </c>
      <c r="G285" s="55">
        <f>'Ref. ACS-5-YR'!I1032</f>
        <v>0.47552031714568882</v>
      </c>
      <c r="I285" s="42"/>
    </row>
    <row r="286" spans="1:9" x14ac:dyDescent="0.3">
      <c r="A286" s="13" t="s">
        <v>1330</v>
      </c>
      <c r="B286" s="16">
        <f>'Ref. ACS-5-YR'!B1033</f>
        <v>738</v>
      </c>
      <c r="C286" s="55">
        <f>'Ref. ACS-5-YR'!C1033</f>
        <v>8.9682829019321911E-2</v>
      </c>
      <c r="D286" s="16">
        <f>'Ref. ACS-5-YR'!E1033</f>
        <v>971</v>
      </c>
      <c r="E286" s="55">
        <f>'Ref. ACS-5-YR'!F1033</f>
        <v>0.10717439293598234</v>
      </c>
      <c r="F286" s="16">
        <f>'Ref. ACS-5-YR'!H1033</f>
        <v>1014</v>
      </c>
      <c r="G286" s="55">
        <f>'Ref. ACS-5-YR'!I1033</f>
        <v>0.10049554013875124</v>
      </c>
      <c r="I286" s="42"/>
    </row>
    <row r="287" spans="1:9" x14ac:dyDescent="0.3">
      <c r="A287" s="13" t="s">
        <v>1323</v>
      </c>
      <c r="B287" s="16">
        <f>'Ref. ACS-5-YR'!B1034</f>
        <v>815</v>
      </c>
      <c r="C287" s="55">
        <f>'Ref. ACS-5-YR'!C1034</f>
        <v>9.9039980556568236E-2</v>
      </c>
      <c r="D287" s="16">
        <f>'Ref. ACS-5-YR'!E1034</f>
        <v>990</v>
      </c>
      <c r="E287" s="55">
        <f>'Ref. ACS-5-YR'!F1034</f>
        <v>0.10927152317880795</v>
      </c>
      <c r="F287" s="16">
        <f>'Ref. ACS-5-YR'!H1034</f>
        <v>1227</v>
      </c>
      <c r="G287" s="55">
        <f>'Ref. ACS-5-YR'!I1034</f>
        <v>0.12160555004955402</v>
      </c>
      <c r="I287" s="42"/>
    </row>
    <row r="288" spans="1:9" x14ac:dyDescent="0.3">
      <c r="A288" s="13" t="s">
        <v>1324</v>
      </c>
      <c r="B288" s="16">
        <f>'Ref. ACS-5-YR'!B1035</f>
        <v>684</v>
      </c>
      <c r="C288" s="55">
        <f>'Ref. ACS-5-YR'!C1035</f>
        <v>8.3120670798395913E-2</v>
      </c>
      <c r="D288" s="16">
        <f>'Ref. ACS-5-YR'!E1035</f>
        <v>932</v>
      </c>
      <c r="E288" s="55">
        <f>'Ref. ACS-5-YR'!F1035</f>
        <v>0.10286975717439294</v>
      </c>
      <c r="F288" s="16">
        <f>'Ref. ACS-5-YR'!H1035</f>
        <v>855</v>
      </c>
      <c r="G288" s="55">
        <f>'Ref. ACS-5-YR'!I1035</f>
        <v>8.4737363726461845E-2</v>
      </c>
      <c r="I288" s="42"/>
    </row>
    <row r="289" spans="1:10" x14ac:dyDescent="0.3">
      <c r="A289" s="13" t="s">
        <v>1325</v>
      </c>
      <c r="B289" s="16">
        <f>'Ref. ACS-5-YR'!B1036</f>
        <v>735</v>
      </c>
      <c r="C289" s="55">
        <f>'Ref. ACS-5-YR'!C1036</f>
        <v>8.9318264673714912E-2</v>
      </c>
      <c r="D289" s="16">
        <f>'Ref. ACS-5-YR'!E1036</f>
        <v>736</v>
      </c>
      <c r="E289" s="55">
        <f>'Ref. ACS-5-YR'!F1036</f>
        <v>8.1236203090507733E-2</v>
      </c>
      <c r="F289" s="16">
        <f>'Ref. ACS-5-YR'!H1036</f>
        <v>747</v>
      </c>
      <c r="G289" s="55">
        <f>'Ref. ACS-5-YR'!I1036</f>
        <v>7.4033696729435078E-2</v>
      </c>
      <c r="I289" s="42"/>
    </row>
    <row r="290" spans="1:10" x14ac:dyDescent="0.3">
      <c r="A290" s="13" t="s">
        <v>1326</v>
      </c>
      <c r="B290" s="16">
        <f>'Ref. ACS-5-YR'!B1037</f>
        <v>492</v>
      </c>
      <c r="C290" s="55">
        <f>'Ref. ACS-5-YR'!C1037</f>
        <v>5.9788552679547941E-2</v>
      </c>
      <c r="D290" s="16">
        <f>'Ref. ACS-5-YR'!E1037</f>
        <v>513</v>
      </c>
      <c r="E290" s="55">
        <f>'Ref. ACS-5-YR'!F1037</f>
        <v>5.6622516556291393E-2</v>
      </c>
      <c r="F290" s="16">
        <f>'Ref. ACS-5-YR'!H1037</f>
        <v>631</v>
      </c>
      <c r="G290" s="55">
        <f>'Ref. ACS-5-YR'!I1037</f>
        <v>6.2537165510406348E-2</v>
      </c>
      <c r="I290" s="42"/>
    </row>
    <row r="291" spans="1:10" x14ac:dyDescent="0.3">
      <c r="A291" s="13" t="s">
        <v>1327</v>
      </c>
      <c r="B291" s="16">
        <f>'Ref. ACS-5-YR'!B1038</f>
        <v>150</v>
      </c>
      <c r="C291" s="55">
        <f>'Ref. ACS-5-YR'!C1038</f>
        <v>1.8228217280349981E-2</v>
      </c>
      <c r="D291" s="16">
        <f>'Ref. ACS-5-YR'!E1038</f>
        <v>344</v>
      </c>
      <c r="E291" s="55">
        <f>'Ref. ACS-5-YR'!F1038</f>
        <v>3.7969094922737305E-2</v>
      </c>
      <c r="F291" s="16">
        <f>'Ref. ACS-5-YR'!H1038</f>
        <v>233</v>
      </c>
      <c r="G291" s="55">
        <f>'Ref. ACS-5-YR'!I1038</f>
        <v>2.3092170465807731E-2</v>
      </c>
      <c r="I291" s="42"/>
    </row>
    <row r="292" spans="1:10" x14ac:dyDescent="0.3">
      <c r="A292" s="13" t="s">
        <v>1395</v>
      </c>
      <c r="B292" s="16">
        <f>'Ref. ACS-5-YR'!B1039</f>
        <v>133</v>
      </c>
      <c r="C292" s="55">
        <f>'Ref. ACS-5-YR'!C1039</f>
        <v>1.6162352655243649E-2</v>
      </c>
      <c r="D292" s="16">
        <f>'Ref. ACS-5-YR'!E1039</f>
        <v>157</v>
      </c>
      <c r="E292" s="55">
        <f>'Ref. ACS-5-YR'!F1039</f>
        <v>1.7328918322295807E-2</v>
      </c>
      <c r="F292" s="16">
        <f>'Ref. ACS-5-YR'!H1039</f>
        <v>91</v>
      </c>
      <c r="G292" s="55">
        <f>'Ref. ACS-5-YR'!I1039</f>
        <v>9.0188305252725479E-3</v>
      </c>
      <c r="I292" s="42" t="str">
        <f>A293</f>
        <v>Source: U.S. Census Bureau, ACS 06-10, 11-15, 16-20 (5-year Estimates), Table B25009</v>
      </c>
    </row>
    <row r="293" spans="1:10" x14ac:dyDescent="0.3">
      <c r="A293" t="s">
        <v>1400</v>
      </c>
      <c r="I293" s="42"/>
    </row>
    <row r="295" spans="1:10" x14ac:dyDescent="0.3">
      <c r="A295" s="88" t="s">
        <v>1401</v>
      </c>
      <c r="I295" s="61" t="s">
        <v>2497</v>
      </c>
    </row>
    <row r="296" spans="1:10" ht="28.8" x14ac:dyDescent="0.3">
      <c r="A296" s="80"/>
      <c r="B296" s="60" t="str">
        <f>Housing!B3</f>
        <v>City of Atwater</v>
      </c>
      <c r="C296" s="60" t="str">
        <f>Housing!B4</f>
        <v>Merced County</v>
      </c>
      <c r="D296" s="60" t="s">
        <v>173</v>
      </c>
      <c r="H296" s="275"/>
      <c r="I296" s="42"/>
      <c r="J296" s="58"/>
    </row>
    <row r="297" spans="1:10" x14ac:dyDescent="0.3">
      <c r="A297" s="13" t="s">
        <v>1401</v>
      </c>
      <c r="B297" s="10">
        <f>'Ref. ACS-5-YR'!H1209</f>
        <v>1268</v>
      </c>
      <c r="C297" s="10">
        <f>'Ref. ACS-5-YR'!R1209</f>
        <v>1140</v>
      </c>
      <c r="D297" s="10">
        <f>'Ref. ACS-5-YR'!AB1209</f>
        <v>1851</v>
      </c>
      <c r="H297" s="274"/>
      <c r="I297" s="42"/>
      <c r="J297" s="54"/>
    </row>
    <row r="298" spans="1:10" x14ac:dyDescent="0.3">
      <c r="A298" t="s">
        <v>1402</v>
      </c>
      <c r="I298" s="42"/>
    </row>
    <row r="299" spans="1:10" ht="26.4" customHeight="1" x14ac:dyDescent="0.3">
      <c r="A299" s="348" t="s">
        <v>2539</v>
      </c>
      <c r="B299" s="348"/>
      <c r="C299" s="348"/>
      <c r="D299" s="348"/>
      <c r="E299" s="348"/>
      <c r="F299" s="348"/>
      <c r="G299" s="348"/>
      <c r="I299" s="42"/>
    </row>
    <row r="300" spans="1:10" s="72" customFormat="1" ht="29.4" customHeight="1" x14ac:dyDescent="0.3">
      <c r="H300" s="278"/>
      <c r="I300" s="42"/>
    </row>
    <row r="301" spans="1:10" x14ac:dyDescent="0.3">
      <c r="I301" s="42"/>
    </row>
    <row r="302" spans="1:10" x14ac:dyDescent="0.3">
      <c r="I302" s="42"/>
    </row>
    <row r="303" spans="1:10" x14ac:dyDescent="0.3">
      <c r="A303" s="222" t="s">
        <v>1403</v>
      </c>
      <c r="I303" s="42"/>
    </row>
    <row r="304" spans="1:10" x14ac:dyDescent="0.3">
      <c r="A304" s="80"/>
      <c r="B304" s="51">
        <v>2010</v>
      </c>
      <c r="C304" s="51">
        <v>2015</v>
      </c>
      <c r="D304" s="51">
        <v>2020</v>
      </c>
      <c r="I304" s="42"/>
    </row>
    <row r="305" spans="1:10" x14ac:dyDescent="0.3">
      <c r="A305" s="13" t="s">
        <v>1401</v>
      </c>
      <c r="B305" s="10">
        <f>'Ref. ACS-5-YR Add.'!B52</f>
        <v>1279</v>
      </c>
      <c r="C305" s="10">
        <f>'Ref. ACS-5-YR Add.'!E52</f>
        <v>1066</v>
      </c>
      <c r="D305" s="10">
        <f>'Ref. ACS-5-YR Add.'!H52</f>
        <v>1268</v>
      </c>
      <c r="I305" s="42"/>
    </row>
    <row r="306" spans="1:10" x14ac:dyDescent="0.3">
      <c r="A306" s="13" t="s">
        <v>177</v>
      </c>
      <c r="B306" s="3"/>
      <c r="C306" s="4">
        <f>(C305-B305)/B305</f>
        <v>-0.16653635652853793</v>
      </c>
      <c r="D306" s="4">
        <f>(D305-C305)/C305</f>
        <v>0.18949343339587241</v>
      </c>
      <c r="I306" s="42"/>
    </row>
    <row r="307" spans="1:10" x14ac:dyDescent="0.3">
      <c r="A307" t="s">
        <v>1404</v>
      </c>
      <c r="I307" s="42"/>
    </row>
    <row r="308" spans="1:10" ht="27" customHeight="1" x14ac:dyDescent="0.3">
      <c r="A308" s="348" t="s">
        <v>2539</v>
      </c>
      <c r="B308" s="348"/>
      <c r="C308" s="348"/>
      <c r="D308" s="348"/>
      <c r="E308" s="348"/>
      <c r="F308" s="348"/>
      <c r="G308" s="348"/>
      <c r="I308" s="42"/>
    </row>
    <row r="309" spans="1:10" s="72" customFormat="1" ht="29.4" customHeight="1" x14ac:dyDescent="0.3">
      <c r="H309" s="278"/>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1405</v>
      </c>
      <c r="I314" s="61" t="s">
        <v>1406</v>
      </c>
    </row>
    <row r="315" spans="1:10" ht="28.8" x14ac:dyDescent="0.3">
      <c r="A315" s="80"/>
      <c r="B315" s="60" t="str">
        <f>Housing!B3</f>
        <v>City of Atwater</v>
      </c>
      <c r="C315" s="60" t="s">
        <v>179</v>
      </c>
      <c r="D315" s="60" t="str">
        <f>Housing!B4</f>
        <v>Merced County</v>
      </c>
      <c r="E315" s="60" t="s">
        <v>1444</v>
      </c>
      <c r="F315" s="60" t="s">
        <v>173</v>
      </c>
      <c r="G315" s="60" t="s">
        <v>1445</v>
      </c>
      <c r="H315" s="275"/>
      <c r="I315" s="42"/>
      <c r="J315" s="58"/>
    </row>
    <row r="316" spans="1:10" x14ac:dyDescent="0.3">
      <c r="A316" s="13" t="s">
        <v>1407</v>
      </c>
      <c r="B316" s="5">
        <f>'Ref. ACS-5-YR'!H1241/100</f>
        <v>0.19500000000000001</v>
      </c>
      <c r="C316" s="55"/>
      <c r="D316" s="5">
        <f>'Ref. ACS-5-YR'!R1241/100</f>
        <v>0.191</v>
      </c>
      <c r="E316" s="55">
        <f>B316/D316</f>
        <v>1.0209424083769634</v>
      </c>
      <c r="F316" s="5">
        <f>'Ref. ACS-5-YR'!AB1241/100</f>
        <v>0.214</v>
      </c>
      <c r="G316" s="55">
        <f>B316/F316</f>
        <v>0.91121495327102808</v>
      </c>
      <c r="H316" s="274"/>
      <c r="I316" s="42"/>
      <c r="J316" s="54"/>
    </row>
    <row r="317" spans="1:10" x14ac:dyDescent="0.3">
      <c r="A317" t="s">
        <v>1408</v>
      </c>
      <c r="I317" s="42"/>
    </row>
    <row r="318" spans="1:10" s="72" customFormat="1" ht="29.4" customHeight="1" x14ac:dyDescent="0.3">
      <c r="A318" s="348" t="s">
        <v>2539</v>
      </c>
      <c r="B318" s="348"/>
      <c r="C318" s="348"/>
      <c r="D318" s="348"/>
      <c r="E318" s="348"/>
      <c r="F318" s="348"/>
      <c r="G318" s="348"/>
      <c r="H318" s="278"/>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93" t="s">
        <v>2485</v>
      </c>
    </row>
    <row r="327" spans="1:10" x14ac:dyDescent="0.3">
      <c r="A327" s="1" t="s">
        <v>1409</v>
      </c>
      <c r="I327" s="42"/>
    </row>
    <row r="328" spans="1:10" ht="28.8" x14ac:dyDescent="0.3">
      <c r="A328" s="80"/>
      <c r="B328" s="60" t="str">
        <f>Housing!B3</f>
        <v>City of Atwater</v>
      </c>
      <c r="C328" s="60" t="s">
        <v>179</v>
      </c>
      <c r="D328" s="60" t="str">
        <f>Housing!B4</f>
        <v>Merced County</v>
      </c>
      <c r="E328" s="60" t="s">
        <v>179</v>
      </c>
      <c r="F328" s="60" t="s">
        <v>173</v>
      </c>
      <c r="G328" s="60" t="s">
        <v>179</v>
      </c>
      <c r="H328" s="275"/>
      <c r="I328" s="61" t="s">
        <v>1410</v>
      </c>
      <c r="J328" s="58"/>
    </row>
    <row r="329" spans="1:10" x14ac:dyDescent="0.3">
      <c r="A329" s="13" t="s">
        <v>174</v>
      </c>
      <c r="B329" s="16">
        <f>(SUM('Ref. ACS-5-YR'!H1222:H1225))+(SUM('Ref. ACS-5-YR'!H1233:H1236))</f>
        <v>1423</v>
      </c>
      <c r="C329" s="55">
        <f>SUM('Ref. ACS-5-YR'!I1222,'Ref. ACS-5-YR'!I1223,'Ref. ACS-5-YR'!I1224,'Ref. ACS-5-YR'!I1225,'Ref. ACS-5-YR'!I1233,'Ref. ACS-5-YR'!I1234,'Ref. ACS-5-YR'!I1235,'Ref. ACS-5-YR'!I1236)</f>
        <v>0.268896447467876</v>
      </c>
      <c r="D329" s="16">
        <f>SUM('Ref. ACS-5-YR'!R1222,'Ref. ACS-5-YR'!R1223,'Ref. ACS-5-YR'!R1224,'Ref. ACS-5-YR'!R1225,'Ref. ACS-5-YR'!R1233,'Ref. ACS-5-YR'!R1234,'Ref. ACS-5-YR'!R1235,'Ref. ACS-5-YR'!R1236)</f>
        <v>10712</v>
      </c>
      <c r="E329" s="55">
        <f>SUM('Ref. ACS-5-YR'!S1222,'Ref. ACS-5-YR'!S1223,'Ref. ACS-5-YR'!S1224,'Ref. ACS-5-YR'!S1225,'Ref. ACS-5-YR'!S1233,'Ref. ACS-5-YR'!S1234,'Ref. ACS-5-YR'!S1235,'Ref. ACS-5-YR'!S1236)</f>
        <v>0.25216572504708096</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4"/>
      <c r="I329" s="42"/>
      <c r="J329" s="54"/>
    </row>
    <row r="330" spans="1:10" x14ac:dyDescent="0.3">
      <c r="A330" t="s">
        <v>1411</v>
      </c>
      <c r="I330" s="42"/>
    </row>
    <row r="331" spans="1:10" x14ac:dyDescent="0.3">
      <c r="A331" s="348" t="s">
        <v>2483</v>
      </c>
      <c r="B331" s="348"/>
      <c r="C331" s="348"/>
      <c r="D331" s="348"/>
      <c r="E331" s="348"/>
      <c r="F331" s="348"/>
      <c r="G331" s="348"/>
      <c r="I331" s="42"/>
    </row>
    <row r="332" spans="1:10" x14ac:dyDescent="0.3">
      <c r="I332" s="42"/>
    </row>
    <row r="333" spans="1:10" x14ac:dyDescent="0.3">
      <c r="A333" s="1" t="s">
        <v>1412</v>
      </c>
      <c r="I333" s="42"/>
    </row>
    <row r="334" spans="1:10" x14ac:dyDescent="0.3">
      <c r="A334" s="80"/>
      <c r="B334" s="51">
        <v>1980</v>
      </c>
      <c r="C334" s="51">
        <v>1990</v>
      </c>
      <c r="D334" s="51">
        <v>2000</v>
      </c>
      <c r="E334" s="51">
        <v>2010</v>
      </c>
      <c r="F334" s="51">
        <v>2020</v>
      </c>
      <c r="H334" s="273"/>
      <c r="I334" s="42"/>
      <c r="J334" s="52"/>
    </row>
    <row r="335" spans="1:10" x14ac:dyDescent="0.3">
      <c r="A335" s="13" t="s">
        <v>1413</v>
      </c>
      <c r="B335" s="16">
        <f>SUM('Ref. DC-1980'!B95,'Ref. DC-1980'!B89,'Ref. DC-1980'!B83,'Ref. DC-1980'!B77,'Ref. DC-1980'!B71)</f>
        <v>350</v>
      </c>
      <c r="C335" s="16">
        <f>SUM('Ref. DC-1990'!B63,'Ref. DC-1990'!B70,'Ref. DC-1990'!B77,'Ref. DC-1990'!B84,'Ref. DC-1990'!B91)</f>
        <v>456</v>
      </c>
      <c r="D335" s="16">
        <f>SUM('Ref. DC-2000'!B75:B77,'Ref. DC-2000'!B86:B88)</f>
        <v>673</v>
      </c>
      <c r="E335" s="16">
        <f>SUM('Ref. ACS-5-YR'!B1223:B1225,'Ref. ACS-5-YR'!B1234:B1236)</f>
        <v>1446</v>
      </c>
      <c r="F335" s="16">
        <f>SUM('Ref. ACS-5-YR'!H1223:H1225,'Ref. ACS-5-YR'!H1234:H1236)</f>
        <v>1104</v>
      </c>
      <c r="H335" s="271"/>
      <c r="I335" s="42"/>
      <c r="J335" s="2"/>
    </row>
    <row r="336" spans="1:10" x14ac:dyDescent="0.3">
      <c r="A336" s="13" t="s">
        <v>177</v>
      </c>
      <c r="B336" s="3"/>
      <c r="C336" s="4">
        <f>(C335-B335)/B335</f>
        <v>0.30285714285714288</v>
      </c>
      <c r="D336" s="4">
        <f>(D335-C335)/C335</f>
        <v>0.47587719298245612</v>
      </c>
      <c r="E336" s="4">
        <f>(E335-D335)/D335</f>
        <v>1.1485884101040118</v>
      </c>
      <c r="F336" s="4">
        <f>(F335-E335)/E335</f>
        <v>-0.23651452282157676</v>
      </c>
      <c r="H336" s="272"/>
      <c r="I336" s="42"/>
      <c r="J336" s="19"/>
    </row>
    <row r="337" spans="1:10" x14ac:dyDescent="0.3">
      <c r="A337" t="s">
        <v>1414</v>
      </c>
      <c r="I337" s="42"/>
    </row>
    <row r="338" spans="1:10" s="72" customFormat="1" x14ac:dyDescent="0.3">
      <c r="A338" s="348" t="s">
        <v>2483</v>
      </c>
      <c r="B338" s="348"/>
      <c r="C338" s="348"/>
      <c r="D338" s="348"/>
      <c r="E338" s="348"/>
      <c r="F338" s="348"/>
      <c r="G338" s="348"/>
      <c r="H338" s="278"/>
      <c r="I338" s="42"/>
    </row>
    <row r="339" spans="1:10" ht="14.4" customHeight="1" x14ac:dyDescent="0.3">
      <c r="A339" s="353"/>
      <c r="B339" s="353"/>
      <c r="C339" s="353"/>
      <c r="D339" s="353"/>
      <c r="E339" s="353"/>
      <c r="F339" s="353"/>
      <c r="G339" s="353"/>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2487</v>
      </c>
    </row>
    <row r="344" spans="1:10" x14ac:dyDescent="0.3">
      <c r="I344" s="42"/>
    </row>
    <row r="345" spans="1:10" x14ac:dyDescent="0.3">
      <c r="A345" s="88" t="s">
        <v>1415</v>
      </c>
      <c r="I345" s="61" t="s">
        <v>2498</v>
      </c>
    </row>
    <row r="346" spans="1:10" ht="28.8" x14ac:dyDescent="0.3">
      <c r="A346" s="80"/>
      <c r="B346" s="60" t="str">
        <f>Housing!B3</f>
        <v>City of Atwater</v>
      </c>
      <c r="C346" s="60" t="s">
        <v>179</v>
      </c>
      <c r="D346" s="60" t="str">
        <f>Housing!B4</f>
        <v>Merced County</v>
      </c>
      <c r="E346" s="60" t="s">
        <v>1444</v>
      </c>
      <c r="F346" s="60" t="s">
        <v>173</v>
      </c>
      <c r="G346" s="60" t="s">
        <v>1445</v>
      </c>
      <c r="H346" s="275"/>
      <c r="I346" s="42"/>
      <c r="J346" s="58"/>
    </row>
    <row r="347" spans="1:10" x14ac:dyDescent="0.3">
      <c r="A347" s="13" t="s">
        <v>1415</v>
      </c>
      <c r="B347" s="16">
        <f>'Ref. ACS-5-YR'!H1183</f>
        <v>1044</v>
      </c>
      <c r="C347" s="55"/>
      <c r="D347" s="16">
        <f>'Ref. ACS-5-YR'!R1183</f>
        <v>1054</v>
      </c>
      <c r="E347" s="55">
        <f>B347/D347</f>
        <v>0.99051233396584437</v>
      </c>
      <c r="F347" s="16">
        <f>'Ref. ACS-5-YR'!AB1183</f>
        <v>1586</v>
      </c>
      <c r="G347" s="55">
        <f>B347/F347</f>
        <v>0.6582597730138714</v>
      </c>
      <c r="H347" s="274"/>
      <c r="I347" s="42"/>
      <c r="J347" s="54"/>
    </row>
    <row r="348" spans="1:10" x14ac:dyDescent="0.3">
      <c r="A348" t="s">
        <v>2455</v>
      </c>
      <c r="I348" s="42"/>
    </row>
    <row r="349" spans="1:10" ht="25.8" customHeight="1" x14ac:dyDescent="0.3">
      <c r="A349" s="348" t="s">
        <v>2539</v>
      </c>
      <c r="B349" s="348"/>
      <c r="C349" s="348"/>
      <c r="D349" s="348"/>
      <c r="E349" s="348"/>
      <c r="F349" s="348"/>
      <c r="G349" s="348"/>
      <c r="I349" s="42"/>
    </row>
    <row r="350" spans="1:10" s="72" customFormat="1" ht="29.4" customHeight="1" x14ac:dyDescent="0.3">
      <c r="H350" s="278"/>
      <c r="I350" s="42"/>
    </row>
    <row r="351" spans="1:10" x14ac:dyDescent="0.3">
      <c r="A351" s="153"/>
      <c r="I351" s="42"/>
    </row>
    <row r="352" spans="1:10" x14ac:dyDescent="0.3">
      <c r="A352" s="222" t="s">
        <v>1416</v>
      </c>
      <c r="I352" s="42"/>
    </row>
    <row r="353" spans="1:10" x14ac:dyDescent="0.3">
      <c r="A353" s="48"/>
      <c r="B353" s="89">
        <v>1980</v>
      </c>
      <c r="C353" s="89">
        <v>1990</v>
      </c>
      <c r="D353" s="89">
        <v>2000</v>
      </c>
      <c r="E353" s="89">
        <v>2010</v>
      </c>
      <c r="F353" s="89">
        <v>2020</v>
      </c>
      <c r="H353" s="281"/>
      <c r="I353" s="42"/>
      <c r="J353" s="25"/>
    </row>
    <row r="354" spans="1:10" x14ac:dyDescent="0.3">
      <c r="A354" s="13" t="s">
        <v>1415</v>
      </c>
      <c r="B354" s="10">
        <f>'Ref. DC-1980'!B99</f>
        <v>254</v>
      </c>
      <c r="C354" s="10">
        <f>'Ref. DC-1990'!B98</f>
        <v>446</v>
      </c>
      <c r="D354" s="10">
        <f>'Ref. DC-2000'!B48</f>
        <v>521</v>
      </c>
      <c r="E354" s="10">
        <f>'Ref. ACS-5-YR Add.'!B24</f>
        <v>869</v>
      </c>
      <c r="F354" s="10">
        <f>'Ref. ACS-5-YR Add.'!H24</f>
        <v>1044</v>
      </c>
      <c r="H354" s="282"/>
      <c r="I354" s="42"/>
      <c r="J354" s="24"/>
    </row>
    <row r="355" spans="1:10" x14ac:dyDescent="0.3">
      <c r="A355" s="13" t="s">
        <v>177</v>
      </c>
      <c r="B355" s="3"/>
      <c r="C355" s="4">
        <f>(C354-B354)/B354</f>
        <v>0.75590551181102361</v>
      </c>
      <c r="D355" s="4">
        <f>(D354-C354)/C354</f>
        <v>0.16816143497757849</v>
      </c>
      <c r="E355" s="4">
        <f>(E354-D354)/D354</f>
        <v>0.66794625719769674</v>
      </c>
      <c r="F355" s="4">
        <f>(F354-E354)/E354</f>
        <v>0.20138089758342922</v>
      </c>
      <c r="H355" s="272"/>
      <c r="I355" s="42"/>
      <c r="J355" s="19"/>
    </row>
    <row r="356" spans="1:10" x14ac:dyDescent="0.3">
      <c r="A356" s="47" t="s">
        <v>1417</v>
      </c>
      <c r="I356" s="42"/>
    </row>
    <row r="357" spans="1:10" ht="28.8" customHeight="1" x14ac:dyDescent="0.3">
      <c r="A357" s="348" t="s">
        <v>2539</v>
      </c>
      <c r="B357" s="348"/>
      <c r="C357" s="348"/>
      <c r="D357" s="348"/>
      <c r="E357" s="348"/>
      <c r="F357" s="348"/>
      <c r="G357" s="348"/>
      <c r="I357" s="42"/>
    </row>
    <row r="358" spans="1:10" s="72" customFormat="1" ht="14.4" customHeight="1" x14ac:dyDescent="0.3">
      <c r="A358" s="352" t="s">
        <v>2472</v>
      </c>
      <c r="B358" s="352"/>
      <c r="C358" s="352"/>
      <c r="D358" s="352"/>
      <c r="E358" s="352"/>
      <c r="F358" s="352"/>
      <c r="G358" s="352"/>
      <c r="H358" s="278"/>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2486</v>
      </c>
    </row>
    <row r="365" spans="1:10" x14ac:dyDescent="0.3">
      <c r="A365" s="47"/>
      <c r="I365" s="29"/>
    </row>
    <row r="366" spans="1:10" x14ac:dyDescent="0.3">
      <c r="A366" s="1" t="s">
        <v>1418</v>
      </c>
      <c r="I366" s="61" t="s">
        <v>1419</v>
      </c>
    </row>
    <row r="367" spans="1:10" ht="28.8" x14ac:dyDescent="0.3">
      <c r="A367" s="80"/>
      <c r="B367" s="60" t="str">
        <f>Housing!B3</f>
        <v>City of Atwater</v>
      </c>
      <c r="C367" s="60" t="s">
        <v>179</v>
      </c>
      <c r="D367" s="60" t="str">
        <f>Housing!B4</f>
        <v>Merced County</v>
      </c>
      <c r="E367" s="60" t="s">
        <v>1444</v>
      </c>
      <c r="F367" s="60" t="s">
        <v>173</v>
      </c>
      <c r="G367" s="60" t="s">
        <v>1445</v>
      </c>
      <c r="H367" s="275"/>
      <c r="I367" s="42"/>
      <c r="J367" s="58"/>
    </row>
    <row r="368" spans="1:10" x14ac:dyDescent="0.3">
      <c r="A368" s="13" t="s">
        <v>1407</v>
      </c>
      <c r="B368" s="5">
        <f>'Ref. ACS-5-YR'!H1201/100</f>
        <v>0.28699999999999998</v>
      </c>
      <c r="C368" s="55"/>
      <c r="D368" s="5">
        <f>'Ref. ACS-5-YR'!R1201/100</f>
        <v>0.29299999999999998</v>
      </c>
      <c r="E368" s="55">
        <f>B368/D368</f>
        <v>0.97952218430034133</v>
      </c>
      <c r="F368" s="5">
        <f>'Ref. ACS-5-YR'!AB1201/100</f>
        <v>0.32200000000000001</v>
      </c>
      <c r="G368" s="55">
        <f>B368/F368</f>
        <v>0.89130434782608692</v>
      </c>
      <c r="H368" s="274"/>
      <c r="I368" s="42"/>
      <c r="J368" s="54"/>
    </row>
    <row r="369" spans="1:10" x14ac:dyDescent="0.3">
      <c r="A369" t="s">
        <v>2456</v>
      </c>
      <c r="I369" s="42"/>
    </row>
    <row r="370" spans="1:10" ht="28.2" customHeight="1" x14ac:dyDescent="0.3">
      <c r="A370" s="348" t="s">
        <v>2539</v>
      </c>
      <c r="B370" s="348"/>
      <c r="C370" s="348"/>
      <c r="D370" s="348"/>
      <c r="E370" s="348"/>
      <c r="F370" s="348"/>
      <c r="G370" s="348"/>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93" t="s">
        <v>2485</v>
      </c>
    </row>
    <row r="377" spans="1:10" x14ac:dyDescent="0.3">
      <c r="I377" s="42"/>
    </row>
    <row r="378" spans="1:10" x14ac:dyDescent="0.3">
      <c r="A378" s="1" t="s">
        <v>1420</v>
      </c>
      <c r="I378" s="61" t="s">
        <v>1421</v>
      </c>
    </row>
    <row r="379" spans="1:10" ht="28.8" x14ac:dyDescent="0.3">
      <c r="A379" s="80"/>
      <c r="B379" s="60" t="str">
        <f>Housing!B3</f>
        <v>City of Atwater</v>
      </c>
      <c r="C379" s="60" t="s">
        <v>179</v>
      </c>
      <c r="D379" s="60" t="str">
        <f>Housing!B4</f>
        <v>Merced County</v>
      </c>
      <c r="E379" s="60" t="s">
        <v>179</v>
      </c>
      <c r="F379" s="60" t="s">
        <v>173</v>
      </c>
      <c r="G379" s="60" t="s">
        <v>179</v>
      </c>
      <c r="H379" s="275"/>
      <c r="I379" s="37"/>
      <c r="J379" s="58"/>
    </row>
    <row r="380" spans="1:10" x14ac:dyDescent="0.3">
      <c r="A380" s="13" t="s">
        <v>1413</v>
      </c>
      <c r="B380" s="16">
        <f>SUM('Ref. ACS-5-YR'!H1193,'Ref. ACS-5-YR'!H1194,'Ref. ACS-5-YR'!H1195,'Ref. ACS-5-YR'!H1196)</f>
        <v>2134</v>
      </c>
      <c r="C380" s="55">
        <f>SUM('Ref. ACS-5-YR'!I1193,'Ref. ACS-5-YR'!I1194,'Ref. ACS-5-YR'!I1195,'Ref. ACS-5-YR'!I1196)</f>
        <v>0.44476865360566908</v>
      </c>
      <c r="D380" s="16">
        <f>SUM('Ref. ACS-5-YR'!R1193,'Ref. ACS-5-YR'!R1194,'Ref. ACS-5-YR'!R1195,'Ref. ACS-5-YR'!R1196)</f>
        <v>17082</v>
      </c>
      <c r="E380" s="55">
        <f>SUM('Ref. ACS-5-YR'!S1193,'Ref. ACS-5-YR'!S1194,'Ref. ACS-5-YR'!S1195,'Ref. ACS-5-YR'!S1196)</f>
        <v>0.43996291145108946</v>
      </c>
      <c r="F380" s="16">
        <f>SUM('Ref. ACS-5-YR'!AB1193,'Ref. ACS-5-YR'!AB1194,'Ref. ACS-5-YR'!AB1195,'Ref. ACS-5-YR'!AB1196)</f>
        <v>3019235</v>
      </c>
      <c r="G380" s="55">
        <f>SUM('Ref. ACS-5-YR'!AC1193,'Ref. ACS-5-YR'!AC1194,'Ref. ACS-5-YR'!AC1195,'Ref. ACS-5-YR'!AC1196)</f>
        <v>0.51500000000000001</v>
      </c>
      <c r="H380" s="274"/>
      <c r="I380" s="42"/>
      <c r="J380" s="54"/>
    </row>
    <row r="381" spans="1:10" x14ac:dyDescent="0.3">
      <c r="A381" t="s">
        <v>1422</v>
      </c>
      <c r="I381" s="42"/>
    </row>
    <row r="382" spans="1:10" s="72" customFormat="1" x14ac:dyDescent="0.3">
      <c r="A382" s="348" t="s">
        <v>2483</v>
      </c>
      <c r="B382" s="348"/>
      <c r="C382" s="348"/>
      <c r="D382" s="348"/>
      <c r="E382" s="348"/>
      <c r="F382" s="348"/>
      <c r="G382" s="348"/>
      <c r="H382" s="278"/>
      <c r="I382" s="42"/>
    </row>
    <row r="383" spans="1:10" x14ac:dyDescent="0.3">
      <c r="I383" s="42"/>
    </row>
    <row r="384" spans="1:10" x14ac:dyDescent="0.3">
      <c r="A384" s="1" t="s">
        <v>1423</v>
      </c>
      <c r="I384" s="42"/>
    </row>
    <row r="385" spans="1:10" x14ac:dyDescent="0.3">
      <c r="A385" s="80"/>
      <c r="B385" s="51">
        <v>1980</v>
      </c>
      <c r="C385" s="51">
        <v>1990</v>
      </c>
      <c r="D385" s="51">
        <v>2000</v>
      </c>
      <c r="E385" s="51">
        <v>2010</v>
      </c>
      <c r="F385" s="51">
        <v>2020</v>
      </c>
      <c r="H385" s="273"/>
      <c r="I385" s="42"/>
      <c r="J385" s="52"/>
    </row>
    <row r="386" spans="1:10" x14ac:dyDescent="0.3">
      <c r="A386" s="13" t="s">
        <v>1413</v>
      </c>
      <c r="B386" s="16">
        <f>SUM('Ref. DC-1980'!B33,'Ref. DC-1980'!B39,'Ref. DC-1980'!B45,'Ref. DC-1980'!B51,'Ref. DC-1980'!B57)</f>
        <v>533</v>
      </c>
      <c r="C386" s="16">
        <f>SUM('Ref. DC-1990'!B25,'Ref. DC-1990'!B32,'Ref. DC-1990'!B39,'Ref. DC-1990'!B46,'Ref. DC-1990'!B53)</f>
        <v>968</v>
      </c>
      <c r="D386" s="16">
        <f>SUM('Ref. DC-2000'!B58:B60)</f>
        <v>895</v>
      </c>
      <c r="E386" s="16">
        <f>SUM('Ref. ACS-5-YR'!B1194:B1196)</f>
        <v>1415</v>
      </c>
      <c r="F386" s="16">
        <f>SUM('Ref. ACS-5-YR'!H1194:H1196)</f>
        <v>1728</v>
      </c>
      <c r="H386" s="271"/>
      <c r="I386" s="42"/>
      <c r="J386" s="2"/>
    </row>
    <row r="387" spans="1:10" x14ac:dyDescent="0.3">
      <c r="A387" s="13" t="s">
        <v>177</v>
      </c>
      <c r="B387" s="3"/>
      <c r="C387" s="4">
        <f>(C386-B386)/B386</f>
        <v>0.81613508442776739</v>
      </c>
      <c r="D387" s="4">
        <f>(D386-C386)/C386</f>
        <v>-7.5413223140495866E-2</v>
      </c>
      <c r="E387" s="4">
        <f>(E386-D386)/D386</f>
        <v>0.58100558659217882</v>
      </c>
      <c r="F387" s="4">
        <f>(F386-E386)/E386</f>
        <v>0.22120141342756183</v>
      </c>
      <c r="H387" s="272"/>
      <c r="I387" s="42"/>
      <c r="J387" s="19"/>
    </row>
    <row r="388" spans="1:10" x14ac:dyDescent="0.3">
      <c r="A388" t="s">
        <v>1424</v>
      </c>
      <c r="I388" s="42"/>
    </row>
    <row r="389" spans="1:10" s="72" customFormat="1" x14ac:dyDescent="0.3">
      <c r="A389" s="348" t="s">
        <v>2483</v>
      </c>
      <c r="B389" s="348"/>
      <c r="C389" s="348"/>
      <c r="D389" s="348"/>
      <c r="E389" s="348"/>
      <c r="F389" s="348"/>
      <c r="G389" s="348"/>
      <c r="H389" s="278"/>
      <c r="I389" s="42"/>
    </row>
    <row r="390" spans="1:10" x14ac:dyDescent="0.3">
      <c r="A390" s="353"/>
      <c r="B390" s="353"/>
      <c r="C390" s="353"/>
      <c r="D390" s="353"/>
      <c r="E390" s="353"/>
      <c r="F390" s="353"/>
      <c r="G390" s="353"/>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2487</v>
      </c>
    </row>
    <row r="399" spans="1:10" x14ac:dyDescent="0.3">
      <c r="A399" s="347"/>
      <c r="B399" s="347"/>
      <c r="C399" s="347"/>
      <c r="D399" s="347"/>
      <c r="E399" s="347"/>
      <c r="I399" s="42"/>
    </row>
    <row r="400" spans="1:10" x14ac:dyDescent="0.3">
      <c r="A400" s="88" t="s">
        <v>2470</v>
      </c>
      <c r="B400" s="1" t="s">
        <v>1425</v>
      </c>
      <c r="I400" s="42"/>
    </row>
    <row r="401" spans="1:9" x14ac:dyDescent="0.3">
      <c r="A401" s="88" t="s">
        <v>2471</v>
      </c>
      <c r="B401" s="1" t="s">
        <v>2562</v>
      </c>
      <c r="I401" s="42"/>
    </row>
    <row r="402" spans="1:9" x14ac:dyDescent="0.3">
      <c r="I402" s="42"/>
    </row>
    <row r="403" spans="1:9" x14ac:dyDescent="0.3">
      <c r="A403" s="1" t="s">
        <v>1426</v>
      </c>
      <c r="I403" s="42"/>
    </row>
    <row r="404" spans="1:9" ht="28.8" x14ac:dyDescent="0.3">
      <c r="A404" s="80"/>
      <c r="B404" s="60" t="s">
        <v>1427</v>
      </c>
      <c r="C404" s="60" t="s">
        <v>1428</v>
      </c>
      <c r="D404" s="60" t="s">
        <v>1429</v>
      </c>
      <c r="E404" s="60" t="s">
        <v>174</v>
      </c>
      <c r="I404" s="61" t="str">
        <f>_xlfn.CONCAT(B401," - ",A410)</f>
        <v>Merced City &amp; County CoC - Homelessness by Type Over Time (2005-2020)</v>
      </c>
    </row>
    <row r="405" spans="1:9" x14ac:dyDescent="0.3">
      <c r="A405" s="13" t="s">
        <v>1430</v>
      </c>
      <c r="B405" s="6">
        <v>184</v>
      </c>
      <c r="C405" s="6">
        <v>139</v>
      </c>
      <c r="D405" s="6">
        <v>313</v>
      </c>
      <c r="E405" s="6">
        <f>SUM(B405:D405)</f>
        <v>636</v>
      </c>
      <c r="I405" s="42"/>
    </row>
    <row r="406" spans="1:9" x14ac:dyDescent="0.3">
      <c r="A406" t="s">
        <v>1431</v>
      </c>
      <c r="I406" s="42"/>
    </row>
    <row r="407" spans="1:9" ht="27.6" customHeight="1" x14ac:dyDescent="0.3">
      <c r="A407" s="349" t="s">
        <v>2473</v>
      </c>
      <c r="B407" s="349"/>
      <c r="C407" s="349"/>
      <c r="D407" s="349"/>
      <c r="E407" s="349"/>
      <c r="F407" s="349"/>
      <c r="G407" s="349"/>
      <c r="I407" s="42"/>
    </row>
    <row r="408" spans="1:9" x14ac:dyDescent="0.3">
      <c r="A408" s="354"/>
      <c r="B408" s="354"/>
      <c r="C408" s="354"/>
      <c r="D408" s="354"/>
      <c r="E408" s="354"/>
      <c r="F408" s="354"/>
      <c r="G408" s="354"/>
      <c r="I408" s="42"/>
    </row>
    <row r="409" spans="1:9" x14ac:dyDescent="0.3">
      <c r="I409" s="42"/>
    </row>
    <row r="410" spans="1:9" x14ac:dyDescent="0.3">
      <c r="A410" s="1" t="s">
        <v>1432</v>
      </c>
      <c r="I410" s="42"/>
    </row>
    <row r="411" spans="1:9" x14ac:dyDescent="0.3">
      <c r="A411" s="80"/>
      <c r="B411" s="51">
        <v>2005</v>
      </c>
      <c r="C411" s="51">
        <v>2010</v>
      </c>
      <c r="D411" s="51">
        <v>2015</v>
      </c>
      <c r="E411" s="51">
        <v>2020</v>
      </c>
      <c r="F411" s="266"/>
      <c r="I411" s="42"/>
    </row>
    <row r="412" spans="1:9" x14ac:dyDescent="0.3">
      <c r="A412" s="7" t="s">
        <v>174</v>
      </c>
      <c r="B412" s="16">
        <f t="shared" ref="B412:D412" si="6">B413+B414+B415</f>
        <v>2554</v>
      </c>
      <c r="C412" s="16">
        <f t="shared" si="6"/>
        <v>372</v>
      </c>
      <c r="D412" s="16">
        <f t="shared" si="6"/>
        <v>898</v>
      </c>
      <c r="E412" s="16">
        <f>E413+E414+E415</f>
        <v>636</v>
      </c>
      <c r="F412" s="265"/>
      <c r="I412" s="42"/>
    </row>
    <row r="413" spans="1:9" x14ac:dyDescent="0.3">
      <c r="A413" s="13" t="s">
        <v>1427</v>
      </c>
      <c r="B413" s="16">
        <v>118</v>
      </c>
      <c r="C413" s="16">
        <v>83</v>
      </c>
      <c r="D413" s="16">
        <v>99</v>
      </c>
      <c r="E413" s="6">
        <f>B405</f>
        <v>184</v>
      </c>
      <c r="F413" s="265"/>
      <c r="I413" s="42"/>
    </row>
    <row r="414" spans="1:9" x14ac:dyDescent="0.3">
      <c r="A414" s="13" t="s">
        <v>1428</v>
      </c>
      <c r="B414" s="16">
        <v>84</v>
      </c>
      <c r="C414" s="16">
        <v>65</v>
      </c>
      <c r="D414" s="16">
        <v>56</v>
      </c>
      <c r="E414" s="6">
        <f>C405</f>
        <v>139</v>
      </c>
      <c r="F414" s="265"/>
      <c r="I414" s="42"/>
    </row>
    <row r="415" spans="1:9" x14ac:dyDescent="0.3">
      <c r="A415" s="13" t="s">
        <v>1429</v>
      </c>
      <c r="B415" s="16">
        <v>2352</v>
      </c>
      <c r="C415" s="16">
        <v>224</v>
      </c>
      <c r="D415" s="16">
        <v>743</v>
      </c>
      <c r="E415" s="6">
        <f>D405</f>
        <v>313</v>
      </c>
      <c r="F415" s="265"/>
      <c r="I415" s="42"/>
    </row>
    <row r="416" spans="1:9" x14ac:dyDescent="0.3">
      <c r="A416" t="s">
        <v>1433</v>
      </c>
      <c r="I416" s="42"/>
    </row>
    <row r="417" spans="1:9" ht="27.6" customHeight="1" x14ac:dyDescent="0.3">
      <c r="A417" s="349" t="s">
        <v>2473</v>
      </c>
      <c r="B417" s="349"/>
      <c r="C417" s="349"/>
      <c r="D417" s="349"/>
      <c r="E417" s="349"/>
      <c r="F417" s="349"/>
      <c r="G417" s="349"/>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1434</v>
      </c>
      <c r="I421" s="42"/>
    </row>
    <row r="422" spans="1:9" ht="28.8" x14ac:dyDescent="0.3">
      <c r="A422" s="80"/>
      <c r="B422" s="60" t="s">
        <v>1427</v>
      </c>
      <c r="C422" s="60" t="s">
        <v>1428</v>
      </c>
      <c r="D422" s="60" t="s">
        <v>1429</v>
      </c>
      <c r="E422" s="60" t="s">
        <v>174</v>
      </c>
      <c r="I422" s="61" t="str">
        <f>_xlfn.CONCAT(B401," - ",A421)</f>
        <v>Merced City &amp; County CoC - Homelessness by Type by Race (2020)</v>
      </c>
    </row>
    <row r="423" spans="1:9" x14ac:dyDescent="0.3">
      <c r="A423" s="13" t="s">
        <v>1435</v>
      </c>
      <c r="B423" s="6">
        <v>11</v>
      </c>
      <c r="C423" s="152">
        <v>14</v>
      </c>
      <c r="D423" s="152">
        <v>32</v>
      </c>
      <c r="E423" s="152">
        <f>SUM(B423:D423)</f>
        <v>57</v>
      </c>
      <c r="I423" s="42"/>
    </row>
    <row r="424" spans="1:9" x14ac:dyDescent="0.3">
      <c r="A424" s="13" t="s">
        <v>1436</v>
      </c>
      <c r="B424" s="6">
        <v>107</v>
      </c>
      <c r="C424" s="152">
        <v>69</v>
      </c>
      <c r="D424" s="152">
        <v>196</v>
      </c>
      <c r="E424" s="152">
        <f t="shared" ref="E424:E429" si="7">SUM(B424:D424)</f>
        <v>372</v>
      </c>
      <c r="I424" s="42"/>
    </row>
    <row r="425" spans="1:9" x14ac:dyDescent="0.3">
      <c r="A425" s="13" t="s">
        <v>1437</v>
      </c>
      <c r="B425" s="6">
        <v>49</v>
      </c>
      <c r="C425" s="152">
        <v>3</v>
      </c>
      <c r="D425" s="152">
        <v>22</v>
      </c>
      <c r="E425" s="152">
        <f t="shared" si="7"/>
        <v>74</v>
      </c>
      <c r="I425" s="42"/>
    </row>
    <row r="426" spans="1:9" x14ac:dyDescent="0.3">
      <c r="A426" s="13" t="s">
        <v>1438</v>
      </c>
      <c r="B426" s="6">
        <v>5</v>
      </c>
      <c r="C426" s="152">
        <v>1</v>
      </c>
      <c r="D426" s="152">
        <v>16</v>
      </c>
      <c r="E426" s="152">
        <f t="shared" si="7"/>
        <v>22</v>
      </c>
      <c r="I426" s="42"/>
    </row>
    <row r="427" spans="1:9" x14ac:dyDescent="0.3">
      <c r="A427" s="13" t="s">
        <v>1439</v>
      </c>
      <c r="B427" s="6">
        <v>1</v>
      </c>
      <c r="C427" s="152">
        <v>0</v>
      </c>
      <c r="D427" s="152">
        <v>3</v>
      </c>
      <c r="E427" s="152">
        <f t="shared" si="7"/>
        <v>4</v>
      </c>
      <c r="I427" s="42"/>
    </row>
    <row r="428" spans="1:9" x14ac:dyDescent="0.3">
      <c r="A428" s="13" t="s">
        <v>1440</v>
      </c>
      <c r="B428" s="6">
        <v>11</v>
      </c>
      <c r="C428" s="152">
        <v>52</v>
      </c>
      <c r="D428" s="152">
        <v>44</v>
      </c>
      <c r="E428" s="152">
        <f t="shared" si="7"/>
        <v>107</v>
      </c>
      <c r="I428" s="42"/>
    </row>
    <row r="429" spans="1:9" x14ac:dyDescent="0.3">
      <c r="A429" s="13" t="s">
        <v>1430</v>
      </c>
      <c r="B429" s="6">
        <f>SUM(B423:B428)</f>
        <v>184</v>
      </c>
      <c r="C429" s="6">
        <f t="shared" ref="C429:D429" si="8">SUM(C423:C428)</f>
        <v>139</v>
      </c>
      <c r="D429" s="6">
        <f t="shared" si="8"/>
        <v>313</v>
      </c>
      <c r="E429" s="152">
        <f t="shared" si="7"/>
        <v>636</v>
      </c>
      <c r="I429" s="42"/>
    </row>
    <row r="430" spans="1:9" x14ac:dyDescent="0.3">
      <c r="A430" t="s">
        <v>1431</v>
      </c>
      <c r="B430" s="2"/>
      <c r="C430" s="2"/>
      <c r="D430" s="2"/>
      <c r="E430" s="2"/>
      <c r="I430" s="42"/>
    </row>
    <row r="431" spans="1:9" ht="27.6" customHeight="1" x14ac:dyDescent="0.3">
      <c r="A431" s="349" t="s">
        <v>2473</v>
      </c>
      <c r="B431" s="349"/>
      <c r="C431" s="349"/>
      <c r="D431" s="349"/>
      <c r="E431" s="349"/>
      <c r="F431" s="349"/>
      <c r="G431" s="349"/>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71"/>
      <c r="I438" s="42" t="str">
        <f>A430</f>
        <v>Source: U.S. HUD, CoC Homeless Populations and Subpopulations Reports (2020).</v>
      </c>
    </row>
    <row r="439" spans="1:9" x14ac:dyDescent="0.3">
      <c r="B439" s="2"/>
      <c r="C439" s="2"/>
      <c r="D439" s="2"/>
      <c r="E439" s="2"/>
      <c r="F439" s="2"/>
      <c r="G439" s="2"/>
      <c r="H439" s="271"/>
      <c r="I439" s="42"/>
    </row>
    <row r="440" spans="1:9" x14ac:dyDescent="0.3">
      <c r="I440" s="42"/>
    </row>
    <row r="441" spans="1:9" x14ac:dyDescent="0.3">
      <c r="A441" s="1" t="s">
        <v>1441</v>
      </c>
      <c r="I441" s="61" t="str">
        <f>_xlfn.CONCAT(B401," - ",A441)</f>
        <v>Merced City &amp; County CoC - Homelessness by Hispanic or Latino Ethnicity (2020)</v>
      </c>
    </row>
    <row r="442" spans="1:9" ht="28.8" x14ac:dyDescent="0.3">
      <c r="A442" s="80"/>
      <c r="B442" s="60" t="s">
        <v>1427</v>
      </c>
      <c r="C442" s="60" t="s">
        <v>1428</v>
      </c>
      <c r="D442" s="60" t="s">
        <v>1429</v>
      </c>
      <c r="E442" s="60" t="s">
        <v>174</v>
      </c>
      <c r="I442" s="42"/>
    </row>
    <row r="443" spans="1:9" x14ac:dyDescent="0.3">
      <c r="A443" s="13" t="s">
        <v>1442</v>
      </c>
      <c r="B443" s="16">
        <v>68</v>
      </c>
      <c r="C443" s="152">
        <v>64</v>
      </c>
      <c r="D443" s="152">
        <v>125</v>
      </c>
      <c r="E443" s="152">
        <f>SUM(B443:D443)</f>
        <v>257</v>
      </c>
      <c r="I443" s="42"/>
    </row>
    <row r="444" spans="1:9" x14ac:dyDescent="0.3">
      <c r="A444" s="13" t="s">
        <v>1443</v>
      </c>
      <c r="B444" s="16">
        <v>116</v>
      </c>
      <c r="C444" s="152">
        <v>75</v>
      </c>
      <c r="D444" s="152">
        <v>188</v>
      </c>
      <c r="E444" s="152">
        <f t="shared" ref="E444:E445" si="9">SUM(B444:D444)</f>
        <v>379</v>
      </c>
      <c r="I444" s="42"/>
    </row>
    <row r="445" spans="1:9" x14ac:dyDescent="0.3">
      <c r="A445" s="13" t="s">
        <v>1430</v>
      </c>
      <c r="B445" s="16">
        <f>SUM(B443:B444)</f>
        <v>184</v>
      </c>
      <c r="C445" s="16">
        <f t="shared" ref="C445:D445" si="10">SUM(C443:C444)</f>
        <v>139</v>
      </c>
      <c r="D445" s="16">
        <f t="shared" si="10"/>
        <v>313</v>
      </c>
      <c r="E445" s="152">
        <f t="shared" si="9"/>
        <v>636</v>
      </c>
      <c r="I445" s="42"/>
    </row>
    <row r="446" spans="1:9" x14ac:dyDescent="0.3">
      <c r="A446" t="s">
        <v>1431</v>
      </c>
      <c r="B446" s="2"/>
      <c r="C446" s="2"/>
      <c r="D446" s="2"/>
      <c r="E446" s="2"/>
      <c r="I446" s="42"/>
    </row>
    <row r="447" spans="1:9" ht="27.6" customHeight="1" x14ac:dyDescent="0.3">
      <c r="A447" s="349" t="s">
        <v>2473</v>
      </c>
      <c r="B447" s="349"/>
      <c r="C447" s="349"/>
      <c r="D447" s="349"/>
      <c r="E447" s="349"/>
      <c r="F447" s="349"/>
      <c r="G447" s="349"/>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A407:G407"/>
    <mergeCell ref="A417:G417"/>
    <mergeCell ref="A431:G431"/>
    <mergeCell ref="A447:G447"/>
    <mergeCell ref="A1:I1"/>
    <mergeCell ref="A111:G111"/>
    <mergeCell ref="A58:G58"/>
    <mergeCell ref="A339:G339"/>
    <mergeCell ref="A358:G358"/>
    <mergeCell ref="A390:G390"/>
    <mergeCell ref="A408:G408"/>
    <mergeCell ref="A2:H2"/>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56" t="s">
        <v>83</v>
      </c>
      <c r="B1" s="357"/>
      <c r="C1" s="357"/>
      <c r="D1" s="357"/>
      <c r="E1" s="357"/>
      <c r="F1" s="357"/>
      <c r="G1" s="357"/>
      <c r="H1" s="357"/>
      <c r="I1" s="357"/>
      <c r="J1" s="343" t="s">
        <v>169</v>
      </c>
    </row>
    <row r="2" spans="1:10" x14ac:dyDescent="0.3">
      <c r="A2" s="344" t="s">
        <v>5</v>
      </c>
      <c r="B2" s="345"/>
      <c r="C2" s="345"/>
      <c r="D2" s="345"/>
      <c r="E2" s="345"/>
      <c r="F2" s="345"/>
      <c r="G2" s="345"/>
      <c r="H2" s="346"/>
      <c r="I2" s="98" t="s">
        <v>6</v>
      </c>
      <c r="J2" s="343"/>
    </row>
    <row r="3" spans="1:10" x14ac:dyDescent="0.3">
      <c r="A3" s="77" t="s">
        <v>0</v>
      </c>
      <c r="B3" s="77" t="str">
        <f>Population!B3</f>
        <v>City of Atwater</v>
      </c>
      <c r="C3" s="65"/>
      <c r="D3" s="65"/>
      <c r="E3" s="65"/>
      <c r="F3" s="65"/>
      <c r="G3" s="65"/>
      <c r="H3" s="276"/>
      <c r="I3" s="76"/>
      <c r="J3" s="343"/>
    </row>
    <row r="4" spans="1:10" x14ac:dyDescent="0.3">
      <c r="A4" s="77" t="s">
        <v>2</v>
      </c>
      <c r="B4" s="77" t="str">
        <f>Population!B4</f>
        <v>Merced County</v>
      </c>
      <c r="C4" s="65"/>
      <c r="D4" s="65"/>
      <c r="E4" s="65"/>
      <c r="F4" s="65"/>
      <c r="G4" s="65"/>
      <c r="H4" s="276"/>
      <c r="I4" s="76"/>
      <c r="J4" s="343"/>
    </row>
    <row r="5" spans="1:10" ht="24" customHeight="1" x14ac:dyDescent="0.3">
      <c r="A5" s="66"/>
      <c r="B5" s="66"/>
      <c r="C5" s="66"/>
      <c r="D5" s="66"/>
      <c r="E5" s="66"/>
      <c r="F5" s="66"/>
      <c r="G5" s="66"/>
      <c r="H5" s="277"/>
      <c r="I5" s="75"/>
    </row>
    <row r="6" spans="1:10" x14ac:dyDescent="0.3">
      <c r="A6" s="88" t="s">
        <v>2450</v>
      </c>
      <c r="I6" s="61" t="s">
        <v>2496</v>
      </c>
    </row>
    <row r="7" spans="1:10" ht="28.8" x14ac:dyDescent="0.3">
      <c r="A7" s="57" t="s">
        <v>172</v>
      </c>
      <c r="B7" s="60" t="str">
        <f>B3</f>
        <v>City of Atwater</v>
      </c>
      <c r="C7" s="60" t="str">
        <f>B4</f>
        <v>Merced County</v>
      </c>
      <c r="D7" s="60" t="s">
        <v>1444</v>
      </c>
      <c r="E7" s="60" t="s">
        <v>173</v>
      </c>
      <c r="F7" s="60" t="s">
        <v>1445</v>
      </c>
    </row>
    <row r="8" spans="1:10" x14ac:dyDescent="0.3">
      <c r="A8" s="69" t="s">
        <v>2451</v>
      </c>
      <c r="B8" s="10">
        <f>'Ref. ACS-5-YR'!H808</f>
        <v>57052</v>
      </c>
      <c r="C8" s="10">
        <f>'Ref. ACS-5-YR'!R808</f>
        <v>56330</v>
      </c>
      <c r="D8" s="55">
        <f>B8/C8</f>
        <v>1.0128173264690219</v>
      </c>
      <c r="E8" s="10">
        <f>'Ref. ACS-5-YR'!AB808</f>
        <v>78672</v>
      </c>
      <c r="F8" s="55">
        <f>B8/E8</f>
        <v>0.72518812283912959</v>
      </c>
      <c r="I8" s="37"/>
    </row>
    <row r="9" spans="1:10" x14ac:dyDescent="0.3">
      <c r="A9" s="355" t="s">
        <v>1446</v>
      </c>
      <c r="B9" s="355"/>
      <c r="I9" s="37"/>
    </row>
    <row r="10" spans="1:10" ht="14.4" customHeight="1" x14ac:dyDescent="0.3">
      <c r="A10" s="353"/>
      <c r="B10" s="353"/>
      <c r="C10" s="353"/>
      <c r="D10" s="353"/>
      <c r="E10" s="353"/>
      <c r="F10" s="353"/>
      <c r="G10" s="353"/>
      <c r="I10" s="37"/>
    </row>
    <row r="11" spans="1:10" x14ac:dyDescent="0.3">
      <c r="I11" s="37"/>
    </row>
    <row r="12" spans="1:10" x14ac:dyDescent="0.3">
      <c r="A12" s="144"/>
      <c r="I12" s="37"/>
    </row>
    <row r="13" spans="1:10" x14ac:dyDescent="0.3">
      <c r="I13" s="37"/>
    </row>
    <row r="14" spans="1:10" x14ac:dyDescent="0.3">
      <c r="A14" s="221" t="s">
        <v>2438</v>
      </c>
      <c r="I14" s="37"/>
    </row>
    <row r="15" spans="1:10" ht="58.95" customHeight="1" x14ac:dyDescent="0.3">
      <c r="A15" s="57"/>
      <c r="B15" s="79">
        <v>2010</v>
      </c>
      <c r="C15" s="79">
        <v>2015</v>
      </c>
      <c r="D15" s="79">
        <v>2020</v>
      </c>
      <c r="E15" s="108" t="s">
        <v>2439</v>
      </c>
      <c r="I15" s="37"/>
    </row>
    <row r="16" spans="1:10" x14ac:dyDescent="0.3">
      <c r="A16" s="13" t="str">
        <f>B3</f>
        <v>City of Atwater</v>
      </c>
      <c r="B16" s="70">
        <f>'Ref. ACS-5-YR Add.'!B58</f>
        <v>967</v>
      </c>
      <c r="C16" s="70">
        <f>'Ref. ACS-5-YR Add.'!E58</f>
        <v>947</v>
      </c>
      <c r="D16" s="105">
        <f>'Ref. ACS-5-YR Add.'!H58</f>
        <v>1116</v>
      </c>
      <c r="E16" s="109">
        <f>'Ref. ACS-5-YR Add.'!K58</f>
        <v>0.15408479834539815</v>
      </c>
    </row>
    <row r="17" spans="1:9" x14ac:dyDescent="0.3">
      <c r="A17" s="100" t="str">
        <f>B4</f>
        <v>Merced County</v>
      </c>
      <c r="B17" s="101">
        <f>'Ref. ACS-5-YR Add.'!L58</f>
        <v>970</v>
      </c>
      <c r="C17" s="101">
        <f>'Ref. ACS-5-YR Add.'!O58</f>
        <v>951</v>
      </c>
      <c r="D17" s="106">
        <f>'Ref. ACS-5-YR Add.'!R58</f>
        <v>1084</v>
      </c>
      <c r="E17" s="109">
        <f>'Ref. ACS-5-YR Add.'!U58</f>
        <v>0.11752577319587629</v>
      </c>
    </row>
    <row r="18" spans="1:9" x14ac:dyDescent="0.3">
      <c r="A18" s="103" t="s">
        <v>173</v>
      </c>
      <c r="B18" s="104">
        <f>'Ref. ACS-5-YR Add.'!V58</f>
        <v>1409</v>
      </c>
      <c r="C18" s="104">
        <f>'Ref. ACS-5-YR Add.'!Y58</f>
        <v>1419</v>
      </c>
      <c r="D18" s="107">
        <f>'Ref. ACS-5-YR Add.'!AB58</f>
        <v>1688</v>
      </c>
      <c r="E18" s="109">
        <f>'Ref. ACS-5-YR Add.'!AE58</f>
        <v>0.19800000000000001</v>
      </c>
      <c r="I18" s="37"/>
    </row>
    <row r="19" spans="1:9" x14ac:dyDescent="0.3">
      <c r="A19" t="s">
        <v>1447</v>
      </c>
    </row>
    <row r="20" spans="1:9" x14ac:dyDescent="0.3">
      <c r="A20" s="348" t="s">
        <v>2539</v>
      </c>
      <c r="B20" s="348"/>
      <c r="C20" s="348"/>
      <c r="D20" s="348"/>
      <c r="E20" s="348"/>
      <c r="F20" s="348"/>
      <c r="G20" s="348"/>
      <c r="I20" s="37" t="str">
        <f>A19</f>
        <v>Source: U.S. Census Bureau, ACS16-20 (5-Year Estimates), Table B25105</v>
      </c>
    </row>
    <row r="21" spans="1:9" x14ac:dyDescent="0.3">
      <c r="A21" s="153"/>
      <c r="I21" s="96"/>
    </row>
    <row r="22" spans="1:9" x14ac:dyDescent="0.3">
      <c r="A22" s="1" t="s">
        <v>1448</v>
      </c>
      <c r="I22"/>
    </row>
    <row r="23" spans="1:9" x14ac:dyDescent="0.3">
      <c r="A23" s="57"/>
      <c r="B23" s="112">
        <v>2010</v>
      </c>
      <c r="C23" s="112">
        <v>2015</v>
      </c>
      <c r="D23" s="112">
        <v>2020</v>
      </c>
    </row>
    <row r="24" spans="1:9" ht="30" customHeight="1" x14ac:dyDescent="0.3">
      <c r="A24" s="110" t="s">
        <v>1415</v>
      </c>
      <c r="B24" s="113">
        <f>'Ref. ACS-5-YR'!B1201</f>
        <v>0.28800000000000003</v>
      </c>
      <c r="C24" s="113">
        <f>('Ref. ACS-5-YR'!E1201)/100</f>
        <v>0.33700000000000002</v>
      </c>
      <c r="D24" s="113">
        <f>('Ref. ACS-5-YR'!H1201)/100</f>
        <v>0.28699999999999998</v>
      </c>
      <c r="I24" s="61" t="s">
        <v>2495</v>
      </c>
    </row>
    <row r="25" spans="1:9" x14ac:dyDescent="0.3">
      <c r="A25" s="111" t="s">
        <v>1449</v>
      </c>
      <c r="B25" s="113">
        <f>'Ref. ACS-5-YR'!B1241/100</f>
        <v>0.27</v>
      </c>
      <c r="C25" s="113">
        <f>'Ref. ACS-5-YR'!E1241/100</f>
        <v>0.20699999999999999</v>
      </c>
      <c r="D25" s="113">
        <f>'Ref. ACS-5-YR'!H1241/100</f>
        <v>0.19500000000000001</v>
      </c>
    </row>
    <row r="26" spans="1:9" x14ac:dyDescent="0.3">
      <c r="A26" s="111" t="s">
        <v>1450</v>
      </c>
      <c r="B26" s="113">
        <f>'Ref. ACS-5-YR'!B1242/100</f>
        <v>0.316</v>
      </c>
      <c r="C26" s="113">
        <f>'Ref. ACS-5-YR'!E1242/100</f>
        <v>0.23600000000000002</v>
      </c>
      <c r="D26" s="113">
        <f>'Ref. ACS-5-YR'!H1242/100</f>
        <v>0.218</v>
      </c>
    </row>
    <row r="27" spans="1:9" x14ac:dyDescent="0.3">
      <c r="A27" s="102" t="s">
        <v>1451</v>
      </c>
      <c r="B27" s="113">
        <f>'Ref. ACS-5-YR'!B1243/100</f>
        <v>0.113</v>
      </c>
      <c r="C27" s="113">
        <f>'Ref. ACS-5-YR'!E1243/100</f>
        <v>0.11199999999999999</v>
      </c>
      <c r="D27" s="113">
        <f>'Ref. ACS-5-YR'!H1243/100</f>
        <v>0.127</v>
      </c>
      <c r="I27" s="37"/>
    </row>
    <row r="28" spans="1:9" x14ac:dyDescent="0.3">
      <c r="A28" t="s">
        <v>2540</v>
      </c>
      <c r="I28" s="37"/>
    </row>
    <row r="29" spans="1:9" x14ac:dyDescent="0.3">
      <c r="A29" s="348" t="s">
        <v>2539</v>
      </c>
      <c r="B29" s="348"/>
      <c r="C29" s="348"/>
      <c r="D29" s="348"/>
      <c r="E29" s="348"/>
      <c r="F29" s="348"/>
      <c r="G29" s="348"/>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93" t="s">
        <v>2488</v>
      </c>
    </row>
    <row r="45" spans="1:9" x14ac:dyDescent="0.3">
      <c r="A45" s="88" t="s">
        <v>1452</v>
      </c>
      <c r="I45" s="61" t="s">
        <v>2494</v>
      </c>
    </row>
    <row r="46" spans="1:9" ht="28.2" customHeight="1" x14ac:dyDescent="0.3">
      <c r="A46" s="48"/>
      <c r="B46" s="79" t="str">
        <f>B3</f>
        <v>City of Atwater</v>
      </c>
      <c r="C46" s="79" t="str">
        <f>B4</f>
        <v>Merced County</v>
      </c>
      <c r="D46" s="79" t="s">
        <v>173</v>
      </c>
      <c r="I46" s="37"/>
    </row>
    <row r="47" spans="1:9" x14ac:dyDescent="0.3">
      <c r="A47" s="13" t="s">
        <v>1453</v>
      </c>
      <c r="B47" s="71">
        <f>'Ref. ACS-5-YR'!H840</f>
        <v>62285</v>
      </c>
      <c r="C47" s="71">
        <f>'Ref. ACS-5-YR'!R840</f>
        <v>64961</v>
      </c>
      <c r="D47" s="71">
        <f>'Ref. ACS-5-YR'!AB840</f>
        <v>90496</v>
      </c>
      <c r="I47" s="37"/>
    </row>
    <row r="48" spans="1:9" ht="32.700000000000003" customHeight="1" x14ac:dyDescent="0.3">
      <c r="A48" s="13" t="s">
        <v>1454</v>
      </c>
      <c r="B48" s="71">
        <f>'Ref. ACS-5-YR'!H816</f>
        <v>46613</v>
      </c>
      <c r="C48" s="71">
        <f>'Ref. ACS-5-YR'!R816</f>
        <v>43710</v>
      </c>
      <c r="D48" s="71">
        <f>'Ref. ACS-5-YR'!AB816</f>
        <v>54976</v>
      </c>
      <c r="H48" s="273"/>
      <c r="I48" s="37"/>
    </row>
    <row r="49" spans="1:9" x14ac:dyDescent="0.3">
      <c r="A49" s="13" t="s">
        <v>1455</v>
      </c>
      <c r="B49" s="71" t="str">
        <f>'Ref. ACS-5-YR'!H820</f>
        <v xml:space="preserve"> </v>
      </c>
      <c r="C49" s="71">
        <f>'Ref. ACS-5-YR'!R820</f>
        <v>39659</v>
      </c>
      <c r="D49" s="71">
        <f>'Ref. ACS-5-YR'!AB820</f>
        <v>60182</v>
      </c>
      <c r="H49" s="274"/>
      <c r="I49" s="37"/>
    </row>
    <row r="50" spans="1:9" x14ac:dyDescent="0.3">
      <c r="A50" s="13" t="s">
        <v>1456</v>
      </c>
      <c r="B50" s="71">
        <f>'Ref. ACS-5-YR'!H824</f>
        <v>70212</v>
      </c>
      <c r="C50" s="71">
        <f>'Ref. ACS-5-YR'!R824</f>
        <v>66135</v>
      </c>
      <c r="D50" s="71">
        <f>'Ref. ACS-5-YR'!AB824</f>
        <v>101380</v>
      </c>
      <c r="I50" s="37"/>
    </row>
    <row r="51" spans="1:9" x14ac:dyDescent="0.3">
      <c r="A51" s="13" t="s">
        <v>1457</v>
      </c>
      <c r="B51" s="71" t="str">
        <f>'Ref. ACS-5-YR'!H828</f>
        <v xml:space="preserve"> </v>
      </c>
      <c r="C51" s="71">
        <f>'Ref. ACS-5-YR'!R828</f>
        <v>120275</v>
      </c>
      <c r="D51" s="71">
        <f>'Ref. ACS-5-YR'!AB828</f>
        <v>81682</v>
      </c>
      <c r="I51" s="37"/>
    </row>
    <row r="52" spans="1:9" x14ac:dyDescent="0.3">
      <c r="A52" s="13" t="s">
        <v>1458</v>
      </c>
      <c r="B52" s="71">
        <f>'Ref. ACS-5-YR'!H832</f>
        <v>58810</v>
      </c>
      <c r="C52" s="71">
        <f>'Ref. ACS-5-YR'!R832</f>
        <v>51319</v>
      </c>
      <c r="D52" s="71">
        <f>'Ref. ACS-5-YR'!AB832</f>
        <v>59287</v>
      </c>
    </row>
    <row r="53" spans="1:9" x14ac:dyDescent="0.3">
      <c r="A53" s="13" t="s">
        <v>1459</v>
      </c>
      <c r="B53" s="71">
        <f>'Ref. ACS-5-YR'!H836</f>
        <v>41250</v>
      </c>
      <c r="C53" s="71">
        <f>'Ref. ACS-5-YR'!R836</f>
        <v>54370</v>
      </c>
      <c r="D53" s="71">
        <f>'Ref. ACS-5-YR'!AB836</f>
        <v>76733</v>
      </c>
      <c r="I53" s="37"/>
    </row>
    <row r="54" spans="1:9" x14ac:dyDescent="0.3">
      <c r="A54" s="13" t="s">
        <v>1460</v>
      </c>
      <c r="B54" s="71">
        <f>'Ref. ACS-5-YR'!H844</f>
        <v>55596</v>
      </c>
      <c r="C54" s="71">
        <f>'Ref. ACS-5-YR'!R844</f>
        <v>51583</v>
      </c>
      <c r="D54" s="71">
        <f>'Ref. ACS-5-YR'!AB844</f>
        <v>62330</v>
      </c>
      <c r="I54" s="37"/>
    </row>
    <row r="55" spans="1:9" x14ac:dyDescent="0.3">
      <c r="A55" t="s">
        <v>1446</v>
      </c>
      <c r="B55" s="159"/>
      <c r="C55" s="159"/>
      <c r="D55" s="159"/>
      <c r="I55" s="37"/>
    </row>
    <row r="56" spans="1:9" ht="14.4" customHeight="1" x14ac:dyDescent="0.3">
      <c r="A56" s="144"/>
      <c r="I56" s="37"/>
    </row>
    <row r="57" spans="1:9" x14ac:dyDescent="0.3">
      <c r="I57" s="37"/>
    </row>
    <row r="58" spans="1:9" x14ac:dyDescent="0.3">
      <c r="A58" s="1" t="s">
        <v>1461</v>
      </c>
      <c r="I58" s="37"/>
    </row>
    <row r="59" spans="1:9" ht="28.2" customHeight="1" x14ac:dyDescent="0.3">
      <c r="A59" s="48" t="s">
        <v>172</v>
      </c>
      <c r="B59" s="60" t="str">
        <f>B3</f>
        <v>City of Atwater</v>
      </c>
      <c r="C59" s="60" t="s">
        <v>179</v>
      </c>
      <c r="D59" s="60" t="str">
        <f>B4</f>
        <v>Merced County</v>
      </c>
      <c r="E59" s="60" t="s">
        <v>179</v>
      </c>
      <c r="F59" s="60" t="s">
        <v>173</v>
      </c>
      <c r="G59" s="60" t="s">
        <v>179</v>
      </c>
      <c r="I59" s="37"/>
    </row>
    <row r="60" spans="1:9" x14ac:dyDescent="0.3">
      <c r="A60" s="13" t="s">
        <v>1462</v>
      </c>
      <c r="B60" s="16">
        <f>'Ref. ACS-5-YR'!H745</f>
        <v>1331</v>
      </c>
      <c r="C60" s="55">
        <f>'Ref. ACS-5-YR'!I745</f>
        <v>0.17400967446725063</v>
      </c>
      <c r="D60" s="16">
        <f>'Ref. ACS-5-YR'!R745</f>
        <v>9577</v>
      </c>
      <c r="E60" s="55">
        <f>'Ref. ACS-5-YR'!S745</f>
        <v>0.15438805777663142</v>
      </c>
      <c r="F60" s="16">
        <f>'Ref. ACS-5-YR'!AB745</f>
        <v>806599</v>
      </c>
      <c r="G60" s="55">
        <f>'Ref. ACS-5-YR'!AC745</f>
        <v>0.09</v>
      </c>
      <c r="I60" s="37"/>
    </row>
    <row r="61" spans="1:9" x14ac:dyDescent="0.3">
      <c r="A61" t="s">
        <v>1463</v>
      </c>
      <c r="I61" s="37"/>
    </row>
    <row r="62" spans="1:9" x14ac:dyDescent="0.3">
      <c r="I62" s="37"/>
    </row>
    <row r="63" spans="1:9" x14ac:dyDescent="0.3">
      <c r="I63" s="37" t="str">
        <f>A55</f>
        <v>Source: U.S. Census Bureau, ACS16-20 (5-year Estimates), Table B19013.</v>
      </c>
    </row>
    <row r="64" spans="1:9" ht="72.599999999999994" customHeight="1" x14ac:dyDescent="0.3">
      <c r="I64" s="84" t="s">
        <v>2449</v>
      </c>
    </row>
    <row r="65" spans="1:9" x14ac:dyDescent="0.3">
      <c r="A65" s="1" t="s">
        <v>1464</v>
      </c>
      <c r="I65" s="96"/>
    </row>
    <row r="66" spans="1:9" x14ac:dyDescent="0.3">
      <c r="A66" s="57"/>
      <c r="B66" s="79">
        <v>2010</v>
      </c>
      <c r="C66" s="79">
        <v>2015</v>
      </c>
      <c r="D66" s="79">
        <v>2020</v>
      </c>
      <c r="I66" s="61" t="s">
        <v>1465</v>
      </c>
    </row>
    <row r="67" spans="1:9" ht="28.95" customHeight="1" x14ac:dyDescent="0.3">
      <c r="A67" s="13" t="s">
        <v>2583</v>
      </c>
      <c r="B67" s="16">
        <f>'Ref. ACS-5-YR'!B745</f>
        <v>1253</v>
      </c>
      <c r="C67" s="16">
        <f>'Ref. ACS-5-YR'!E745</f>
        <v>1557</v>
      </c>
      <c r="D67" s="16">
        <f>'Ref. ACS-5-YR'!H745</f>
        <v>1331</v>
      </c>
      <c r="H67" s="273"/>
      <c r="I67" s="37"/>
    </row>
    <row r="68" spans="1:9" x14ac:dyDescent="0.3">
      <c r="A68" s="13" t="s">
        <v>1294</v>
      </c>
      <c r="B68" s="16">
        <f>'Ref. ACS-5-YR'!B744</f>
        <v>6273</v>
      </c>
      <c r="C68" s="16">
        <f>'Ref. ACS-5-YR'!E744</f>
        <v>6868</v>
      </c>
      <c r="D68" s="16">
        <f>'Ref. ACS-5-YR'!H744</f>
        <v>7649</v>
      </c>
      <c r="E68" s="116"/>
      <c r="F68" s="116"/>
      <c r="G68" s="116"/>
      <c r="H68" s="274"/>
      <c r="I68" s="37"/>
    </row>
    <row r="69" spans="1:9" x14ac:dyDescent="0.3">
      <c r="A69" s="13" t="s">
        <v>1466</v>
      </c>
      <c r="B69" s="117">
        <f>B67/B68</f>
        <v>0.19974493862585685</v>
      </c>
      <c r="C69" s="117">
        <f t="shared" ref="C69" si="0">C67/C68</f>
        <v>0.22670355270821199</v>
      </c>
      <c r="D69" s="117">
        <f>D67/D68</f>
        <v>0.17400967446725063</v>
      </c>
      <c r="H69" s="274"/>
      <c r="I69" s="37"/>
    </row>
    <row r="70" spans="1:9" x14ac:dyDescent="0.3">
      <c r="A70" s="13" t="s">
        <v>2584</v>
      </c>
      <c r="B70" s="117"/>
      <c r="C70" s="117">
        <f>(C69-B69)/B69</f>
        <v>0.13496519244901342</v>
      </c>
      <c r="D70" s="117">
        <f>(D69-C69)/C69</f>
        <v>-0.23243516747522328</v>
      </c>
      <c r="H70" s="274"/>
      <c r="I70" s="37"/>
    </row>
    <row r="71" spans="1:9" x14ac:dyDescent="0.3">
      <c r="A71" t="s">
        <v>1463</v>
      </c>
      <c r="H71" s="274"/>
      <c r="I71" s="37"/>
    </row>
    <row r="72" spans="1:9" x14ac:dyDescent="0.3">
      <c r="H72" s="274"/>
    </row>
    <row r="73" spans="1:9" x14ac:dyDescent="0.3">
      <c r="H73" s="274"/>
      <c r="I73" s="37"/>
    </row>
    <row r="74" spans="1:9" x14ac:dyDescent="0.3">
      <c r="H74" s="274"/>
    </row>
    <row r="75" spans="1:9" x14ac:dyDescent="0.3">
      <c r="H75" s="274"/>
      <c r="I75" s="42" t="str">
        <f>A71</f>
        <v>Source: U.S. Census Bureau, ACS16-20 (5-year Estimates), Table B17019.</v>
      </c>
    </row>
    <row r="76" spans="1:9" x14ac:dyDescent="0.3">
      <c r="H76" s="274"/>
      <c r="I76" s="37"/>
    </row>
    <row r="77" spans="1:9" x14ac:dyDescent="0.3">
      <c r="A77" s="1" t="s">
        <v>1467</v>
      </c>
      <c r="I77" s="61" t="s">
        <v>2493</v>
      </c>
    </row>
    <row r="78" spans="1:9" ht="24" customHeight="1" x14ac:dyDescent="0.3">
      <c r="A78" s="57" t="s">
        <v>172</v>
      </c>
      <c r="B78" s="60" t="str">
        <f>B3</f>
        <v>City of Atwater</v>
      </c>
      <c r="C78" s="60" t="s">
        <v>179</v>
      </c>
      <c r="D78" s="60" t="str">
        <f>B4</f>
        <v>Merced County</v>
      </c>
      <c r="E78" s="60" t="s">
        <v>179</v>
      </c>
      <c r="F78" s="60" t="s">
        <v>173</v>
      </c>
      <c r="G78" s="60" t="s">
        <v>179</v>
      </c>
    </row>
    <row r="79" spans="1:9" x14ac:dyDescent="0.3">
      <c r="A79" s="13" t="s">
        <v>180</v>
      </c>
      <c r="B79" s="16">
        <f>'Ref. ACS-5-YR'!H305</f>
        <v>1331</v>
      </c>
      <c r="C79" s="55"/>
      <c r="D79" s="16">
        <f>'Ref. ACS-5-YR'!R305</f>
        <v>9577</v>
      </c>
      <c r="E79" s="55"/>
      <c r="F79" s="16">
        <f>'Ref. ACS-5-YR'!AB305</f>
        <v>806599</v>
      </c>
      <c r="G79" s="55"/>
    </row>
    <row r="80" spans="1:9" x14ac:dyDescent="0.3">
      <c r="A80" s="13" t="s">
        <v>1453</v>
      </c>
      <c r="B80" s="16">
        <f>'Ref. ACS-5-YR'!H657</f>
        <v>298</v>
      </c>
      <c r="C80" s="55">
        <f>'Ref. ACS-5-YR'!I657</f>
        <v>0.10198494182067078</v>
      </c>
      <c r="D80" s="16">
        <f>'Ref. ACS-5-YR'!R657</f>
        <v>1970</v>
      </c>
      <c r="E80" s="55">
        <f>'Ref. ACS-5-YR'!S657</f>
        <v>9.2358180965775902E-2</v>
      </c>
      <c r="F80" s="16">
        <f>'Ref. ACS-5-YR'!AB657</f>
        <v>184715</v>
      </c>
      <c r="G80" s="55">
        <f>'Ref. ACS-5-YR'!AC657</f>
        <v>4.9000000000000002E-2</v>
      </c>
      <c r="I80" s="37"/>
    </row>
    <row r="81" spans="1:9" x14ac:dyDescent="0.3">
      <c r="A81" s="13" t="s">
        <v>1468</v>
      </c>
      <c r="B81" s="16">
        <f>'Ref. ACS-5-YR'!H393</f>
        <v>14</v>
      </c>
      <c r="C81" s="55">
        <f>'Ref. ACS-5-YR'!I393</f>
        <v>5.1660516605166053E-2</v>
      </c>
      <c r="D81" s="16">
        <f>'Ref. ACS-5-YR'!R393</f>
        <v>275</v>
      </c>
      <c r="E81" s="55">
        <f>'Ref. ACS-5-YR'!S393</f>
        <v>0.16157461809635723</v>
      </c>
      <c r="F81" s="16">
        <f>'Ref. ACS-5-YR'!AB393</f>
        <v>71144</v>
      </c>
      <c r="G81" s="55">
        <f>'Ref. ACS-5-YR'!AC393</f>
        <v>0.15</v>
      </c>
      <c r="H81" s="273"/>
      <c r="I81" s="37"/>
    </row>
    <row r="82" spans="1:9" x14ac:dyDescent="0.3">
      <c r="A82" s="13" t="s">
        <v>1469</v>
      </c>
      <c r="B82" s="16">
        <f>'Ref. ACS-5-YR'!H437</f>
        <v>10</v>
      </c>
      <c r="C82" s="55">
        <f>'Ref. ACS-5-YR'!I437</f>
        <v>0.47619047619047616</v>
      </c>
      <c r="D82" s="16">
        <f>'Ref. ACS-5-YR'!R437</f>
        <v>180</v>
      </c>
      <c r="E82" s="55">
        <f>'Ref. ACS-5-YR'!S437</f>
        <v>0.3543307086614173</v>
      </c>
      <c r="F82" s="16">
        <f>'Ref. ACS-5-YR'!AB437</f>
        <v>9939</v>
      </c>
      <c r="G82" s="55">
        <f>'Ref. ACS-5-YR'!AC437</f>
        <v>0.14299999999999999</v>
      </c>
      <c r="H82" s="274"/>
    </row>
    <row r="83" spans="1:9" x14ac:dyDescent="0.3">
      <c r="A83" s="13" t="s">
        <v>1470</v>
      </c>
      <c r="B83" s="16">
        <f>'Ref. ACS-5-YR'!H481</f>
        <v>26</v>
      </c>
      <c r="C83" s="55">
        <f>'Ref. ACS-5-YR'!I481</f>
        <v>6.9892473118279563E-2</v>
      </c>
      <c r="D83" s="16">
        <f>'Ref. ACS-5-YR'!R481</f>
        <v>538</v>
      </c>
      <c r="E83" s="55">
        <f>'Ref. ACS-5-YR'!S481</f>
        <v>0.1337642963699652</v>
      </c>
      <c r="F83" s="16">
        <f>'Ref. ACS-5-YR'!AB481</f>
        <v>96657</v>
      </c>
      <c r="G83" s="55">
        <f>'Ref. ACS-5-YR'!AC481</f>
        <v>7.0000000000000007E-2</v>
      </c>
      <c r="H83" s="274"/>
      <c r="I83" s="37"/>
    </row>
    <row r="84" spans="1:9" x14ac:dyDescent="0.3">
      <c r="A84" s="13" t="s">
        <v>1471</v>
      </c>
      <c r="B84" s="16">
        <f>'Ref. ACS-5-YR'!H525</f>
        <v>34</v>
      </c>
      <c r="C84" s="55">
        <f>'Ref. ACS-5-YR'!I525</f>
        <v>0.65384615384615385</v>
      </c>
      <c r="D84" s="16">
        <f>'Ref. ACS-5-YR'!R525</f>
        <v>34</v>
      </c>
      <c r="E84" s="55">
        <f>'Ref. ACS-5-YR'!S525</f>
        <v>0.16190476190476191</v>
      </c>
      <c r="F84" s="16">
        <f>'Ref. ACS-5-YR'!AB525</f>
        <v>2702</v>
      </c>
      <c r="G84" s="55">
        <f>'Ref. ACS-5-YR'!AC525</f>
        <v>8.6999999999999994E-2</v>
      </c>
      <c r="H84" s="274"/>
      <c r="I84" s="37"/>
    </row>
    <row r="85" spans="1:9" x14ac:dyDescent="0.3">
      <c r="A85" s="13" t="s">
        <v>1472</v>
      </c>
      <c r="B85" s="16">
        <f>'Ref. ACS-5-YR'!H569</f>
        <v>542</v>
      </c>
      <c r="C85" s="55">
        <f>'Ref. ACS-5-YR'!I569</f>
        <v>0.27045908183632733</v>
      </c>
      <c r="D85" s="16">
        <f>'Ref. ACS-5-YR'!R569</f>
        <v>3830</v>
      </c>
      <c r="E85" s="55">
        <f>'Ref. ACS-5-YR'!S569</f>
        <v>0.2174900624645088</v>
      </c>
      <c r="F85" s="16">
        <f>'Ref. ACS-5-YR'!AB569</f>
        <v>172587</v>
      </c>
      <c r="G85" s="55">
        <f>'Ref. ACS-5-YR'!AC569</f>
        <v>0.151</v>
      </c>
      <c r="I85" s="37"/>
    </row>
    <row r="86" spans="1:9" x14ac:dyDescent="0.3">
      <c r="A86" s="13" t="s">
        <v>1473</v>
      </c>
      <c r="B86" s="16">
        <f>'Ref. ACS-5-YR'!H613</f>
        <v>73</v>
      </c>
      <c r="C86" s="55">
        <f>'Ref. ACS-5-YR'!I613</f>
        <v>0.2874015748031496</v>
      </c>
      <c r="D86" s="16">
        <f>'Ref. ACS-5-YR'!R613</f>
        <v>281</v>
      </c>
      <c r="E86" s="55">
        <f>'Ref. ACS-5-YR'!S613</f>
        <v>0.11023930953315025</v>
      </c>
      <c r="F86" s="16">
        <f>'Ref. ACS-5-YR'!AB613</f>
        <v>49254</v>
      </c>
      <c r="G86" s="55">
        <f>'Ref. ACS-5-YR'!AC613</f>
        <v>9.5000000000000001E-2</v>
      </c>
      <c r="I86" s="37"/>
    </row>
    <row r="87" spans="1:9" x14ac:dyDescent="0.3">
      <c r="A87" s="13" t="s">
        <v>1460</v>
      </c>
      <c r="B87" s="16">
        <f>'Ref. ACS-5-YR'!H701</f>
        <v>909</v>
      </c>
      <c r="C87" s="55">
        <f>'Ref. ACS-5-YR'!I701</f>
        <v>0.23427835051546392</v>
      </c>
      <c r="D87" s="16">
        <f>'Ref. ACS-5-YR'!R701</f>
        <v>6579</v>
      </c>
      <c r="E87" s="55">
        <f>'Ref. ACS-5-YR'!S701</f>
        <v>0.19377356267672008</v>
      </c>
      <c r="F87" s="16">
        <f>'Ref. ACS-5-YR'!AB701</f>
        <v>432193</v>
      </c>
      <c r="G87" s="55">
        <f>'Ref. ACS-5-YR'!AC701</f>
        <v>0.14000000000000001</v>
      </c>
      <c r="I87" s="37"/>
    </row>
    <row r="88" spans="1:9" x14ac:dyDescent="0.3">
      <c r="A88" t="s">
        <v>1474</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2489</v>
      </c>
    </row>
    <row r="96" spans="1:9" x14ac:dyDescent="0.3">
      <c r="I96"/>
    </row>
    <row r="97" spans="1:9" x14ac:dyDescent="0.3">
      <c r="A97" s="1"/>
      <c r="H97" s="274"/>
      <c r="I97"/>
    </row>
    <row r="98" spans="1:9" x14ac:dyDescent="0.3">
      <c r="A98" s="227" t="s">
        <v>1475</v>
      </c>
      <c r="H98" s="274"/>
      <c r="I98" s="61" t="str">
        <f>_xlfn.CONCAT(B3," Worker Population for Workplace Geography Over Time (2010 to 2020)")</f>
        <v>City of Atwater Worker Population for Workplace Geography Over Time (2010 to 2020)</v>
      </c>
    </row>
    <row r="99" spans="1:9" x14ac:dyDescent="0.3">
      <c r="A99" s="57" t="s">
        <v>172</v>
      </c>
      <c r="B99" s="60">
        <v>2010</v>
      </c>
      <c r="C99" s="60">
        <v>2015</v>
      </c>
      <c r="D99" s="60">
        <v>2020</v>
      </c>
      <c r="H99" s="274"/>
      <c r="I99"/>
    </row>
    <row r="100" spans="1:9" x14ac:dyDescent="0.3">
      <c r="A100" s="13" t="str">
        <f>B3</f>
        <v>City of Atwater</v>
      </c>
      <c r="B100" s="16">
        <f>'Ref. ACS-5-YR Add.'!B28</f>
        <v>5711</v>
      </c>
      <c r="C100" s="16">
        <f>'Ref. ACS-5-YR Add.'!E28</f>
        <v>5957</v>
      </c>
      <c r="D100" s="16">
        <f>'Ref. ACS-5-YR Add.'!H28</f>
        <v>6451</v>
      </c>
      <c r="H100" s="274"/>
      <c r="I100"/>
    </row>
    <row r="101" spans="1:9" x14ac:dyDescent="0.3">
      <c r="A101" s="13" t="str">
        <f>_xlfn.CONCAT(A100," Percent Change")</f>
        <v>City of Atwater Percent Change</v>
      </c>
      <c r="B101" s="16"/>
      <c r="C101" s="5">
        <f>(C100-B100)/B100</f>
        <v>4.3074767991595167E-2</v>
      </c>
      <c r="D101" s="5">
        <f>(D100-C100)/C100</f>
        <v>8.2927648145039445E-2</v>
      </c>
      <c r="H101" s="274"/>
      <c r="I101"/>
    </row>
    <row r="102" spans="1:9" x14ac:dyDescent="0.3">
      <c r="A102" s="13" t="str">
        <f>B4</f>
        <v>Merced County</v>
      </c>
      <c r="B102" s="16">
        <f>'Ref. ACS-5-YR Add.'!L28</f>
        <v>78754</v>
      </c>
      <c r="C102" s="16">
        <f>'Ref. ACS-5-YR Add.'!O28</f>
        <v>79326</v>
      </c>
      <c r="D102" s="16">
        <f>'Ref. ACS-5-YR Add.'!R28</f>
        <v>85512</v>
      </c>
      <c r="H102" s="274"/>
      <c r="I102"/>
    </row>
    <row r="103" spans="1:9" x14ac:dyDescent="0.3">
      <c r="A103" s="13" t="str">
        <f>_xlfn.CONCAT(A102," Percent Change")</f>
        <v>Merced County Percent Change</v>
      </c>
      <c r="B103" s="16"/>
      <c r="C103" s="5">
        <f>(C102-B102)/B102</f>
        <v>7.263123142951469E-3</v>
      </c>
      <c r="D103" s="5">
        <f>(D102-C102)/C102</f>
        <v>7.7981998335980643E-2</v>
      </c>
      <c r="H103" s="274"/>
      <c r="I103"/>
    </row>
    <row r="104" spans="1:9" x14ac:dyDescent="0.3">
      <c r="A104" s="13" t="s">
        <v>173</v>
      </c>
      <c r="B104" s="16">
        <f>'Ref. ACS-5-YR Add.'!V28</f>
        <v>16272337</v>
      </c>
      <c r="C104" s="16">
        <f>'Ref. ACS-5-YR Add.'!Y28</f>
        <v>16864403</v>
      </c>
      <c r="D104" s="16">
        <f>'Ref. ACS-5-YR Add.'!AB28</f>
        <v>18246043</v>
      </c>
      <c r="H104" s="274"/>
      <c r="I104"/>
    </row>
    <row r="105" spans="1:9" x14ac:dyDescent="0.3">
      <c r="A105" s="13" t="str">
        <f>_xlfn.CONCAT(A104," Percent Change")</f>
        <v>California Percent Change</v>
      </c>
      <c r="B105" s="16"/>
      <c r="C105" s="5">
        <f>(C104-B104)/B104</f>
        <v>3.6384816759879049E-2</v>
      </c>
      <c r="D105" s="5">
        <f>(D104-C104)/C104</f>
        <v>8.1926410321195478E-2</v>
      </c>
      <c r="H105" s="274"/>
      <c r="I105"/>
    </row>
    <row r="106" spans="1:9" x14ac:dyDescent="0.3">
      <c r="A106" t="s">
        <v>1476</v>
      </c>
      <c r="H106" s="274"/>
      <c r="I106"/>
    </row>
    <row r="107" spans="1:9" x14ac:dyDescent="0.3">
      <c r="H107" s="274"/>
      <c r="I107"/>
    </row>
    <row r="108" spans="1:9" x14ac:dyDescent="0.3">
      <c r="H108" s="274"/>
      <c r="I108"/>
    </row>
    <row r="109" spans="1:9" x14ac:dyDescent="0.3">
      <c r="H109" s="274"/>
      <c r="I109"/>
    </row>
    <row r="110" spans="1:9" x14ac:dyDescent="0.3">
      <c r="H110" s="274"/>
      <c r="I110"/>
    </row>
    <row r="111" spans="1:9" x14ac:dyDescent="0.3">
      <c r="H111" s="274"/>
      <c r="I111" s="37" t="str">
        <f>A106</f>
        <v>Source: U.S. Census Bureau, ACS 06-10, 11-15, 16-20 (5-year Estimates), Table B08604.</v>
      </c>
    </row>
    <row r="112" spans="1:9" x14ac:dyDescent="0.3">
      <c r="H112" s="274"/>
      <c r="I112"/>
    </row>
    <row r="113" spans="1:9" x14ac:dyDescent="0.3">
      <c r="H113" s="274"/>
      <c r="I113" s="61" t="str">
        <f>_xlfn.CONCAT(B4," Worker Population for Workplace Geography Over Time (2010 to 2020)")</f>
        <v>Merced County Worker Population for Workplace Geography Over Time (2010 to 2020)</v>
      </c>
    </row>
    <row r="114" spans="1:9" x14ac:dyDescent="0.3">
      <c r="H114" s="274"/>
      <c r="I114"/>
    </row>
    <row r="115" spans="1:9" x14ac:dyDescent="0.3">
      <c r="H115" s="274"/>
      <c r="I115"/>
    </row>
    <row r="116" spans="1:9" x14ac:dyDescent="0.3">
      <c r="H116" s="274"/>
      <c r="I116"/>
    </row>
    <row r="117" spans="1:9" x14ac:dyDescent="0.3">
      <c r="H117" s="274"/>
      <c r="I117"/>
    </row>
    <row r="118" spans="1:9" x14ac:dyDescent="0.3">
      <c r="H118" s="274"/>
      <c r="I118"/>
    </row>
    <row r="119" spans="1:9" x14ac:dyDescent="0.3">
      <c r="H119" s="274"/>
      <c r="I119"/>
    </row>
    <row r="120" spans="1:9" x14ac:dyDescent="0.3">
      <c r="H120" s="274"/>
      <c r="I120"/>
    </row>
    <row r="121" spans="1:9" x14ac:dyDescent="0.3">
      <c r="H121" s="274"/>
      <c r="I121"/>
    </row>
    <row r="122" spans="1:9" x14ac:dyDescent="0.3">
      <c r="H122" s="274"/>
      <c r="I122"/>
    </row>
    <row r="123" spans="1:9" x14ac:dyDescent="0.3">
      <c r="I123"/>
    </row>
    <row r="124" spans="1:9" x14ac:dyDescent="0.3">
      <c r="H124" s="283"/>
      <c r="I124"/>
    </row>
    <row r="125" spans="1:9" x14ac:dyDescent="0.3">
      <c r="I125"/>
    </row>
    <row r="126" spans="1:9" x14ac:dyDescent="0.3">
      <c r="H126" s="284"/>
      <c r="I126" t="str">
        <f>A106</f>
        <v>Source: U.S. Census Bureau, ACS 06-10, 11-15, 16-20 (5-year Estimates), Table B08604.</v>
      </c>
    </row>
    <row r="127" spans="1:9" x14ac:dyDescent="0.3">
      <c r="H127" s="274"/>
      <c r="I127"/>
    </row>
    <row r="128" spans="1:9" x14ac:dyDescent="0.3">
      <c r="A128" s="1" t="s">
        <v>1477</v>
      </c>
      <c r="H128" s="274"/>
      <c r="I128" s="61" t="s">
        <v>1478</v>
      </c>
    </row>
    <row r="129" spans="1:9" ht="28.8" x14ac:dyDescent="0.3">
      <c r="A129" s="57" t="s">
        <v>172</v>
      </c>
      <c r="B129" s="60" t="str">
        <f>B3</f>
        <v>City of Atwater</v>
      </c>
      <c r="C129" s="60" t="str">
        <f>B4</f>
        <v>Merced County</v>
      </c>
      <c r="D129" s="60" t="s">
        <v>1444</v>
      </c>
      <c r="E129" s="60" t="s">
        <v>173</v>
      </c>
      <c r="F129" s="60" t="s">
        <v>1445</v>
      </c>
      <c r="H129" s="274"/>
      <c r="I129" s="37"/>
    </row>
    <row r="130" spans="1:9" x14ac:dyDescent="0.3">
      <c r="A130" s="69" t="s">
        <v>1477</v>
      </c>
      <c r="B130" s="63">
        <f>'Ref. ACS-5-YR'!H920</f>
        <v>0.40660000000000002</v>
      </c>
      <c r="C130" s="63">
        <f>'Ref. ACS-5-YR'!R920</f>
        <v>0.46079999999999999</v>
      </c>
      <c r="D130" s="55">
        <f>B130/C130</f>
        <v>0.88237847222222232</v>
      </c>
      <c r="E130" s="63">
        <f>'Ref. ACS-5-YR'!AB920</f>
        <v>0.49</v>
      </c>
      <c r="F130" s="55">
        <f>B130/E130</f>
        <v>0.82979591836734701</v>
      </c>
      <c r="H130" s="274"/>
      <c r="I130" s="37"/>
    </row>
    <row r="131" spans="1:9" x14ac:dyDescent="0.3">
      <c r="A131" s="355" t="s">
        <v>1479</v>
      </c>
      <c r="B131" s="355"/>
      <c r="H131" s="274"/>
      <c r="I131" s="37"/>
    </row>
    <row r="132" spans="1:9" x14ac:dyDescent="0.3">
      <c r="H132" s="274"/>
      <c r="I132" s="37"/>
    </row>
    <row r="133" spans="1:9" x14ac:dyDescent="0.3">
      <c r="A133" s="1" t="s">
        <v>1480</v>
      </c>
      <c r="H133" s="274"/>
      <c r="I133" s="37"/>
    </row>
    <row r="134" spans="1:9" x14ac:dyDescent="0.3">
      <c r="A134" s="48"/>
      <c r="B134" s="79">
        <v>2010</v>
      </c>
      <c r="C134" s="79">
        <v>2015</v>
      </c>
      <c r="D134" s="79">
        <v>2020</v>
      </c>
      <c r="H134" s="274"/>
      <c r="I134" s="37"/>
    </row>
    <row r="135" spans="1:9" x14ac:dyDescent="0.3">
      <c r="A135" s="69" t="s">
        <v>1477</v>
      </c>
      <c r="B135" s="11">
        <f>'Ref. ACS-5-YR'!B920</f>
        <v>0.44500000000000001</v>
      </c>
      <c r="C135" s="11">
        <f>'Ref. ACS-5-YR'!E920</f>
        <v>0.43580000000000002</v>
      </c>
      <c r="D135" s="73">
        <f>'Ref. ACS-5-YR'!H920</f>
        <v>0.40660000000000002</v>
      </c>
      <c r="H135" s="274"/>
      <c r="I135" s="37"/>
    </row>
    <row r="136" spans="1:9" x14ac:dyDescent="0.3">
      <c r="A136" s="69" t="s">
        <v>177</v>
      </c>
      <c r="B136" s="11"/>
      <c r="C136" s="5">
        <f>(C135-B135)/B135</f>
        <v>-2.0674157303370754E-2</v>
      </c>
      <c r="D136" s="5">
        <f>(D135-C135)/C135</f>
        <v>-6.7003212482790273E-2</v>
      </c>
      <c r="H136" s="274"/>
      <c r="I136" s="37"/>
    </row>
    <row r="137" spans="1:9" x14ac:dyDescent="0.3">
      <c r="A137" t="s">
        <v>1481</v>
      </c>
      <c r="H137" s="274"/>
      <c r="I137"/>
    </row>
    <row r="138" spans="1:9" x14ac:dyDescent="0.3">
      <c r="H138" s="274"/>
      <c r="I138" s="37"/>
    </row>
    <row r="139" spans="1:9" x14ac:dyDescent="0.3">
      <c r="B139" s="2"/>
      <c r="H139" s="274"/>
      <c r="I139"/>
    </row>
    <row r="140" spans="1:9" x14ac:dyDescent="0.3">
      <c r="B140" s="2"/>
      <c r="H140" s="274"/>
      <c r="I140" t="str">
        <f>A137</f>
        <v>Source: U.S. Census Bureau, ACS 06-10, 11-15, 16-20 (5-year Estimates), Table B19083</v>
      </c>
    </row>
    <row r="141" spans="1:9" x14ac:dyDescent="0.3">
      <c r="B141" s="2"/>
      <c r="H141" s="274"/>
      <c r="I141"/>
    </row>
    <row r="142" spans="1:9" x14ac:dyDescent="0.3">
      <c r="A142" s="1" t="s">
        <v>1482</v>
      </c>
      <c r="C142" t="s">
        <v>179</v>
      </c>
      <c r="E142" t="s">
        <v>179</v>
      </c>
      <c r="G142" t="s">
        <v>179</v>
      </c>
      <c r="I142" s="61" t="s">
        <v>1483</v>
      </c>
    </row>
    <row r="143" spans="1:9" ht="28.8" customHeight="1" x14ac:dyDescent="0.3">
      <c r="A143" s="48" t="s">
        <v>172</v>
      </c>
      <c r="B143" s="51" t="str">
        <f>B3</f>
        <v>City of Atwater</v>
      </c>
      <c r="C143" s="51" t="str">
        <f>B3</f>
        <v>City of Atwater</v>
      </c>
      <c r="D143" s="51" t="str">
        <f>B4</f>
        <v>Merced County</v>
      </c>
      <c r="E143" s="51" t="str">
        <f>B4</f>
        <v>Merced County</v>
      </c>
      <c r="F143" s="51" t="s">
        <v>173</v>
      </c>
      <c r="G143" s="51" t="s">
        <v>173</v>
      </c>
      <c r="I143" s="37"/>
    </row>
    <row r="144" spans="1:9" x14ac:dyDescent="0.3">
      <c r="A144" s="13" t="s">
        <v>180</v>
      </c>
      <c r="B144" s="16">
        <f>'Ref. ACS-5-YR'!H106</f>
        <v>12652</v>
      </c>
      <c r="C144" s="55"/>
      <c r="D144" s="16">
        <f>'Ref. ACS-5-YR'!R106</f>
        <v>102580</v>
      </c>
      <c r="E144" s="55"/>
      <c r="F144" s="16">
        <f>'Ref. ACS-5-YR'!AB106</f>
        <v>18239892</v>
      </c>
      <c r="G144" s="55"/>
      <c r="I144" s="37"/>
    </row>
    <row r="145" spans="1:9" x14ac:dyDescent="0.3">
      <c r="A145" s="13" t="s">
        <v>1484</v>
      </c>
      <c r="B145" s="16">
        <f>'Ref. ACS-5-YR'!H107</f>
        <v>11617</v>
      </c>
      <c r="C145" s="55">
        <f>'Ref. ACS-5-YR'!I107</f>
        <v>0.91819475181789445</v>
      </c>
      <c r="D145" s="16">
        <f>'Ref. ACS-5-YR'!R107</f>
        <v>90544</v>
      </c>
      <c r="E145" s="55">
        <f>'Ref. ACS-5-YR'!S107</f>
        <v>0.88266718658607912</v>
      </c>
      <c r="F145" s="16">
        <f>'Ref. ACS-5-YR'!AB107</f>
        <v>14963132</v>
      </c>
      <c r="G145" s="55">
        <f>'Ref. ACS-5-YR'!AC107</f>
        <v>0.82</v>
      </c>
      <c r="H145" s="270"/>
      <c r="I145" s="37"/>
    </row>
    <row r="146" spans="1:9" x14ac:dyDescent="0.3">
      <c r="A146" s="7" t="s">
        <v>1485</v>
      </c>
      <c r="B146" s="16">
        <f>'Ref. ACS-5-YR'!H108</f>
        <v>10414</v>
      </c>
      <c r="C146" s="55">
        <f>'Ref. ACS-5-YR'!I108</f>
        <v>0.82311097059753402</v>
      </c>
      <c r="D146" s="16">
        <f>'Ref. ACS-5-YR'!R108</f>
        <v>81300</v>
      </c>
      <c r="E146" s="55">
        <f>'Ref. ACS-5-YR'!S108</f>
        <v>0.79255215441606552</v>
      </c>
      <c r="F146" s="16">
        <f>'Ref. ACS-5-YR'!AB108</f>
        <v>13146038</v>
      </c>
      <c r="G146" s="55">
        <f>'Ref. ACS-5-YR'!AC108</f>
        <v>0.72099999999999997</v>
      </c>
      <c r="H146" s="274"/>
      <c r="I146" s="37"/>
    </row>
    <row r="147" spans="1:9" x14ac:dyDescent="0.3">
      <c r="A147" s="7" t="s">
        <v>1486</v>
      </c>
      <c r="B147" s="16">
        <f>'Ref. ACS-5-YR'!H109</f>
        <v>1203</v>
      </c>
      <c r="C147" s="55">
        <f>'Ref. ACS-5-YR'!I109</f>
        <v>9.5083781220360417E-2</v>
      </c>
      <c r="D147" s="16">
        <f>'Ref. ACS-5-YR'!R109</f>
        <v>9244</v>
      </c>
      <c r="E147" s="55">
        <f>'Ref. ACS-5-YR'!S109</f>
        <v>9.0115032170013654E-2</v>
      </c>
      <c r="F147" s="16">
        <f>'Ref. ACS-5-YR'!AB109</f>
        <v>1817094</v>
      </c>
      <c r="G147" s="55">
        <f>'Ref. ACS-5-YR'!AC109</f>
        <v>0.1</v>
      </c>
      <c r="H147" s="274"/>
      <c r="I147" s="37"/>
    </row>
    <row r="148" spans="1:9" x14ac:dyDescent="0.3">
      <c r="A148" s="13" t="s">
        <v>1487</v>
      </c>
      <c r="B148" s="16">
        <f>'Ref. ACS-5-YR'!H110</f>
        <v>800</v>
      </c>
      <c r="C148" s="55">
        <f>'Ref. ACS-5-YR'!I110</f>
        <v>6.3231109705975341E-2</v>
      </c>
      <c r="D148" s="16">
        <f>'Ref. ACS-5-YR'!R110</f>
        <v>5765</v>
      </c>
      <c r="E148" s="55">
        <f>'Ref. ACS-5-YR'!S110</f>
        <v>5.6200038993955939E-2</v>
      </c>
      <c r="F148" s="16">
        <f>'Ref. ACS-5-YR'!AB110</f>
        <v>1325863</v>
      </c>
      <c r="G148" s="55">
        <f>'Ref. ACS-5-YR'!AC110</f>
        <v>7.2999999999999995E-2</v>
      </c>
      <c r="H148" s="274"/>
      <c r="I148" s="37"/>
    </row>
    <row r="149" spans="1:9" x14ac:dyDescent="0.3">
      <c r="A149" s="13" t="s">
        <v>1488</v>
      </c>
      <c r="B149" s="16">
        <f>'Ref. ACS-5-YR'!H111</f>
        <v>45</v>
      </c>
      <c r="C149" s="55">
        <f>'Ref. ACS-5-YR'!I111</f>
        <v>3.556749920961113E-3</v>
      </c>
      <c r="D149" s="16">
        <f>'Ref. ACS-5-YR'!R111</f>
        <v>1707</v>
      </c>
      <c r="E149" s="55">
        <f>'Ref. ACS-5-YR'!S111</f>
        <v>1.6640670696042113E-2</v>
      </c>
      <c r="F149" s="16">
        <f>'Ref. ACS-5-YR'!AB111</f>
        <v>284797</v>
      </c>
      <c r="G149" s="55">
        <f>'Ref. ACS-5-YR'!AC111</f>
        <v>1.6E-2</v>
      </c>
      <c r="H149" s="274"/>
      <c r="I149" s="37"/>
    </row>
    <row r="150" spans="1:9" x14ac:dyDescent="0.3">
      <c r="A150" s="13" t="s">
        <v>1489</v>
      </c>
      <c r="B150" s="16">
        <f>'Ref. ACS-5-YR'!H112</f>
        <v>272</v>
      </c>
      <c r="C150" s="55">
        <f>'Ref. ACS-5-YR'!I112</f>
        <v>2.1498577300031615E-2</v>
      </c>
      <c r="D150" s="16">
        <f>'Ref. ACS-5-YR'!R112</f>
        <v>1030</v>
      </c>
      <c r="E150" s="55">
        <f>'Ref. ACS-5-YR'!S112</f>
        <v>1.0040943653733671E-2</v>
      </c>
      <c r="F150" s="16">
        <f>'Ref. ACS-5-YR'!AB112</f>
        <v>111224</v>
      </c>
      <c r="G150" s="55">
        <f>'Ref. ACS-5-YR'!AC112</f>
        <v>6.0000000000000001E-3</v>
      </c>
      <c r="H150" s="274"/>
      <c r="I150" s="37"/>
    </row>
    <row r="151" spans="1:9" x14ac:dyDescent="0.3">
      <c r="A151" s="13" t="s">
        <v>1490</v>
      </c>
      <c r="B151" s="16">
        <f>'Ref. ACS-5-YR'!H113</f>
        <v>31</v>
      </c>
      <c r="C151" s="55">
        <f>'Ref. ACS-5-YR'!I113</f>
        <v>2.4502055011065443E-3</v>
      </c>
      <c r="D151" s="16">
        <f>'Ref. ACS-5-YR'!R113</f>
        <v>572</v>
      </c>
      <c r="E151" s="55">
        <f>'Ref. ACS-5-YR'!S113</f>
        <v>5.57613569896666E-3</v>
      </c>
      <c r="F151" s="16">
        <f>'Ref. ACS-5-YR'!AB113</f>
        <v>60986</v>
      </c>
      <c r="G151" s="55">
        <f>'Ref. ACS-5-YR'!AC113</f>
        <v>3.0000000000000001E-3</v>
      </c>
      <c r="H151" s="274"/>
      <c r="I151" s="37"/>
    </row>
    <row r="152" spans="1:9" x14ac:dyDescent="0.3">
      <c r="A152" s="13" t="s">
        <v>1491</v>
      </c>
      <c r="B152" s="16">
        <f>'Ref. ACS-5-YR'!H114</f>
        <v>55</v>
      </c>
      <c r="C152" s="55">
        <f>'Ref. ACS-5-YR'!I114</f>
        <v>4.3471387922858042E-3</v>
      </c>
      <c r="D152" s="16">
        <f>'Ref. ACS-5-YR'!R114</f>
        <v>170</v>
      </c>
      <c r="E152" s="55">
        <f>'Ref. ACS-5-YR'!S114</f>
        <v>1.6572431273152661E-3</v>
      </c>
      <c r="F152" s="16">
        <f>'Ref. ACS-5-YR'!AB114</f>
        <v>34224</v>
      </c>
      <c r="G152" s="55">
        <f>'Ref. ACS-5-YR'!AC114</f>
        <v>2E-3</v>
      </c>
      <c r="H152" s="274"/>
      <c r="I152" s="37"/>
    </row>
    <row r="153" spans="1:9" x14ac:dyDescent="0.3">
      <c r="A153" s="7" t="s">
        <v>1492</v>
      </c>
      <c r="B153" s="16">
        <f>'Ref. ACS-5-YR'!H115</f>
        <v>65</v>
      </c>
      <c r="C153" s="55">
        <f>'Ref. ACS-5-YR'!I115</f>
        <v>5.1375276636104967E-3</v>
      </c>
      <c r="D153" s="16">
        <f>'Ref. ACS-5-YR'!R115</f>
        <v>948</v>
      </c>
      <c r="E153" s="55">
        <f>'Ref. ACS-5-YR'!S115</f>
        <v>9.2415675570286602E-3</v>
      </c>
      <c r="F153" s="16">
        <f>'Ref. ACS-5-YR'!AB115</f>
        <v>843498</v>
      </c>
      <c r="G153" s="55">
        <f>'Ref. ACS-5-YR'!AC115</f>
        <v>4.5999999999999999E-2</v>
      </c>
      <c r="H153" s="274"/>
      <c r="I153" s="37"/>
    </row>
    <row r="154" spans="1:9" x14ac:dyDescent="0.3">
      <c r="A154" s="13" t="s">
        <v>1493</v>
      </c>
      <c r="B154" s="16">
        <f>'Ref. ACS-5-YR'!H116</f>
        <v>59</v>
      </c>
      <c r="C154" s="55">
        <f>'Ref. ACS-5-YR'!I116</f>
        <v>4.6632943408156814E-3</v>
      </c>
      <c r="D154" s="16">
        <f>'Ref. ACS-5-YR'!R116</f>
        <v>886</v>
      </c>
      <c r="E154" s="55">
        <f>'Ref. ACS-5-YR'!S116</f>
        <v>8.6371612400077992E-3</v>
      </c>
      <c r="F154" s="16">
        <f>'Ref. ACS-5-YR'!AB116</f>
        <v>525023</v>
      </c>
      <c r="G154" s="55">
        <f>'Ref. ACS-5-YR'!AC116</f>
        <v>2.9000000000000001E-2</v>
      </c>
      <c r="H154" s="274"/>
      <c r="I154" s="37"/>
    </row>
    <row r="155" spans="1:9" x14ac:dyDescent="0.3">
      <c r="A155" s="13" t="s">
        <v>1494</v>
      </c>
      <c r="B155" s="16">
        <f>'Ref. ACS-5-YR'!H117</f>
        <v>2</v>
      </c>
      <c r="C155" s="55">
        <f>'Ref. ACS-5-YR'!I117</f>
        <v>1.5807777426493836E-4</v>
      </c>
      <c r="D155" s="16">
        <f>'Ref. ACS-5-YR'!R117</f>
        <v>46</v>
      </c>
      <c r="E155" s="55">
        <f>'Ref. ACS-5-YR'!S117</f>
        <v>4.4843049327354261E-4</v>
      </c>
      <c r="F155" s="16">
        <f>'Ref. ACS-5-YR'!AB117</f>
        <v>198976</v>
      </c>
      <c r="G155" s="55">
        <f>'Ref. ACS-5-YR'!AC117</f>
        <v>1.0999999999999999E-2</v>
      </c>
      <c r="H155" s="274"/>
      <c r="I155" s="37"/>
    </row>
    <row r="156" spans="1:9" x14ac:dyDescent="0.3">
      <c r="A156" s="13" t="s">
        <v>1495</v>
      </c>
      <c r="B156" s="16">
        <f>'Ref. ACS-5-YR'!H118</f>
        <v>4</v>
      </c>
      <c r="C156" s="55">
        <f>'Ref. ACS-5-YR'!I118</f>
        <v>3.1615554852987672E-4</v>
      </c>
      <c r="D156" s="16">
        <f>'Ref. ACS-5-YR'!R118</f>
        <v>16</v>
      </c>
      <c r="E156" s="55">
        <f>'Ref. ACS-5-YR'!S118</f>
        <v>1.5597582374731917E-4</v>
      </c>
      <c r="F156" s="16">
        <f>'Ref. ACS-5-YR'!AB118</f>
        <v>77897</v>
      </c>
      <c r="G156" s="55">
        <f>'Ref. ACS-5-YR'!AC118</f>
        <v>4.0000000000000001E-3</v>
      </c>
      <c r="H156" s="274"/>
      <c r="I156" s="37"/>
    </row>
    <row r="157" spans="1:9" x14ac:dyDescent="0.3">
      <c r="A157" s="13" t="s">
        <v>1496</v>
      </c>
      <c r="B157" s="16">
        <f>'Ref. ACS-5-YR'!H119</f>
        <v>0</v>
      </c>
      <c r="C157" s="55">
        <f>'Ref. ACS-5-YR'!I119</f>
        <v>0</v>
      </c>
      <c r="D157" s="16">
        <f>'Ref. ACS-5-YR'!R119</f>
        <v>0</v>
      </c>
      <c r="E157" s="55">
        <f>'Ref. ACS-5-YR'!S119</f>
        <v>0</v>
      </c>
      <c r="F157" s="16">
        <f>'Ref. ACS-5-YR'!AB119</f>
        <v>29447</v>
      </c>
      <c r="G157" s="55">
        <f>'Ref. ACS-5-YR'!AC119</f>
        <v>2E-3</v>
      </c>
      <c r="H157" s="274"/>
      <c r="I157" s="37"/>
    </row>
    <row r="158" spans="1:9" x14ac:dyDescent="0.3">
      <c r="A158" s="13" t="s">
        <v>1497</v>
      </c>
      <c r="B158" s="16">
        <f>'Ref. ACS-5-YR'!H120</f>
        <v>0</v>
      </c>
      <c r="C158" s="55">
        <f>'Ref. ACS-5-YR'!I120</f>
        <v>0</v>
      </c>
      <c r="D158" s="16">
        <f>'Ref. ACS-5-YR'!R120</f>
        <v>0</v>
      </c>
      <c r="E158" s="55">
        <f>'Ref. ACS-5-YR'!S120</f>
        <v>0</v>
      </c>
      <c r="F158" s="16">
        <f>'Ref. ACS-5-YR'!AB120</f>
        <v>12155</v>
      </c>
      <c r="G158" s="55">
        <f>'Ref. ACS-5-YR'!AC120</f>
        <v>1E-3</v>
      </c>
      <c r="H158" s="274"/>
      <c r="I158" s="37"/>
    </row>
    <row r="159" spans="1:9" x14ac:dyDescent="0.3">
      <c r="A159" s="13" t="s">
        <v>1498</v>
      </c>
      <c r="B159" s="16">
        <f>'Ref. ACS-5-YR'!H121</f>
        <v>0</v>
      </c>
      <c r="C159" s="55">
        <f>'Ref. ACS-5-YR'!I121</f>
        <v>0</v>
      </c>
      <c r="D159" s="16">
        <f>'Ref. ACS-5-YR'!R121</f>
        <v>13</v>
      </c>
      <c r="E159" s="55">
        <f>'Ref. ACS-5-YR'!S121</f>
        <v>1.2673035679469682E-4</v>
      </c>
      <c r="F159" s="16">
        <f>'Ref. ACS-5-YR'!AB121</f>
        <v>36638</v>
      </c>
      <c r="G159" s="55">
        <f>'Ref. ACS-5-YR'!AC121</f>
        <v>2E-3</v>
      </c>
      <c r="I159" s="37"/>
    </row>
    <row r="160" spans="1:9" x14ac:dyDescent="0.3">
      <c r="A160" s="13" t="s">
        <v>1499</v>
      </c>
      <c r="B160" s="16">
        <f>'Ref. ACS-5-YR'!H122</f>
        <v>0</v>
      </c>
      <c r="C160" s="55">
        <f>'Ref. ACS-5-YR'!I122</f>
        <v>0</v>
      </c>
      <c r="D160" s="16">
        <f>'Ref. ACS-5-YR'!R122</f>
        <v>116</v>
      </c>
      <c r="E160" s="55">
        <f>'Ref. ACS-5-YR'!S122</f>
        <v>1.130824722168064E-3</v>
      </c>
      <c r="F160" s="16">
        <f>'Ref. ACS-5-YR'!AB122</f>
        <v>52947</v>
      </c>
      <c r="G160" s="55">
        <f>'Ref. ACS-5-YR'!AC122</f>
        <v>3.0000000000000001E-3</v>
      </c>
      <c r="I160" s="37"/>
    </row>
    <row r="161" spans="1:9" x14ac:dyDescent="0.3">
      <c r="A161" s="13" t="s">
        <v>1500</v>
      </c>
      <c r="B161" s="16">
        <f>'Ref. ACS-5-YR'!H123</f>
        <v>37</v>
      </c>
      <c r="C161" s="55">
        <f>'Ref. ACS-5-YR'!I123</f>
        <v>2.9244388239013596E-3</v>
      </c>
      <c r="D161" s="16">
        <f>'Ref. ACS-5-YR'!R123</f>
        <v>386</v>
      </c>
      <c r="E161" s="55">
        <f>'Ref. ACS-5-YR'!S123</f>
        <v>3.7629167479040749E-3</v>
      </c>
      <c r="F161" s="16">
        <f>'Ref. ACS-5-YR'!AB123</f>
        <v>153669</v>
      </c>
      <c r="G161" s="55">
        <f>'Ref. ACS-5-YR'!AC123</f>
        <v>8.0000000000000002E-3</v>
      </c>
      <c r="I161" s="37"/>
    </row>
    <row r="162" spans="1:9" x14ac:dyDescent="0.3">
      <c r="A162" s="13" t="s">
        <v>1501</v>
      </c>
      <c r="B162" s="16">
        <f>'Ref. ACS-5-YR'!H124</f>
        <v>109</v>
      </c>
      <c r="C162" s="55">
        <f>'Ref. ACS-5-YR'!I124</f>
        <v>8.6152386974391402E-3</v>
      </c>
      <c r="D162" s="16">
        <f>'Ref. ACS-5-YR'!R124</f>
        <v>2427</v>
      </c>
      <c r="E162" s="55">
        <f>'Ref. ACS-5-YR'!S124</f>
        <v>2.3659582764671477E-2</v>
      </c>
      <c r="F162" s="16">
        <f>'Ref. ACS-5-YR'!AB124</f>
        <v>461980</v>
      </c>
      <c r="G162" s="55">
        <f>'Ref. ACS-5-YR'!AC124</f>
        <v>2.5000000000000001E-2</v>
      </c>
      <c r="I162"/>
    </row>
    <row r="163" spans="1:9" x14ac:dyDescent="0.3">
      <c r="A163" s="7" t="s">
        <v>1502</v>
      </c>
      <c r="B163" s="16">
        <f>B161+B162</f>
        <v>146</v>
      </c>
      <c r="C163" s="55">
        <f t="shared" ref="C163:G163" si="1">C161+C162</f>
        <v>1.15396775213405E-2</v>
      </c>
      <c r="D163" s="16">
        <f t="shared" si="1"/>
        <v>2813</v>
      </c>
      <c r="E163" s="55">
        <f t="shared" si="1"/>
        <v>2.7422499512575551E-2</v>
      </c>
      <c r="F163" s="16">
        <f t="shared" si="1"/>
        <v>615649</v>
      </c>
      <c r="G163" s="55">
        <f t="shared" si="1"/>
        <v>3.3000000000000002E-2</v>
      </c>
      <c r="I163"/>
    </row>
    <row r="164" spans="1:9" x14ac:dyDescent="0.3">
      <c r="A164" s="13" t="s">
        <v>1503</v>
      </c>
      <c r="B164" s="16">
        <f>'Ref. ACS-5-YR'!H125</f>
        <v>458</v>
      </c>
      <c r="C164" s="55">
        <f>'Ref. ACS-5-YR'!I125</f>
        <v>3.6199810306670882E-2</v>
      </c>
      <c r="D164" s="16">
        <f>'Ref. ACS-5-YR'!R125</f>
        <v>4212</v>
      </c>
      <c r="E164" s="55">
        <f>'Ref. ACS-5-YR'!S125</f>
        <v>4.1060635601481772E-2</v>
      </c>
      <c r="F164" s="16">
        <f>'Ref. ACS-5-YR'!AB125</f>
        <v>198331</v>
      </c>
      <c r="G164" s="55">
        <f>'Ref. ACS-5-YR'!AC125</f>
        <v>1.0999999999999999E-2</v>
      </c>
      <c r="I164"/>
    </row>
    <row r="165" spans="1:9" x14ac:dyDescent="0.3">
      <c r="A165" s="7" t="s">
        <v>1504</v>
      </c>
      <c r="B165" s="16">
        <f>B164+B160+B159</f>
        <v>458</v>
      </c>
      <c r="C165" s="55">
        <f t="shared" ref="C165:G165" si="2">C164+C160+C159</f>
        <v>3.6199810306670882E-2</v>
      </c>
      <c r="D165" s="16">
        <f t="shared" si="2"/>
        <v>4341</v>
      </c>
      <c r="E165" s="55">
        <f t="shared" si="2"/>
        <v>4.2318190680444533E-2</v>
      </c>
      <c r="F165" s="16">
        <f t="shared" si="2"/>
        <v>287916</v>
      </c>
      <c r="G165" s="55">
        <f t="shared" si="2"/>
        <v>1.6E-2</v>
      </c>
      <c r="I165"/>
    </row>
    <row r="166" spans="1:9" x14ac:dyDescent="0.3">
      <c r="A166" s="7" t="s">
        <v>1505</v>
      </c>
      <c r="B166" s="16">
        <f>'Ref. ACS-5-YR'!H126</f>
        <v>366</v>
      </c>
      <c r="C166" s="55">
        <f>'Ref. ACS-5-YR'!I126</f>
        <v>2.8928232690483717E-2</v>
      </c>
      <c r="D166" s="16">
        <f>'Ref. ACS-5-YR'!R126</f>
        <v>3934</v>
      </c>
      <c r="E166" s="55">
        <f>'Ref. ACS-5-YR'!S126</f>
        <v>3.8350555663872098E-2</v>
      </c>
      <c r="F166" s="16">
        <f>'Ref. ACS-5-YR'!AB126</f>
        <v>1529697</v>
      </c>
      <c r="G166" s="55">
        <f>'Ref. ACS-5-YR'!AC126</f>
        <v>8.4000000000000005E-2</v>
      </c>
      <c r="I166"/>
    </row>
    <row r="167" spans="1:9" x14ac:dyDescent="0.3">
      <c r="A167" s="355" t="s">
        <v>1506</v>
      </c>
      <c r="B167" s="355"/>
      <c r="C167" s="355"/>
      <c r="D167" s="355"/>
      <c r="E167" s="355"/>
      <c r="F167" s="355"/>
      <c r="G167" s="355"/>
      <c r="I167" s="37" t="str">
        <f>A167</f>
        <v>Source: U.S. Census Bureau, ACS 16-20 (5-year Estimates), Table B08301.</v>
      </c>
    </row>
    <row r="168" spans="1:9" x14ac:dyDescent="0.3">
      <c r="B168" s="2"/>
      <c r="C168" s="54"/>
      <c r="D168" s="2"/>
      <c r="G168" s="17"/>
      <c r="I168"/>
    </row>
    <row r="169" spans="1:9" x14ac:dyDescent="0.3">
      <c r="A169" s="1" t="s">
        <v>1507</v>
      </c>
      <c r="C169" t="s">
        <v>179</v>
      </c>
      <c r="E169" t="s">
        <v>179</v>
      </c>
      <c r="G169" t="s">
        <v>179</v>
      </c>
      <c r="I169" s="61" t="s">
        <v>2492</v>
      </c>
    </row>
    <row r="170" spans="1:9" ht="28.2" customHeight="1" x14ac:dyDescent="0.3">
      <c r="A170" s="48" t="s">
        <v>172</v>
      </c>
      <c r="B170" s="51" t="str">
        <f>B3</f>
        <v>City of Atwater</v>
      </c>
      <c r="C170" s="51" t="str">
        <f>B3</f>
        <v>City of Atwater</v>
      </c>
      <c r="D170" s="51" t="str">
        <f>B4</f>
        <v>Merced County</v>
      </c>
      <c r="E170" s="51" t="str">
        <f>B4</f>
        <v>Merced County</v>
      </c>
      <c r="F170" s="51" t="s">
        <v>173</v>
      </c>
      <c r="G170" s="51" t="s">
        <v>173</v>
      </c>
      <c r="I170" s="37"/>
    </row>
    <row r="171" spans="1:9" x14ac:dyDescent="0.3">
      <c r="A171" s="13" t="s">
        <v>180</v>
      </c>
      <c r="B171" s="16">
        <f>'Ref. ACS-5-YR'!H130</f>
        <v>12286</v>
      </c>
      <c r="C171" s="55"/>
      <c r="D171" s="16">
        <f>'Ref. ACS-5-YR'!R130</f>
        <v>98646</v>
      </c>
      <c r="E171" s="55"/>
      <c r="F171" s="16">
        <f>'Ref. ACS-5-YR'!AB130</f>
        <v>16710195</v>
      </c>
      <c r="G171" s="55"/>
      <c r="I171" s="37"/>
    </row>
    <row r="172" spans="1:9" x14ac:dyDescent="0.3">
      <c r="A172" s="7" t="s">
        <v>1508</v>
      </c>
      <c r="B172" s="118">
        <f>SUM(B173:B175)</f>
        <v>3544</v>
      </c>
      <c r="C172" s="119">
        <f t="shared" ref="C172:G172" si="3">SUM(C173:C175)</f>
        <v>0.28845840794400129</v>
      </c>
      <c r="D172" s="118">
        <f t="shared" si="3"/>
        <v>36446</v>
      </c>
      <c r="E172" s="119">
        <f t="shared" si="3"/>
        <v>0.36946252255540013</v>
      </c>
      <c r="F172" s="118">
        <f t="shared" si="3"/>
        <v>3557264</v>
      </c>
      <c r="G172" s="119">
        <f t="shared" si="3"/>
        <v>0.21299999999999999</v>
      </c>
      <c r="I172" s="37"/>
    </row>
    <row r="173" spans="1:9" x14ac:dyDescent="0.3">
      <c r="A173" s="13" t="s">
        <v>1509</v>
      </c>
      <c r="B173" s="16">
        <f>'Ref. ACS-5-YR'!H131</f>
        <v>269</v>
      </c>
      <c r="C173" s="55">
        <f>'Ref. ACS-5-YR'!I131</f>
        <v>2.1894839654891748E-2</v>
      </c>
      <c r="D173" s="16">
        <f>'Ref. ACS-5-YR'!R131</f>
        <v>4261</v>
      </c>
      <c r="E173" s="55">
        <f>'Ref. ACS-5-YR'!S131</f>
        <v>4.3194858382499035E-2</v>
      </c>
      <c r="F173" s="16">
        <f>'Ref. ACS-5-YR'!AB131</f>
        <v>303289</v>
      </c>
      <c r="G173" s="55">
        <f>'Ref. ACS-5-YR'!AC131</f>
        <v>1.7999999999999999E-2</v>
      </c>
      <c r="I173" s="37"/>
    </row>
    <row r="174" spans="1:9" x14ac:dyDescent="0.3">
      <c r="A174" s="13" t="s">
        <v>1510</v>
      </c>
      <c r="B174" s="16">
        <f>'Ref. ACS-5-YR'!H132</f>
        <v>1420</v>
      </c>
      <c r="C174" s="55">
        <f>'Ref. ACS-5-YR'!I132</f>
        <v>0.11557870747191926</v>
      </c>
      <c r="D174" s="16">
        <f>'Ref. ACS-5-YR'!R132</f>
        <v>14669</v>
      </c>
      <c r="E174" s="55">
        <f>'Ref. ACS-5-YR'!S132</f>
        <v>0.14870344464043145</v>
      </c>
      <c r="F174" s="16">
        <f>'Ref. ACS-5-YR'!AB132</f>
        <v>1229502</v>
      </c>
      <c r="G174" s="55">
        <f>'Ref. ACS-5-YR'!AC132</f>
        <v>7.3999999999999996E-2</v>
      </c>
      <c r="I174" s="37"/>
    </row>
    <row r="175" spans="1:9" x14ac:dyDescent="0.3">
      <c r="A175" s="13" t="s">
        <v>1511</v>
      </c>
      <c r="B175" s="16">
        <f>'Ref. ACS-5-YR'!H133</f>
        <v>1855</v>
      </c>
      <c r="C175" s="55">
        <f>'Ref. ACS-5-YR'!I133</f>
        <v>0.15098486081719029</v>
      </c>
      <c r="D175" s="16">
        <f>'Ref. ACS-5-YR'!R133</f>
        <v>17516</v>
      </c>
      <c r="E175" s="55">
        <f>'Ref. ACS-5-YR'!S133</f>
        <v>0.17756421953246965</v>
      </c>
      <c r="F175" s="16">
        <f>'Ref. ACS-5-YR'!AB133</f>
        <v>2024473</v>
      </c>
      <c r="G175" s="55">
        <f>'Ref. ACS-5-YR'!AC133</f>
        <v>0.121</v>
      </c>
      <c r="I175" s="37"/>
    </row>
    <row r="176" spans="1:9" x14ac:dyDescent="0.3">
      <c r="A176" s="7" t="s">
        <v>1512</v>
      </c>
      <c r="B176" s="118">
        <f>SUM(B177:B179)</f>
        <v>4970</v>
      </c>
      <c r="C176" s="119">
        <f t="shared" ref="C176:G176" si="4">SUM(C177:C179)</f>
        <v>0.40452547615171741</v>
      </c>
      <c r="D176" s="118">
        <f t="shared" si="4"/>
        <v>29861</v>
      </c>
      <c r="E176" s="119">
        <f t="shared" si="4"/>
        <v>0.30270867546580704</v>
      </c>
      <c r="F176" s="118">
        <f t="shared" si="4"/>
        <v>5816131</v>
      </c>
      <c r="G176" s="119">
        <f t="shared" si="4"/>
        <v>0.34800000000000003</v>
      </c>
      <c r="I176" s="37"/>
    </row>
    <row r="177" spans="1:9" x14ac:dyDescent="0.3">
      <c r="A177" s="13" t="s">
        <v>1513</v>
      </c>
      <c r="B177" s="16">
        <f>'Ref. ACS-5-YR'!H134</f>
        <v>2155</v>
      </c>
      <c r="C177" s="55">
        <f>'Ref. ACS-5-YR'!I134</f>
        <v>0.1754028976070324</v>
      </c>
      <c r="D177" s="16">
        <f>'Ref. ACS-5-YR'!R134</f>
        <v>14775</v>
      </c>
      <c r="E177" s="55">
        <f>'Ref. ACS-5-YR'!S134</f>
        <v>0.14977799403929201</v>
      </c>
      <c r="F177" s="16">
        <f>'Ref. ACS-5-YR'!AB134</f>
        <v>2448694</v>
      </c>
      <c r="G177" s="55">
        <f>'Ref. ACS-5-YR'!AC134</f>
        <v>0.14699999999999999</v>
      </c>
      <c r="I177" s="37"/>
    </row>
    <row r="178" spans="1:9" x14ac:dyDescent="0.3">
      <c r="A178" s="13" t="s">
        <v>1514</v>
      </c>
      <c r="B178" s="16">
        <f>'Ref. ACS-5-YR'!H135</f>
        <v>2181</v>
      </c>
      <c r="C178" s="55">
        <f>'Ref. ACS-5-YR'!I135</f>
        <v>0.17751912746215204</v>
      </c>
      <c r="D178" s="16">
        <f>'Ref. ACS-5-YR'!R135</f>
        <v>11382</v>
      </c>
      <c r="E178" s="55">
        <f>'Ref. ACS-5-YR'!S135</f>
        <v>0.11538227601727388</v>
      </c>
      <c r="F178" s="16">
        <f>'Ref. ACS-5-YR'!AB135</f>
        <v>2347020</v>
      </c>
      <c r="G178" s="55">
        <f>'Ref. ACS-5-YR'!AC135</f>
        <v>0.14000000000000001</v>
      </c>
      <c r="I178" s="37"/>
    </row>
    <row r="179" spans="1:9" x14ac:dyDescent="0.3">
      <c r="A179" s="13" t="s">
        <v>1515</v>
      </c>
      <c r="B179" s="16">
        <f>'Ref. ACS-5-YR'!H136</f>
        <v>634</v>
      </c>
      <c r="C179" s="55">
        <f>'Ref. ACS-5-YR'!I136</f>
        <v>5.1603451082532961E-2</v>
      </c>
      <c r="D179" s="16">
        <f>'Ref. ACS-5-YR'!R136</f>
        <v>3704</v>
      </c>
      <c r="E179" s="55">
        <f>'Ref. ACS-5-YR'!S136</f>
        <v>3.7548405409241127E-2</v>
      </c>
      <c r="F179" s="16">
        <f>'Ref. ACS-5-YR'!AB136</f>
        <v>1020417</v>
      </c>
      <c r="G179" s="55">
        <f>'Ref. ACS-5-YR'!AC136</f>
        <v>6.0999999999999999E-2</v>
      </c>
      <c r="I179" s="37"/>
    </row>
    <row r="180" spans="1:9" x14ac:dyDescent="0.3">
      <c r="A180" s="7" t="s">
        <v>1516</v>
      </c>
      <c r="B180" s="118">
        <f>SUM(B181:B184)</f>
        <v>2488</v>
      </c>
      <c r="C180" s="119">
        <f t="shared" ref="C180:G180" si="5">SUM(C181:C184)</f>
        <v>0.20250691844375712</v>
      </c>
      <c r="D180" s="118">
        <f t="shared" si="5"/>
        <v>17510</v>
      </c>
      <c r="E180" s="119">
        <f t="shared" si="5"/>
        <v>0.17750339598159071</v>
      </c>
      <c r="F180" s="118">
        <f t="shared" si="5"/>
        <v>5218958</v>
      </c>
      <c r="G180" s="119">
        <f t="shared" si="5"/>
        <v>0.31199999999999994</v>
      </c>
      <c r="I180" s="37"/>
    </row>
    <row r="181" spans="1:9" x14ac:dyDescent="0.3">
      <c r="A181" s="13" t="s">
        <v>1517</v>
      </c>
      <c r="B181" s="16">
        <f>'Ref. ACS-5-YR'!H137</f>
        <v>1256</v>
      </c>
      <c r="C181" s="55">
        <f>'Ref. ACS-5-YR'!I137</f>
        <v>0.10223018069347224</v>
      </c>
      <c r="D181" s="16">
        <f>'Ref. ACS-5-YR'!R137</f>
        <v>8859</v>
      </c>
      <c r="E181" s="55">
        <f>'Ref. ACS-5-YR'!S137</f>
        <v>8.9805972872696302E-2</v>
      </c>
      <c r="F181" s="16">
        <f>'Ref. ACS-5-YR'!AB137</f>
        <v>2508520</v>
      </c>
      <c r="G181" s="55">
        <f>'Ref. ACS-5-YR'!AC137</f>
        <v>0.15</v>
      </c>
      <c r="I181" s="37"/>
    </row>
    <row r="182" spans="1:9" x14ac:dyDescent="0.3">
      <c r="A182" s="13" t="s">
        <v>1518</v>
      </c>
      <c r="B182" s="16">
        <f>'Ref. ACS-5-YR'!H138</f>
        <v>93</v>
      </c>
      <c r="C182" s="55">
        <f>'Ref. ACS-5-YR'!I138</f>
        <v>7.5695914048510499E-3</v>
      </c>
      <c r="D182" s="16">
        <f>'Ref. ACS-5-YR'!R138</f>
        <v>1134</v>
      </c>
      <c r="E182" s="55">
        <f>'Ref. ACS-5-YR'!S138</f>
        <v>1.1495651116112159E-2</v>
      </c>
      <c r="F182" s="16">
        <f>'Ref. ACS-5-YR'!AB138</f>
        <v>471835</v>
      </c>
      <c r="G182" s="55">
        <f>'Ref. ACS-5-YR'!AC138</f>
        <v>2.8000000000000001E-2</v>
      </c>
    </row>
    <row r="183" spans="1:9" x14ac:dyDescent="0.3">
      <c r="A183" s="13" t="s">
        <v>1519</v>
      </c>
      <c r="B183" s="16">
        <f>'Ref. ACS-5-YR'!H139</f>
        <v>311</v>
      </c>
      <c r="C183" s="55">
        <f>'Ref. ACS-5-YR'!I139</f>
        <v>2.531336480546964E-2</v>
      </c>
      <c r="D183" s="16">
        <f>'Ref. ACS-5-YR'!R139</f>
        <v>2386</v>
      </c>
      <c r="E183" s="55">
        <f>'Ref. ACS-5-YR'!S139</f>
        <v>2.4187498732842691E-2</v>
      </c>
      <c r="F183" s="16">
        <f>'Ref. ACS-5-YR'!AB139</f>
        <v>728996</v>
      </c>
      <c r="G183" s="55">
        <f>'Ref. ACS-5-YR'!AC139</f>
        <v>4.3999999999999997E-2</v>
      </c>
      <c r="I183" s="37"/>
    </row>
    <row r="184" spans="1:9" x14ac:dyDescent="0.3">
      <c r="A184" s="13" t="s">
        <v>1520</v>
      </c>
      <c r="B184" s="16">
        <f>'Ref. ACS-5-YR'!H140</f>
        <v>828</v>
      </c>
      <c r="C184" s="55">
        <f>'Ref. ACS-5-YR'!I140</f>
        <v>6.7393781539964184E-2</v>
      </c>
      <c r="D184" s="16">
        <f>'Ref. ACS-5-YR'!R140</f>
        <v>5131</v>
      </c>
      <c r="E184" s="55">
        <f>'Ref. ACS-5-YR'!S140</f>
        <v>5.2014273259939584E-2</v>
      </c>
      <c r="F184" s="16">
        <f>'Ref. ACS-5-YR'!AB140</f>
        <v>1509607</v>
      </c>
      <c r="G184" s="55">
        <f>'Ref. ACS-5-YR'!AC140</f>
        <v>0.09</v>
      </c>
      <c r="I184" s="37"/>
    </row>
    <row r="185" spans="1:9" x14ac:dyDescent="0.3">
      <c r="A185" s="7" t="s">
        <v>1521</v>
      </c>
      <c r="B185" s="118">
        <f>B186+B187</f>
        <v>1284</v>
      </c>
      <c r="C185" s="119">
        <f t="shared" ref="C185:G185" si="6">C186+C187</f>
        <v>0.10450919746052417</v>
      </c>
      <c r="D185" s="118">
        <f t="shared" si="6"/>
        <v>14829</v>
      </c>
      <c r="E185" s="119">
        <f t="shared" si="6"/>
        <v>0.15032540599720212</v>
      </c>
      <c r="F185" s="118">
        <f t="shared" si="6"/>
        <v>2117842</v>
      </c>
      <c r="G185" s="119">
        <f t="shared" si="6"/>
        <v>0.127</v>
      </c>
      <c r="I185" s="37" t="str">
        <f>A188</f>
        <v>Source: U.S. Census Bureau, ACS16-20 (5-year Estimates), Table B08303.</v>
      </c>
    </row>
    <row r="186" spans="1:9" x14ac:dyDescent="0.3">
      <c r="A186" s="13" t="s">
        <v>1522</v>
      </c>
      <c r="B186" s="16">
        <f>'Ref. ACS-5-YR'!H141</f>
        <v>466</v>
      </c>
      <c r="C186" s="55">
        <f>'Ref. ACS-5-YR'!I141</f>
        <v>3.7929350480221391E-2</v>
      </c>
      <c r="D186" s="16">
        <f>'Ref. ACS-5-YR'!R141</f>
        <v>6287</v>
      </c>
      <c r="E186" s="55">
        <f>'Ref. ACS-5-YR'!S141</f>
        <v>6.373294406260771E-2</v>
      </c>
      <c r="F186" s="16">
        <f>'Ref. ACS-5-YR'!AB141</f>
        <v>1404642</v>
      </c>
      <c r="G186" s="55">
        <f>'Ref. ACS-5-YR'!AC141</f>
        <v>8.4000000000000005E-2</v>
      </c>
      <c r="I186" s="84" t="s">
        <v>2490</v>
      </c>
    </row>
    <row r="187" spans="1:9" x14ac:dyDescent="0.3">
      <c r="A187" s="13" t="s">
        <v>1523</v>
      </c>
      <c r="B187" s="16">
        <f>'Ref. ACS-5-YR'!H142</f>
        <v>818</v>
      </c>
      <c r="C187" s="55">
        <f>'Ref. ACS-5-YR'!I142</f>
        <v>6.6579846980302781E-2</v>
      </c>
      <c r="D187" s="16">
        <f>'Ref. ACS-5-YR'!R142</f>
        <v>8542</v>
      </c>
      <c r="E187" s="55">
        <f>'Ref. ACS-5-YR'!S142</f>
        <v>8.6592461934594411E-2</v>
      </c>
      <c r="F187" s="16">
        <f>'Ref. ACS-5-YR'!AB142</f>
        <v>713200</v>
      </c>
      <c r="G187" s="55">
        <f>'Ref. ACS-5-YR'!AC142</f>
        <v>4.2999999999999997E-2</v>
      </c>
      <c r="I187"/>
    </row>
    <row r="188" spans="1:9" x14ac:dyDescent="0.3">
      <c r="A188" s="47" t="s">
        <v>1524</v>
      </c>
      <c r="I188"/>
    </row>
    <row r="189" spans="1:9" x14ac:dyDescent="0.3">
      <c r="A189" s="47"/>
      <c r="I189"/>
    </row>
    <row r="190" spans="1:9" x14ac:dyDescent="0.3">
      <c r="A190" s="1" t="s">
        <v>1525</v>
      </c>
      <c r="B190" s="58"/>
      <c r="C190" s="74" t="s">
        <v>179</v>
      </c>
      <c r="E190" t="s">
        <v>179</v>
      </c>
      <c r="G190" t="s">
        <v>179</v>
      </c>
      <c r="I190" s="61" t="s">
        <v>2491</v>
      </c>
    </row>
    <row r="191" spans="1:9" x14ac:dyDescent="0.3">
      <c r="A191" s="56"/>
      <c r="B191" s="231">
        <v>2010</v>
      </c>
      <c r="C191" s="79">
        <v>2010</v>
      </c>
      <c r="D191" s="231">
        <v>2015</v>
      </c>
      <c r="E191" s="79">
        <v>2015</v>
      </c>
      <c r="F191" s="231">
        <v>2020</v>
      </c>
      <c r="G191" s="79">
        <v>2020</v>
      </c>
      <c r="I191"/>
    </row>
    <row r="192" spans="1:9" x14ac:dyDescent="0.3">
      <c r="A192" s="13" t="s">
        <v>174</v>
      </c>
      <c r="B192" s="16">
        <f>'Ref. ACS-5-YR'!B130</f>
        <v>9260</v>
      </c>
      <c r="C192" s="55"/>
      <c r="D192" s="16">
        <f>'Ref. ACS-5-YR'!E130</f>
        <v>9772</v>
      </c>
      <c r="E192" s="55"/>
      <c r="F192" s="16">
        <f>'Ref. ACS-5-YR'!H130</f>
        <v>12286</v>
      </c>
      <c r="G192" s="55"/>
      <c r="I192"/>
    </row>
    <row r="193" spans="1:9" x14ac:dyDescent="0.3">
      <c r="A193" s="7" t="s">
        <v>1508</v>
      </c>
      <c r="B193" s="118">
        <f>SUM(B194:B196)</f>
        <v>3303</v>
      </c>
      <c r="C193" s="119">
        <f t="shared" ref="C193:G193" si="7">SUM(C194:C196)</f>
        <v>0.35669546436285093</v>
      </c>
      <c r="D193" s="118">
        <f t="shared" si="7"/>
        <v>3342</v>
      </c>
      <c r="E193" s="119">
        <f t="shared" si="7"/>
        <v>0.34199754400327464</v>
      </c>
      <c r="F193" s="118">
        <f t="shared" si="7"/>
        <v>3544</v>
      </c>
      <c r="G193" s="119">
        <f t="shared" si="7"/>
        <v>0.28845840794400129</v>
      </c>
      <c r="I193"/>
    </row>
    <row r="194" spans="1:9" x14ac:dyDescent="0.3">
      <c r="A194" s="13" t="s">
        <v>1526</v>
      </c>
      <c r="B194" s="16">
        <f>'Ref. ACS-5-YR'!B131</f>
        <v>498</v>
      </c>
      <c r="C194" s="55">
        <f>'Ref. ACS-5-YR'!C131</f>
        <v>5.3779697624190062E-2</v>
      </c>
      <c r="D194" s="16">
        <f>'Ref. ACS-5-YR'!E131</f>
        <v>274</v>
      </c>
      <c r="E194" s="55">
        <f>'Ref. ACS-5-YR'!F131</f>
        <v>2.8039295947605403E-2</v>
      </c>
      <c r="F194" s="16">
        <f>'Ref. ACS-5-YR'!H131</f>
        <v>269</v>
      </c>
      <c r="G194" s="55">
        <f>'Ref. ACS-5-YR'!I131</f>
        <v>2.1894839654891748E-2</v>
      </c>
      <c r="I194"/>
    </row>
    <row r="195" spans="1:9" x14ac:dyDescent="0.3">
      <c r="A195" s="13" t="s">
        <v>1527</v>
      </c>
      <c r="B195" s="16">
        <f>'Ref. ACS-5-YR'!B132</f>
        <v>985</v>
      </c>
      <c r="C195" s="55">
        <f>'Ref. ACS-5-YR'!C132</f>
        <v>0.10637149028077754</v>
      </c>
      <c r="D195" s="16">
        <f>'Ref. ACS-5-YR'!E132</f>
        <v>1453</v>
      </c>
      <c r="E195" s="55">
        <f>'Ref. ACS-5-YR'!F132</f>
        <v>0.1486901350798199</v>
      </c>
      <c r="F195" s="16">
        <f>'Ref. ACS-5-YR'!H132</f>
        <v>1420</v>
      </c>
      <c r="G195" s="55">
        <f>'Ref. ACS-5-YR'!I132</f>
        <v>0.11557870747191926</v>
      </c>
      <c r="I195"/>
    </row>
    <row r="196" spans="1:9" x14ac:dyDescent="0.3">
      <c r="A196" s="13" t="s">
        <v>1528</v>
      </c>
      <c r="B196" s="16">
        <f>'Ref. ACS-5-YR'!B133</f>
        <v>1820</v>
      </c>
      <c r="C196" s="55">
        <f>'Ref. ACS-5-YR'!C133</f>
        <v>0.19654427645788336</v>
      </c>
      <c r="D196" s="16">
        <f>'Ref. ACS-5-YR'!E133</f>
        <v>1615</v>
      </c>
      <c r="E196" s="55">
        <f>'Ref. ACS-5-YR'!F133</f>
        <v>0.16526811297584937</v>
      </c>
      <c r="F196" s="16">
        <f>'Ref. ACS-5-YR'!H133</f>
        <v>1855</v>
      </c>
      <c r="G196" s="55">
        <f>'Ref. ACS-5-YR'!I133</f>
        <v>0.15098486081719029</v>
      </c>
    </row>
    <row r="197" spans="1:9" x14ac:dyDescent="0.3">
      <c r="A197" s="7" t="s">
        <v>1512</v>
      </c>
      <c r="B197" s="118">
        <f>SUM(B198:B200)</f>
        <v>4200</v>
      </c>
      <c r="C197" s="119">
        <f t="shared" ref="C197:G197" si="8">SUM(C198:C200)</f>
        <v>0.45356371490280778</v>
      </c>
      <c r="D197" s="118">
        <f t="shared" si="8"/>
        <v>3989</v>
      </c>
      <c r="E197" s="119">
        <f t="shared" si="8"/>
        <v>0.4082071223905035</v>
      </c>
      <c r="F197" s="118">
        <f t="shared" si="8"/>
        <v>4970</v>
      </c>
      <c r="G197" s="119">
        <f t="shared" si="8"/>
        <v>0.40452547615171741</v>
      </c>
    </row>
    <row r="198" spans="1:9" x14ac:dyDescent="0.3">
      <c r="A198" s="13" t="s">
        <v>1529</v>
      </c>
      <c r="B198" s="16">
        <f>'Ref. ACS-5-YR'!B134</f>
        <v>2186</v>
      </c>
      <c r="C198" s="55">
        <f>'Ref. ACS-5-YR'!C134</f>
        <v>0.23606911447084233</v>
      </c>
      <c r="D198" s="16">
        <f>'Ref. ACS-5-YR'!E134</f>
        <v>1952</v>
      </c>
      <c r="E198" s="55">
        <f>'Ref. ACS-5-YR'!F134</f>
        <v>0.19975440032746622</v>
      </c>
      <c r="F198" s="16">
        <f>'Ref. ACS-5-YR'!H134</f>
        <v>2155</v>
      </c>
      <c r="G198" s="55">
        <f>'Ref. ACS-5-YR'!I134</f>
        <v>0.1754028976070324</v>
      </c>
      <c r="I198" s="37"/>
    </row>
    <row r="199" spans="1:9" x14ac:dyDescent="0.3">
      <c r="A199" s="13" t="s">
        <v>1530</v>
      </c>
      <c r="B199" s="16">
        <f>'Ref. ACS-5-YR'!B135</f>
        <v>1733</v>
      </c>
      <c r="C199" s="55">
        <f>'Ref. ACS-5-YR'!C135</f>
        <v>0.18714902807775377</v>
      </c>
      <c r="D199" s="16">
        <f>'Ref. ACS-5-YR'!E135</f>
        <v>1586</v>
      </c>
      <c r="E199" s="55">
        <f>'Ref. ACS-5-YR'!F135</f>
        <v>0.16230045026606632</v>
      </c>
      <c r="F199" s="16">
        <f>'Ref. ACS-5-YR'!H135</f>
        <v>2181</v>
      </c>
      <c r="G199" s="55">
        <f>'Ref. ACS-5-YR'!I135</f>
        <v>0.17751912746215204</v>
      </c>
      <c r="I199" s="37"/>
    </row>
    <row r="200" spans="1:9" x14ac:dyDescent="0.3">
      <c r="A200" s="13" t="s">
        <v>1531</v>
      </c>
      <c r="B200" s="16">
        <f>'Ref. ACS-5-YR'!B136</f>
        <v>281</v>
      </c>
      <c r="C200" s="55">
        <f>'Ref. ACS-5-YR'!C136</f>
        <v>3.0345572354211665E-2</v>
      </c>
      <c r="D200" s="16">
        <f>'Ref. ACS-5-YR'!E136</f>
        <v>451</v>
      </c>
      <c r="E200" s="55">
        <f>'Ref. ACS-5-YR'!F136</f>
        <v>4.6152271796970935E-2</v>
      </c>
      <c r="F200" s="16">
        <f>'Ref. ACS-5-YR'!H136</f>
        <v>634</v>
      </c>
      <c r="G200" s="55">
        <f>'Ref. ACS-5-YR'!I136</f>
        <v>5.1603451082532961E-2</v>
      </c>
      <c r="I200" s="37"/>
    </row>
    <row r="201" spans="1:9" x14ac:dyDescent="0.3">
      <c r="A201" s="7" t="s">
        <v>1516</v>
      </c>
      <c r="B201" s="118">
        <f>SUM(B202:B205)</f>
        <v>1168</v>
      </c>
      <c r="C201" s="119">
        <f t="shared" ref="C201:G201" si="9">SUM(C202:C205)</f>
        <v>0.12613390928725701</v>
      </c>
      <c r="D201" s="118">
        <f t="shared" si="9"/>
        <v>1517</v>
      </c>
      <c r="E201" s="119">
        <f t="shared" si="9"/>
        <v>0.15523945968072042</v>
      </c>
      <c r="F201" s="118">
        <f t="shared" si="9"/>
        <v>2488</v>
      </c>
      <c r="G201" s="119">
        <f t="shared" si="9"/>
        <v>0.20250691844375712</v>
      </c>
      <c r="I201" s="37"/>
    </row>
    <row r="202" spans="1:9" x14ac:dyDescent="0.3">
      <c r="A202" s="13" t="s">
        <v>1532</v>
      </c>
      <c r="B202" s="16">
        <f>'Ref. ACS-5-YR'!B137</f>
        <v>552</v>
      </c>
      <c r="C202" s="55">
        <f>'Ref. ACS-5-YR'!C137</f>
        <v>5.9611231101511876E-2</v>
      </c>
      <c r="D202" s="16">
        <f>'Ref. ACS-5-YR'!E137</f>
        <v>571</v>
      </c>
      <c r="E202" s="55">
        <f>'Ref. ACS-5-YR'!F137</f>
        <v>5.8432255423659436E-2</v>
      </c>
      <c r="F202" s="16">
        <f>'Ref. ACS-5-YR'!H137</f>
        <v>1256</v>
      </c>
      <c r="G202" s="55">
        <f>'Ref. ACS-5-YR'!I137</f>
        <v>0.10223018069347224</v>
      </c>
      <c r="I202" s="37"/>
    </row>
    <row r="203" spans="1:9" x14ac:dyDescent="0.3">
      <c r="A203" s="13" t="s">
        <v>1533</v>
      </c>
      <c r="B203" s="16">
        <f>'Ref. ACS-5-YR'!B138</f>
        <v>116</v>
      </c>
      <c r="C203" s="55">
        <f>'Ref. ACS-5-YR'!C138</f>
        <v>1.2526997840172787E-2</v>
      </c>
      <c r="D203" s="16">
        <f>'Ref. ACS-5-YR'!E138</f>
        <v>221</v>
      </c>
      <c r="E203" s="55">
        <f>'Ref. ACS-5-YR'!F138</f>
        <v>2.261563651248465E-2</v>
      </c>
      <c r="F203" s="16">
        <f>'Ref. ACS-5-YR'!H138</f>
        <v>93</v>
      </c>
      <c r="G203" s="55">
        <f>'Ref. ACS-5-YR'!I138</f>
        <v>7.5695914048510499E-3</v>
      </c>
      <c r="I203" s="37"/>
    </row>
    <row r="204" spans="1:9" x14ac:dyDescent="0.3">
      <c r="A204" s="13" t="s">
        <v>1534</v>
      </c>
      <c r="B204" s="16">
        <f>'Ref. ACS-5-YR'!B139</f>
        <v>196</v>
      </c>
      <c r="C204" s="55">
        <f>'Ref. ACS-5-YR'!C139</f>
        <v>2.1166306695464362E-2</v>
      </c>
      <c r="D204" s="16">
        <f>'Ref. ACS-5-YR'!E139</f>
        <v>229</v>
      </c>
      <c r="E204" s="55">
        <f>'Ref. ACS-5-YR'!F139</f>
        <v>2.3434302087597215E-2</v>
      </c>
      <c r="F204" s="16">
        <f>'Ref. ACS-5-YR'!H139</f>
        <v>311</v>
      </c>
      <c r="G204" s="55">
        <f>'Ref. ACS-5-YR'!I139</f>
        <v>2.531336480546964E-2</v>
      </c>
      <c r="I204" s="37"/>
    </row>
    <row r="205" spans="1:9" x14ac:dyDescent="0.3">
      <c r="A205" s="13" t="s">
        <v>1535</v>
      </c>
      <c r="B205" s="16">
        <f>'Ref. ACS-5-YR'!B140</f>
        <v>304</v>
      </c>
      <c r="C205" s="55">
        <f>'Ref. ACS-5-YR'!C140</f>
        <v>3.282937365010799E-2</v>
      </c>
      <c r="D205" s="16">
        <f>'Ref. ACS-5-YR'!E140</f>
        <v>496</v>
      </c>
      <c r="E205" s="55">
        <f>'Ref. ACS-5-YR'!F140</f>
        <v>5.0757265656979127E-2</v>
      </c>
      <c r="F205" s="16">
        <f>'Ref. ACS-5-YR'!H140</f>
        <v>828</v>
      </c>
      <c r="G205" s="55">
        <f>'Ref. ACS-5-YR'!I140</f>
        <v>6.7393781539964184E-2</v>
      </c>
      <c r="I205" s="37"/>
    </row>
    <row r="206" spans="1:9" x14ac:dyDescent="0.3">
      <c r="A206" s="7" t="s">
        <v>1521</v>
      </c>
      <c r="B206" s="118">
        <f>SUM(B207:B208)</f>
        <v>589</v>
      </c>
      <c r="C206" s="119">
        <f t="shared" ref="C206:G206" si="10">SUM(C207:C208)</f>
        <v>6.3606911447084233E-2</v>
      </c>
      <c r="D206" s="118">
        <f t="shared" si="10"/>
        <v>924</v>
      </c>
      <c r="E206" s="119">
        <f t="shared" si="10"/>
        <v>9.4555873925501424E-2</v>
      </c>
      <c r="F206" s="118">
        <f t="shared" si="10"/>
        <v>1284</v>
      </c>
      <c r="G206" s="119">
        <f t="shared" si="10"/>
        <v>0.10450919746052417</v>
      </c>
      <c r="I206" s="37"/>
    </row>
    <row r="207" spans="1:9" x14ac:dyDescent="0.3">
      <c r="A207" s="13" t="s">
        <v>1536</v>
      </c>
      <c r="B207" s="16">
        <f>'Ref. ACS-5-YR'!B141</f>
        <v>327</v>
      </c>
      <c r="C207" s="55">
        <f>'Ref. ACS-5-YR'!C141</f>
        <v>3.5313174946004319E-2</v>
      </c>
      <c r="D207" s="16">
        <f>'Ref. ACS-5-YR'!E141</f>
        <v>636</v>
      </c>
      <c r="E207" s="55">
        <f>'Ref. ACS-5-YR'!F141</f>
        <v>6.5083913221449033E-2</v>
      </c>
      <c r="F207" s="16">
        <f>'Ref. ACS-5-YR'!H141</f>
        <v>466</v>
      </c>
      <c r="G207" s="55">
        <f>'Ref. ACS-5-YR'!I141</f>
        <v>3.7929350480221391E-2</v>
      </c>
      <c r="I207" s="37"/>
    </row>
    <row r="208" spans="1:9" x14ac:dyDescent="0.3">
      <c r="A208" s="13" t="s">
        <v>1537</v>
      </c>
      <c r="B208" s="16">
        <f>'Ref. ACS-5-YR'!B142</f>
        <v>262</v>
      </c>
      <c r="C208" s="55">
        <f>'Ref. ACS-5-YR'!C142</f>
        <v>2.8293736501079914E-2</v>
      </c>
      <c r="D208" s="16">
        <f>'Ref. ACS-5-YR'!E142</f>
        <v>288</v>
      </c>
      <c r="E208" s="55">
        <f>'Ref. ACS-5-YR'!F142</f>
        <v>2.9471960704052395E-2</v>
      </c>
      <c r="F208" s="16">
        <f>'Ref. ACS-5-YR'!H142</f>
        <v>818</v>
      </c>
      <c r="G208" s="55">
        <f>'Ref. ACS-5-YR'!I142</f>
        <v>6.6579846980302781E-2</v>
      </c>
      <c r="I208" s="37"/>
    </row>
    <row r="209" spans="1:9" x14ac:dyDescent="0.3">
      <c r="A209" s="47" t="s">
        <v>1538</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2490</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2"/>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59" t="s">
        <v>1539</v>
      </c>
      <c r="B1" s="357"/>
      <c r="C1" s="357"/>
      <c r="D1" s="357"/>
      <c r="E1" s="357"/>
      <c r="F1" s="357"/>
      <c r="G1" s="357"/>
      <c r="H1" s="357"/>
      <c r="I1" s="357"/>
      <c r="J1" s="357"/>
      <c r="K1" s="357"/>
      <c r="L1" s="357"/>
      <c r="M1" s="357"/>
      <c r="N1" s="343" t="s">
        <v>169</v>
      </c>
    </row>
    <row r="2" spans="1:14" x14ac:dyDescent="0.3">
      <c r="A2" s="344" t="s">
        <v>5</v>
      </c>
      <c r="B2" s="345"/>
      <c r="C2" s="345"/>
      <c r="D2" s="345"/>
      <c r="E2" s="345"/>
      <c r="F2" s="345"/>
      <c r="G2" s="345"/>
      <c r="H2" s="345"/>
      <c r="I2" s="345"/>
      <c r="J2" s="345"/>
      <c r="K2" s="345"/>
      <c r="L2" s="346"/>
      <c r="M2" s="289" t="s">
        <v>6</v>
      </c>
      <c r="N2" s="343"/>
    </row>
    <row r="3" spans="1:14" x14ac:dyDescent="0.3">
      <c r="A3" s="77" t="s">
        <v>0</v>
      </c>
      <c r="B3" s="77" t="str">
        <f>Population!B3</f>
        <v>City of Atwater</v>
      </c>
      <c r="C3" s="65"/>
      <c r="D3" s="65"/>
      <c r="E3" s="65"/>
      <c r="F3" s="65"/>
      <c r="G3" s="65"/>
      <c r="H3" s="65"/>
      <c r="I3" s="65"/>
      <c r="J3" s="65"/>
      <c r="K3" s="65"/>
      <c r="L3" s="276"/>
      <c r="M3" s="76"/>
      <c r="N3" s="343"/>
    </row>
    <row r="4" spans="1:14" x14ac:dyDescent="0.3">
      <c r="A4" s="77" t="s">
        <v>2</v>
      </c>
      <c r="B4" s="77" t="str">
        <f>Population!B4</f>
        <v>Merced County</v>
      </c>
      <c r="C4" s="65"/>
      <c r="D4" s="65"/>
      <c r="E4" s="65"/>
      <c r="F4" s="65"/>
      <c r="G4" s="65"/>
      <c r="H4" s="65"/>
      <c r="I4" s="65"/>
      <c r="J4" s="65"/>
      <c r="K4" s="65"/>
      <c r="L4" s="276"/>
      <c r="M4" s="76"/>
      <c r="N4" s="343"/>
    </row>
    <row r="5" spans="1:14" x14ac:dyDescent="0.3">
      <c r="A5" s="66"/>
      <c r="B5" s="66"/>
      <c r="C5" s="66"/>
      <c r="D5" s="66"/>
      <c r="E5" s="66"/>
      <c r="F5" s="66"/>
      <c r="G5" s="66"/>
      <c r="H5" s="66"/>
      <c r="I5" s="66"/>
      <c r="J5" s="66"/>
      <c r="K5" s="66"/>
      <c r="L5" s="277"/>
      <c r="M5" s="75"/>
    </row>
    <row r="6" spans="1:14" x14ac:dyDescent="0.3">
      <c r="A6" s="1" t="s">
        <v>1540</v>
      </c>
      <c r="M6" s="61" t="s">
        <v>1541</v>
      </c>
    </row>
    <row r="7" spans="1:14" ht="40.200000000000003" customHeight="1" x14ac:dyDescent="0.3">
      <c r="A7" s="48" t="s">
        <v>172</v>
      </c>
      <c r="B7" s="60" t="str">
        <f>B3</f>
        <v>City of Atwater</v>
      </c>
      <c r="C7" s="60" t="s">
        <v>179</v>
      </c>
      <c r="D7" s="60" t="str">
        <f>B4</f>
        <v>Merced County</v>
      </c>
      <c r="E7" s="60" t="s">
        <v>1444</v>
      </c>
      <c r="F7" s="60" t="s">
        <v>173</v>
      </c>
      <c r="G7" s="60" t="s">
        <v>2454</v>
      </c>
      <c r="H7" s="58"/>
      <c r="I7" s="58"/>
      <c r="J7" s="58"/>
      <c r="K7" s="58"/>
      <c r="L7" s="275"/>
    </row>
    <row r="8" spans="1:14" x14ac:dyDescent="0.3">
      <c r="A8" s="7" t="s">
        <v>1542</v>
      </c>
      <c r="B8" s="16">
        <f>'Ref. ACS-5-YR'!H924</f>
        <v>10448</v>
      </c>
      <c r="C8" s="55"/>
      <c r="D8" s="16">
        <f>'Ref. ACS-5-YR'!R924</f>
        <v>86691</v>
      </c>
      <c r="E8" s="55">
        <f>B8/D8</f>
        <v>0.1205200078439515</v>
      </c>
      <c r="F8" s="16">
        <f>'Ref. ACS-5-YR'!AB924</f>
        <v>14210945</v>
      </c>
      <c r="G8" s="55">
        <f>D8/F8</f>
        <v>6.100298044922417E-3</v>
      </c>
      <c r="H8" s="54"/>
      <c r="I8" s="54"/>
      <c r="J8" s="54"/>
      <c r="K8" s="54"/>
      <c r="L8" s="274"/>
    </row>
    <row r="9" spans="1:14" x14ac:dyDescent="0.3">
      <c r="A9" t="s">
        <v>1543</v>
      </c>
    </row>
    <row r="11" spans="1:14" x14ac:dyDescent="0.3">
      <c r="A11" s="1" t="s">
        <v>1544</v>
      </c>
    </row>
    <row r="12" spans="1:14" x14ac:dyDescent="0.3">
      <c r="A12" s="80"/>
      <c r="B12" s="92">
        <v>1980</v>
      </c>
      <c r="C12" s="60">
        <v>1990</v>
      </c>
      <c r="D12" s="60">
        <v>2000</v>
      </c>
      <c r="E12" s="60">
        <v>2010</v>
      </c>
      <c r="F12" s="60">
        <v>2020</v>
      </c>
      <c r="H12" s="23"/>
      <c r="I12" s="23"/>
      <c r="J12" s="23"/>
      <c r="K12" s="23"/>
      <c r="L12" s="285"/>
    </row>
    <row r="13" spans="1:14" x14ac:dyDescent="0.3">
      <c r="A13" s="81" t="s">
        <v>1542</v>
      </c>
      <c r="B13" s="16">
        <f>'Ref. DC-1980'!B13</f>
        <v>5696</v>
      </c>
      <c r="C13" s="16">
        <f>'Ref. DC-1990'!B11</f>
        <v>7422</v>
      </c>
      <c r="D13" s="16">
        <f>'Ref. DC-2000'!B40</f>
        <v>8114</v>
      </c>
      <c r="E13" s="16">
        <f>'Ref. DC-2010'!B48</f>
        <v>9771</v>
      </c>
      <c r="F13" s="16">
        <f>'Ref. ACS-5-YR'!H924</f>
        <v>10448</v>
      </c>
      <c r="H13" s="2"/>
      <c r="I13" s="2"/>
      <c r="J13" s="2"/>
      <c r="K13" s="2"/>
      <c r="L13" s="271"/>
    </row>
    <row r="14" spans="1:14" x14ac:dyDescent="0.3">
      <c r="A14" s="13" t="s">
        <v>177</v>
      </c>
      <c r="B14" s="3"/>
      <c r="C14" s="4">
        <f>(C13-B13)/B13</f>
        <v>0.3030196629213483</v>
      </c>
      <c r="D14" s="4">
        <f>(D13-C13)/C13</f>
        <v>9.3236324440851517E-2</v>
      </c>
      <c r="E14" s="4">
        <f>(E13-D13)/D13</f>
        <v>0.20421493714567415</v>
      </c>
      <c r="F14" s="4">
        <f>(F13-E13)/E13</f>
        <v>6.928666461979327E-2</v>
      </c>
      <c r="H14" s="19"/>
      <c r="I14" s="19"/>
      <c r="J14" s="19"/>
      <c r="K14" s="19"/>
      <c r="L14" s="272"/>
    </row>
    <row r="15" spans="1:14" x14ac:dyDescent="0.3">
      <c r="A15" t="s">
        <v>1545</v>
      </c>
    </row>
    <row r="19" spans="1:13" ht="28.8" x14ac:dyDescent="0.3">
      <c r="M19" s="42" t="str">
        <f>A15</f>
        <v>Source: U.S. Census Bureau, Census 1980(STF1:T65), 1990(STF1:H1), 2000(SF1:H1); ACS 16-20 (5-year Estimates), Table B2001</v>
      </c>
    </row>
    <row r="20" spans="1:13" ht="57.6" x14ac:dyDescent="0.3">
      <c r="M20" s="84" t="s">
        <v>2502</v>
      </c>
    </row>
    <row r="22" spans="1:13" x14ac:dyDescent="0.3">
      <c r="A22" s="1" t="s">
        <v>1546</v>
      </c>
      <c r="M22" s="61" t="s">
        <v>1547</v>
      </c>
    </row>
    <row r="23" spans="1:13" ht="28.8" customHeight="1" x14ac:dyDescent="0.3">
      <c r="A23" s="48" t="s">
        <v>172</v>
      </c>
      <c r="B23" s="60" t="str">
        <f>B3</f>
        <v>City of Atwater</v>
      </c>
      <c r="C23" s="60" t="s">
        <v>179</v>
      </c>
      <c r="D23" s="60" t="str">
        <f>B4</f>
        <v>Merced County</v>
      </c>
      <c r="E23" s="60" t="s">
        <v>179</v>
      </c>
      <c r="F23" s="60" t="s">
        <v>173</v>
      </c>
      <c r="G23" s="60" t="s">
        <v>179</v>
      </c>
      <c r="H23" s="82"/>
      <c r="I23" s="58"/>
      <c r="J23" s="58"/>
      <c r="K23" s="58"/>
      <c r="L23" s="275"/>
    </row>
    <row r="24" spans="1:13" x14ac:dyDescent="0.3">
      <c r="A24" s="7" t="s">
        <v>174</v>
      </c>
      <c r="B24" s="16">
        <f>'Ref. ACS-5-YR'!H1095</f>
        <v>10448</v>
      </c>
      <c r="C24" s="55"/>
      <c r="D24" s="16">
        <f>'Ref. ACS-5-YR'!R1095</f>
        <v>86691</v>
      </c>
      <c r="E24" s="55"/>
      <c r="F24" s="16">
        <f>'Ref. ACS-5-YR'!AB1095</f>
        <v>14210945</v>
      </c>
      <c r="G24" s="55"/>
      <c r="H24" s="54"/>
      <c r="I24" s="54"/>
      <c r="J24" s="54"/>
      <c r="K24" s="54"/>
      <c r="L24" s="274"/>
    </row>
    <row r="25" spans="1:13" x14ac:dyDescent="0.3">
      <c r="A25" s="13" t="s">
        <v>1548</v>
      </c>
      <c r="B25" s="16">
        <f>'Ref. ACS-5-YR'!H1096</f>
        <v>7251</v>
      </c>
      <c r="C25" s="55">
        <f>'Ref. ACS-5-YR'!I1096</f>
        <v>0.69400842266462481</v>
      </c>
      <c r="D25" s="16">
        <f>'Ref. ACS-5-YR'!R1096</f>
        <v>65075</v>
      </c>
      <c r="E25" s="55">
        <f>'Ref. ACS-5-YR'!S1096</f>
        <v>0.75065462389406057</v>
      </c>
      <c r="F25" s="16">
        <f>'Ref. ACS-5-YR'!AB1096</f>
        <v>8206621</v>
      </c>
      <c r="G25" s="55">
        <f>'Ref. ACS-5-YR'!AC1096</f>
        <v>0.57699999999999996</v>
      </c>
      <c r="H25" s="54"/>
      <c r="I25" s="54"/>
      <c r="J25" s="54"/>
      <c r="K25" s="54"/>
      <c r="L25" s="274"/>
    </row>
    <row r="26" spans="1:13" x14ac:dyDescent="0.3">
      <c r="A26" s="13" t="s">
        <v>1549</v>
      </c>
      <c r="B26" s="16">
        <f>'Ref. ACS-5-YR'!H1097</f>
        <v>355</v>
      </c>
      <c r="C26" s="55">
        <f>'Ref. ACS-5-YR'!I1097</f>
        <v>3.3977794793261872E-2</v>
      </c>
      <c r="D26" s="16">
        <f>'Ref. ACS-5-YR'!R1097</f>
        <v>1899</v>
      </c>
      <c r="E26" s="55">
        <f>'Ref. ACS-5-YR'!S1097</f>
        <v>2.1905388102571203E-2</v>
      </c>
      <c r="F26" s="16">
        <f>'Ref. ACS-5-YR'!AB1097</f>
        <v>1009488</v>
      </c>
      <c r="G26" s="55">
        <f>'Ref. ACS-5-YR'!AC1097</f>
        <v>7.0999999999999994E-2</v>
      </c>
      <c r="H26" s="54"/>
      <c r="I26" s="54"/>
      <c r="J26" s="54"/>
      <c r="K26" s="54"/>
      <c r="L26" s="274"/>
    </row>
    <row r="27" spans="1:13" x14ac:dyDescent="0.3">
      <c r="A27" s="13" t="s">
        <v>1550</v>
      </c>
      <c r="B27" s="16">
        <f>'Ref. ACS-5-YR'!H1098</f>
        <v>826</v>
      </c>
      <c r="C27" s="55">
        <f>'Ref. ACS-5-YR'!I1098</f>
        <v>7.9058192955589593E-2</v>
      </c>
      <c r="D27" s="16">
        <f>'Ref. ACS-5-YR'!R1098</f>
        <v>2540</v>
      </c>
      <c r="E27" s="55">
        <f>'Ref. ACS-5-YR'!S1098</f>
        <v>2.9299465919184229E-2</v>
      </c>
      <c r="F27" s="16">
        <f>'Ref. ACS-5-YR'!AB1098</f>
        <v>339846</v>
      </c>
      <c r="G27" s="55">
        <f>'Ref. ACS-5-YR'!AC1098</f>
        <v>2.4E-2</v>
      </c>
      <c r="H27" s="54"/>
      <c r="I27" s="54"/>
      <c r="J27" s="54"/>
      <c r="K27" s="54"/>
      <c r="L27" s="274"/>
    </row>
    <row r="28" spans="1:13" x14ac:dyDescent="0.3">
      <c r="A28" s="13" t="s">
        <v>1551</v>
      </c>
      <c r="B28" s="16">
        <f>'Ref. ACS-5-YR'!H1099</f>
        <v>473</v>
      </c>
      <c r="C28" s="55">
        <f>'Ref. ACS-5-YR'!I1099</f>
        <v>4.5271822358346092E-2</v>
      </c>
      <c r="D28" s="16">
        <f>'Ref. ACS-5-YR'!R1099</f>
        <v>3871</v>
      </c>
      <c r="E28" s="55">
        <f>'Ref. ACS-5-YR'!S1099</f>
        <v>4.4652847469748881E-2</v>
      </c>
      <c r="F28" s="16">
        <f>'Ref. ACS-5-YR'!AB1099</f>
        <v>773994</v>
      </c>
      <c r="G28" s="55">
        <f>'Ref. ACS-5-YR'!AC1099</f>
        <v>5.3999999999999999E-2</v>
      </c>
      <c r="H28" s="54"/>
      <c r="I28" s="54"/>
      <c r="J28" s="54"/>
      <c r="K28" s="54"/>
      <c r="L28" s="274"/>
    </row>
    <row r="29" spans="1:13" x14ac:dyDescent="0.3">
      <c r="A29" s="13" t="s">
        <v>1552</v>
      </c>
      <c r="B29" s="16">
        <f>'Ref. ACS-5-YR'!H1100</f>
        <v>312</v>
      </c>
      <c r="C29" s="55">
        <f>'Ref. ACS-5-YR'!I1100</f>
        <v>2.9862174578866769E-2</v>
      </c>
      <c r="D29" s="16">
        <f>'Ref. ACS-5-YR'!R1100</f>
        <v>3829</v>
      </c>
      <c r="E29" s="55">
        <f>'Ref. ACS-5-YR'!S1100</f>
        <v>4.4168368112030086E-2</v>
      </c>
      <c r="F29" s="16">
        <f>'Ref. ACS-5-YR'!AB1100</f>
        <v>840296</v>
      </c>
      <c r="G29" s="55">
        <f>'Ref. ACS-5-YR'!AC1100</f>
        <v>5.8999999999999997E-2</v>
      </c>
      <c r="H29" s="54"/>
      <c r="I29" s="54"/>
      <c r="J29" s="54"/>
      <c r="K29" s="54"/>
      <c r="L29" s="274"/>
    </row>
    <row r="30" spans="1:13" x14ac:dyDescent="0.3">
      <c r="A30" s="13" t="s">
        <v>1553</v>
      </c>
      <c r="B30" s="16">
        <f>'Ref. ACS-5-YR'!H1101</f>
        <v>357</v>
      </c>
      <c r="C30" s="55">
        <f>'Ref. ACS-5-YR'!I1101</f>
        <v>3.4169218989280242E-2</v>
      </c>
      <c r="D30" s="16">
        <f>'Ref. ACS-5-YR'!R1101</f>
        <v>1584</v>
      </c>
      <c r="E30" s="55">
        <f>'Ref. ACS-5-YR'!S1101</f>
        <v>1.8271792919680244E-2</v>
      </c>
      <c r="F30" s="16">
        <f>'Ref. ACS-5-YR'!AB1101</f>
        <v>721132</v>
      </c>
      <c r="G30" s="55">
        <f>'Ref. ACS-5-YR'!AC1101</f>
        <v>5.0999999999999997E-2</v>
      </c>
      <c r="H30" s="54"/>
      <c r="I30" s="54"/>
      <c r="J30" s="54"/>
      <c r="K30" s="54"/>
      <c r="L30" s="274"/>
    </row>
    <row r="31" spans="1:13" x14ac:dyDescent="0.3">
      <c r="A31" s="13" t="s">
        <v>1554</v>
      </c>
      <c r="B31" s="16">
        <f>'Ref. ACS-5-YR'!H1102</f>
        <v>41</v>
      </c>
      <c r="C31" s="55">
        <f>'Ref. ACS-5-YR'!I1102</f>
        <v>3.9241960183767225E-3</v>
      </c>
      <c r="D31" s="16">
        <f>'Ref. ACS-5-YR'!R1102</f>
        <v>815</v>
      </c>
      <c r="E31" s="55">
        <f>'Ref. ACS-5-YR'!S1102</f>
        <v>9.4012065843051759E-3</v>
      </c>
      <c r="F31" s="16">
        <f>'Ref. ACS-5-YR'!AB1102</f>
        <v>705450</v>
      </c>
      <c r="G31" s="55">
        <f>'Ref. ACS-5-YR'!AC1102</f>
        <v>0.05</v>
      </c>
      <c r="H31" s="54"/>
      <c r="I31" s="54"/>
      <c r="J31" s="54"/>
      <c r="K31" s="54"/>
      <c r="L31" s="274"/>
    </row>
    <row r="32" spans="1:13" x14ac:dyDescent="0.3">
      <c r="A32" s="13" t="s">
        <v>1555</v>
      </c>
      <c r="B32" s="16">
        <f>'Ref. ACS-5-YR'!H1103</f>
        <v>149</v>
      </c>
      <c r="C32" s="55">
        <f>'Ref. ACS-5-YR'!I1103</f>
        <v>1.4261102603369066E-2</v>
      </c>
      <c r="D32" s="16">
        <f>'Ref. ACS-5-YR'!R1103</f>
        <v>1286</v>
      </c>
      <c r="E32" s="55">
        <f>'Ref. ACS-5-YR'!S1103</f>
        <v>1.4834296524437369E-2</v>
      </c>
      <c r="F32" s="16">
        <f>'Ref. ACS-5-YR'!AB1103</f>
        <v>1083247</v>
      </c>
      <c r="G32" s="55">
        <f>'Ref. ACS-5-YR'!AC1103</f>
        <v>7.5999999999999998E-2</v>
      </c>
      <c r="H32" s="54"/>
      <c r="I32" s="54"/>
      <c r="J32" s="54"/>
      <c r="K32" s="54"/>
      <c r="L32" s="274"/>
    </row>
    <row r="33" spans="1:12" x14ac:dyDescent="0.3">
      <c r="A33" s="13" t="s">
        <v>1556</v>
      </c>
      <c r="B33" s="16">
        <f>'Ref. ACS-5-YR'!H1104</f>
        <v>684</v>
      </c>
      <c r="C33" s="55">
        <f>'Ref. ACS-5-YR'!I1104</f>
        <v>6.5467075038284833E-2</v>
      </c>
      <c r="D33" s="16">
        <f>'Ref. ACS-5-YR'!R1104</f>
        <v>5692</v>
      </c>
      <c r="E33" s="55">
        <f>'Ref. ACS-5-YR'!S1104</f>
        <v>6.565848819369946E-2</v>
      </c>
      <c r="F33" s="16">
        <f>'Ref. ACS-5-YR'!AB1104</f>
        <v>515666</v>
      </c>
      <c r="G33" s="55">
        <f>'Ref. ACS-5-YR'!AC1104</f>
        <v>3.5999999999999997E-2</v>
      </c>
      <c r="H33" s="54"/>
      <c r="I33" s="54"/>
      <c r="J33" s="54"/>
      <c r="K33" s="54"/>
      <c r="L33" s="274"/>
    </row>
    <row r="34" spans="1:12" x14ac:dyDescent="0.3">
      <c r="A34" s="13" t="s">
        <v>1557</v>
      </c>
      <c r="B34" s="16">
        <f>'Ref. ACS-5-YR'!H1105</f>
        <v>0</v>
      </c>
      <c r="C34" s="55">
        <f>'Ref. ACS-5-YR'!I1105</f>
        <v>0</v>
      </c>
      <c r="D34" s="16">
        <f>'Ref. ACS-5-YR'!R1105</f>
        <v>100</v>
      </c>
      <c r="E34" s="55">
        <f>'Ref. ACS-5-YR'!S1105</f>
        <v>1.1535222802828437E-3</v>
      </c>
      <c r="F34" s="16">
        <f>'Ref. ACS-5-YR'!AB1105</f>
        <v>15205</v>
      </c>
      <c r="G34" s="55">
        <f>'Ref. ACS-5-YR'!AC1105</f>
        <v>1E-3</v>
      </c>
      <c r="H34" s="54"/>
      <c r="I34" s="54"/>
      <c r="J34" s="54"/>
      <c r="K34" s="54"/>
      <c r="L34" s="274"/>
    </row>
    <row r="35" spans="1:12" x14ac:dyDescent="0.3">
      <c r="A35" t="s">
        <v>1558</v>
      </c>
    </row>
    <row r="47" spans="1:12" x14ac:dyDescent="0.3">
      <c r="A47" s="1" t="s">
        <v>1559</v>
      </c>
    </row>
    <row r="48" spans="1:12" x14ac:dyDescent="0.3">
      <c r="A48" s="80"/>
      <c r="B48" s="51">
        <v>2010</v>
      </c>
      <c r="C48" s="60" t="s">
        <v>179</v>
      </c>
      <c r="D48" s="60">
        <v>2015</v>
      </c>
      <c r="E48" s="60" t="s">
        <v>179</v>
      </c>
      <c r="F48" s="60">
        <v>2020</v>
      </c>
      <c r="G48" s="60" t="s">
        <v>179</v>
      </c>
      <c r="H48" s="83"/>
      <c r="I48" s="83"/>
      <c r="J48" s="83"/>
      <c r="K48" s="83"/>
      <c r="L48" s="286"/>
    </row>
    <row r="49" spans="1:13" x14ac:dyDescent="0.3">
      <c r="A49" s="7" t="s">
        <v>174</v>
      </c>
      <c r="B49" s="16">
        <f>'Ref. ACS-5-YR'!B1095</f>
        <v>9324</v>
      </c>
      <c r="C49" s="55"/>
      <c r="D49" s="16">
        <f>'Ref. ACS-5-YR'!E1095</f>
        <v>9674</v>
      </c>
      <c r="E49" s="55"/>
      <c r="F49" s="16">
        <f>'Ref. ACS-5-YR'!H1095</f>
        <v>10448</v>
      </c>
      <c r="G49" s="55"/>
      <c r="H49" s="54"/>
      <c r="I49" s="54"/>
      <c r="J49" s="54"/>
      <c r="K49" s="54"/>
      <c r="L49" s="274"/>
    </row>
    <row r="50" spans="1:13" x14ac:dyDescent="0.3">
      <c r="A50" s="13" t="s">
        <v>1548</v>
      </c>
      <c r="B50" s="16">
        <f>'Ref. ACS-5-YR'!B1096</f>
        <v>6006</v>
      </c>
      <c r="C50" s="55">
        <f>'Ref. ACS-5-YR'!C1096</f>
        <v>0.64414414414414412</v>
      </c>
      <c r="D50" s="16">
        <f>'Ref. ACS-5-YR'!E1096</f>
        <v>6721</v>
      </c>
      <c r="E50" s="55">
        <f>'Ref. ACS-5-YR'!F1096</f>
        <v>0.69474881124664045</v>
      </c>
      <c r="F50" s="16">
        <f>'Ref. ACS-5-YR'!H1096</f>
        <v>7251</v>
      </c>
      <c r="G50" s="55">
        <f>'Ref. ACS-5-YR'!I1096</f>
        <v>0.69400842266462481</v>
      </c>
      <c r="H50" s="54"/>
      <c r="I50" s="54"/>
      <c r="J50" s="54"/>
      <c r="K50" s="54"/>
      <c r="L50" s="274"/>
      <c r="M50" s="42" t="str">
        <f>A35</f>
        <v>Source: U.S. Census Bureau, ACS 16-20 (5-year Estimates), Table B25024</v>
      </c>
    </row>
    <row r="51" spans="1:13" x14ac:dyDescent="0.3">
      <c r="A51" s="13" t="s">
        <v>1549</v>
      </c>
      <c r="B51" s="16">
        <f>'Ref. ACS-5-YR'!B1097</f>
        <v>579</v>
      </c>
      <c r="C51" s="55">
        <f>'Ref. ACS-5-YR'!C1097</f>
        <v>6.2097812097812101E-2</v>
      </c>
      <c r="D51" s="16">
        <f>'Ref. ACS-5-YR'!E1097</f>
        <v>483</v>
      </c>
      <c r="E51" s="55">
        <f>'Ref. ACS-5-YR'!F1097</f>
        <v>4.9927641099855286E-2</v>
      </c>
      <c r="F51" s="16">
        <f>'Ref. ACS-5-YR'!H1097</f>
        <v>355</v>
      </c>
      <c r="G51" s="55">
        <f>'Ref. ACS-5-YR'!I1097</f>
        <v>3.3977794793261872E-2</v>
      </c>
      <c r="H51" s="54"/>
      <c r="I51" s="54"/>
      <c r="J51" s="54"/>
      <c r="K51" s="54"/>
      <c r="L51" s="274"/>
    </row>
    <row r="52" spans="1:13" x14ac:dyDescent="0.3">
      <c r="A52" s="13" t="s">
        <v>1550</v>
      </c>
      <c r="B52" s="16">
        <f>'Ref. ACS-5-YR'!B1098</f>
        <v>879</v>
      </c>
      <c r="C52" s="55">
        <f>'Ref. ACS-5-YR'!C1098</f>
        <v>9.4272844272844269E-2</v>
      </c>
      <c r="D52" s="16">
        <f>'Ref. ACS-5-YR'!E1098</f>
        <v>472</v>
      </c>
      <c r="E52" s="55">
        <f>'Ref. ACS-5-YR'!F1098</f>
        <v>4.879057266900972E-2</v>
      </c>
      <c r="F52" s="16">
        <f>'Ref. ACS-5-YR'!H1098</f>
        <v>826</v>
      </c>
      <c r="G52" s="55">
        <f>'Ref. ACS-5-YR'!I1098</f>
        <v>7.9058192955589593E-2</v>
      </c>
      <c r="H52" s="54"/>
      <c r="I52" s="54"/>
      <c r="J52" s="54"/>
      <c r="K52" s="54"/>
      <c r="L52" s="274"/>
    </row>
    <row r="53" spans="1:13" x14ac:dyDescent="0.3">
      <c r="A53" s="13" t="s">
        <v>1551</v>
      </c>
      <c r="B53" s="16">
        <f>'Ref. ACS-5-YR'!B1099</f>
        <v>599</v>
      </c>
      <c r="C53" s="55">
        <f>'Ref. ACS-5-YR'!C1099</f>
        <v>6.4242814242814236E-2</v>
      </c>
      <c r="D53" s="16">
        <f>'Ref. ACS-5-YR'!E1099</f>
        <v>778</v>
      </c>
      <c r="E53" s="55">
        <f>'Ref. ACS-5-YR'!F1099</f>
        <v>8.0421749017986349E-2</v>
      </c>
      <c r="F53" s="16">
        <f>'Ref. ACS-5-YR'!H1099</f>
        <v>473</v>
      </c>
      <c r="G53" s="55">
        <f>'Ref. ACS-5-YR'!I1099</f>
        <v>4.5271822358346092E-2</v>
      </c>
      <c r="H53" s="54"/>
      <c r="I53" s="54"/>
      <c r="J53" s="54"/>
      <c r="K53" s="54"/>
      <c r="L53" s="274"/>
    </row>
    <row r="54" spans="1:13" x14ac:dyDescent="0.3">
      <c r="A54" s="13" t="s">
        <v>1552</v>
      </c>
      <c r="B54" s="16">
        <f>'Ref. ACS-5-YR'!B1100</f>
        <v>353</v>
      </c>
      <c r="C54" s="55">
        <f>'Ref. ACS-5-YR'!C1100</f>
        <v>3.7859287859287861E-2</v>
      </c>
      <c r="D54" s="16">
        <f>'Ref. ACS-5-YR'!E1100</f>
        <v>368</v>
      </c>
      <c r="E54" s="55">
        <f>'Ref. ACS-5-YR'!F1100</f>
        <v>3.8040107504651643E-2</v>
      </c>
      <c r="F54" s="16">
        <f>'Ref. ACS-5-YR'!H1100</f>
        <v>312</v>
      </c>
      <c r="G54" s="55">
        <f>'Ref. ACS-5-YR'!I1100</f>
        <v>2.9862174578866769E-2</v>
      </c>
      <c r="H54" s="54"/>
      <c r="I54" s="54"/>
      <c r="J54" s="54"/>
      <c r="K54" s="54"/>
      <c r="L54" s="274"/>
    </row>
    <row r="55" spans="1:13" x14ac:dyDescent="0.3">
      <c r="A55" s="13" t="s">
        <v>1553</v>
      </c>
      <c r="B55" s="16">
        <f>'Ref. ACS-5-YR'!B1101</f>
        <v>157</v>
      </c>
      <c r="C55" s="55">
        <f>'Ref. ACS-5-YR'!C1101</f>
        <v>1.6838266838266839E-2</v>
      </c>
      <c r="D55" s="16">
        <f>'Ref. ACS-5-YR'!E1101</f>
        <v>242</v>
      </c>
      <c r="E55" s="55">
        <f>'Ref. ACS-5-YR'!F1101</f>
        <v>2.5015505478602439E-2</v>
      </c>
      <c r="F55" s="16">
        <f>'Ref. ACS-5-YR'!H1101</f>
        <v>357</v>
      </c>
      <c r="G55" s="55">
        <f>'Ref. ACS-5-YR'!I1101</f>
        <v>3.4169218989280242E-2</v>
      </c>
      <c r="H55" s="54"/>
      <c r="I55" s="54"/>
      <c r="J55" s="54"/>
      <c r="K55" s="54"/>
      <c r="L55" s="274"/>
    </row>
    <row r="56" spans="1:13" x14ac:dyDescent="0.3">
      <c r="A56" s="13" t="s">
        <v>1554</v>
      </c>
      <c r="B56" s="16">
        <f>'Ref. ACS-5-YR'!B1102</f>
        <v>38</v>
      </c>
      <c r="C56" s="55">
        <f>'Ref. ACS-5-YR'!C1102</f>
        <v>4.0755040755040758E-3</v>
      </c>
      <c r="D56" s="16">
        <f>'Ref. ACS-5-YR'!E1102</f>
        <v>51</v>
      </c>
      <c r="E56" s="55">
        <f>'Ref. ACS-5-YR'!F1102</f>
        <v>5.2718627248294399E-3</v>
      </c>
      <c r="F56" s="16">
        <f>'Ref. ACS-5-YR'!H1102</f>
        <v>41</v>
      </c>
      <c r="G56" s="55">
        <f>'Ref. ACS-5-YR'!I1102</f>
        <v>3.9241960183767225E-3</v>
      </c>
      <c r="H56" s="54"/>
      <c r="I56" s="54"/>
      <c r="J56" s="54"/>
      <c r="K56" s="54"/>
      <c r="L56" s="274"/>
    </row>
    <row r="57" spans="1:13" x14ac:dyDescent="0.3">
      <c r="A57" s="13" t="s">
        <v>1555</v>
      </c>
      <c r="B57" s="16">
        <f>'Ref. ACS-5-YR'!B1103</f>
        <v>7</v>
      </c>
      <c r="C57" s="55">
        <f>'Ref. ACS-5-YR'!C1103</f>
        <v>7.5075075075075074E-4</v>
      </c>
      <c r="D57" s="16">
        <f>'Ref. ACS-5-YR'!E1103</f>
        <v>24</v>
      </c>
      <c r="E57" s="55">
        <f>'Ref. ACS-5-YR'!F1103</f>
        <v>2.4808765763903247E-3</v>
      </c>
      <c r="F57" s="16">
        <f>'Ref. ACS-5-YR'!H1103</f>
        <v>149</v>
      </c>
      <c r="G57" s="55">
        <f>'Ref. ACS-5-YR'!I1103</f>
        <v>1.4261102603369066E-2</v>
      </c>
      <c r="H57" s="54"/>
      <c r="I57" s="54"/>
      <c r="J57" s="54"/>
      <c r="K57" s="54"/>
      <c r="L57" s="274"/>
      <c r="M57" s="61" t="s">
        <v>1560</v>
      </c>
    </row>
    <row r="58" spans="1:13" x14ac:dyDescent="0.3">
      <c r="A58" s="13" t="s">
        <v>1556</v>
      </c>
      <c r="B58" s="16">
        <f>'Ref. ACS-5-YR'!B1104</f>
        <v>685</v>
      </c>
      <c r="C58" s="55">
        <f>'Ref. ACS-5-YR'!C1104</f>
        <v>7.3466323466323466E-2</v>
      </c>
      <c r="D58" s="16">
        <f>'Ref. ACS-5-YR'!E1104</f>
        <v>535</v>
      </c>
      <c r="E58" s="55">
        <f>'Ref. ACS-5-YR'!F1104</f>
        <v>5.530287368203432E-2</v>
      </c>
      <c r="F58" s="16">
        <f>'Ref. ACS-5-YR'!H1104</f>
        <v>684</v>
      </c>
      <c r="G58" s="55">
        <f>'Ref. ACS-5-YR'!I1104</f>
        <v>6.5467075038284833E-2</v>
      </c>
      <c r="H58" s="54"/>
      <c r="I58" s="54"/>
      <c r="J58" s="54"/>
      <c r="K58" s="54"/>
      <c r="L58" s="274"/>
    </row>
    <row r="59" spans="1:13" x14ac:dyDescent="0.3">
      <c r="A59" s="13" t="s">
        <v>1557</v>
      </c>
      <c r="B59" s="16">
        <f>'Ref. ACS-5-YR'!B1105</f>
        <v>21</v>
      </c>
      <c r="C59" s="55">
        <f>'Ref. ACS-5-YR'!C1105</f>
        <v>2.2522522522522522E-3</v>
      </c>
      <c r="D59" s="16">
        <f>'Ref. ACS-5-YR'!E1105</f>
        <v>0</v>
      </c>
      <c r="E59" s="55">
        <f>'Ref. ACS-5-YR'!F1105</f>
        <v>0</v>
      </c>
      <c r="F59" s="16">
        <f>'Ref. ACS-5-YR'!H1105</f>
        <v>0</v>
      </c>
      <c r="G59" s="55">
        <f>'Ref. ACS-5-YR'!I1105</f>
        <v>0</v>
      </c>
      <c r="H59" s="54"/>
      <c r="I59" s="54"/>
      <c r="J59" s="54"/>
      <c r="K59" s="54"/>
      <c r="L59" s="274"/>
    </row>
    <row r="60" spans="1:13" x14ac:dyDescent="0.3">
      <c r="A60" t="s">
        <v>1561</v>
      </c>
    </row>
    <row r="63" spans="1:13" x14ac:dyDescent="0.3">
      <c r="A63" s="1" t="s">
        <v>1562</v>
      </c>
    </row>
    <row r="64" spans="1:13" x14ac:dyDescent="0.3">
      <c r="A64" s="80"/>
      <c r="B64" s="90">
        <v>2010</v>
      </c>
      <c r="C64" s="51" t="s">
        <v>1563</v>
      </c>
      <c r="D64" s="90">
        <v>2015</v>
      </c>
      <c r="E64" s="51" t="s">
        <v>1563</v>
      </c>
      <c r="F64" s="90">
        <v>2020</v>
      </c>
      <c r="G64" s="51" t="s">
        <v>1563</v>
      </c>
      <c r="H64" s="52"/>
      <c r="I64" s="52"/>
      <c r="J64" s="52"/>
      <c r="K64" s="52"/>
      <c r="L64" s="273"/>
    </row>
    <row r="65" spans="1:13" x14ac:dyDescent="0.3">
      <c r="A65" s="13" t="s">
        <v>174</v>
      </c>
      <c r="B65" s="16">
        <f>'Ref. ACS-5-YR'!B1135</f>
        <v>9324</v>
      </c>
      <c r="C65" s="55"/>
      <c r="D65" s="16">
        <f>'Ref. ACS-5-YR'!E1135</f>
        <v>9674</v>
      </c>
      <c r="E65" s="55"/>
      <c r="F65" s="16">
        <f>'Ref. ACS-5-YR'!H1135</f>
        <v>10448</v>
      </c>
      <c r="G65" s="55"/>
      <c r="H65" s="54"/>
      <c r="I65" s="54"/>
      <c r="J65" s="54"/>
      <c r="K65" s="54"/>
      <c r="L65" s="274"/>
    </row>
    <row r="66" spans="1:13" x14ac:dyDescent="0.3">
      <c r="A66" s="13" t="s">
        <v>1564</v>
      </c>
      <c r="B66" s="16">
        <f>'Ref. ACS-5-YR'!B1136</f>
        <v>62</v>
      </c>
      <c r="C66" s="55">
        <f>'Ref. ACS-5-YR'!C1136</f>
        <v>6.6495066495066493E-3</v>
      </c>
      <c r="D66" s="16">
        <f>'Ref. ACS-5-YR'!E1136</f>
        <v>114</v>
      </c>
      <c r="E66" s="55">
        <f>'Ref. ACS-5-YR'!F1136</f>
        <v>1.1784163737854042E-2</v>
      </c>
      <c r="F66" s="16">
        <f>'Ref. ACS-5-YR'!H1136</f>
        <v>170</v>
      </c>
      <c r="G66" s="55">
        <f>'Ref. ACS-5-YR'!I1136</f>
        <v>1.6271056661562023E-2</v>
      </c>
      <c r="H66" s="54"/>
      <c r="I66" s="54"/>
      <c r="J66" s="54"/>
      <c r="K66" s="54"/>
      <c r="L66" s="274"/>
    </row>
    <row r="67" spans="1:13" x14ac:dyDescent="0.3">
      <c r="A67" s="13" t="s">
        <v>1565</v>
      </c>
      <c r="B67" s="16">
        <f>'Ref. ACS-5-YR'!B1137</f>
        <v>570</v>
      </c>
      <c r="C67" s="55">
        <f>'Ref. ACS-5-YR'!C1137</f>
        <v>6.1132561132561131E-2</v>
      </c>
      <c r="D67" s="16">
        <f>'Ref. ACS-5-YR'!E1137</f>
        <v>685</v>
      </c>
      <c r="E67" s="55">
        <f>'Ref. ACS-5-YR'!F1137</f>
        <v>7.0808352284473852E-2</v>
      </c>
      <c r="F67" s="16">
        <f>'Ref. ACS-5-YR'!H1137</f>
        <v>604</v>
      </c>
      <c r="G67" s="55">
        <f>'Ref. ACS-5-YR'!I1137</f>
        <v>5.7810107197549768E-2</v>
      </c>
      <c r="H67" s="54"/>
      <c r="I67" s="54"/>
      <c r="J67" s="54"/>
      <c r="K67" s="54"/>
      <c r="L67" s="274"/>
    </row>
    <row r="68" spans="1:13" x14ac:dyDescent="0.3">
      <c r="A68" s="13" t="s">
        <v>1566</v>
      </c>
      <c r="B68" s="16">
        <f>'Ref. ACS-5-YR'!B1138</f>
        <v>2264</v>
      </c>
      <c r="C68" s="55">
        <f>'Ref. ACS-5-YR'!C1138</f>
        <v>0.24281424281424283</v>
      </c>
      <c r="D68" s="16">
        <f>'Ref. ACS-5-YR'!E1138</f>
        <v>2094</v>
      </c>
      <c r="E68" s="55">
        <f>'Ref. ACS-5-YR'!F1138</f>
        <v>0.21645648129005582</v>
      </c>
      <c r="F68" s="16">
        <f>'Ref. ACS-5-YR'!H1138</f>
        <v>2379</v>
      </c>
      <c r="G68" s="55">
        <f>'Ref. ACS-5-YR'!I1138</f>
        <v>0.22769908116385912</v>
      </c>
      <c r="H68" s="54"/>
      <c r="I68" s="54"/>
      <c r="J68" s="54"/>
      <c r="K68" s="54"/>
      <c r="L68" s="274"/>
    </row>
    <row r="69" spans="1:13" x14ac:dyDescent="0.3">
      <c r="A69" s="13" t="s">
        <v>1567</v>
      </c>
      <c r="B69" s="16">
        <f>'Ref. ACS-5-YR'!B1139</f>
        <v>4717</v>
      </c>
      <c r="C69" s="55">
        <f>'Ref. ACS-5-YR'!C1139</f>
        <v>0.50589875589875588</v>
      </c>
      <c r="D69" s="16">
        <f>'Ref. ACS-5-YR'!E1139</f>
        <v>4601</v>
      </c>
      <c r="E69" s="55">
        <f>'Ref. ACS-5-YR'!F1139</f>
        <v>0.47560471366549512</v>
      </c>
      <c r="F69" s="16">
        <f>'Ref. ACS-5-YR'!H1139</f>
        <v>5489</v>
      </c>
      <c r="G69" s="55">
        <f>'Ref. ACS-5-YR'!I1139</f>
        <v>0.52536370597243487</v>
      </c>
      <c r="H69" s="54"/>
      <c r="I69" s="54"/>
      <c r="J69" s="54"/>
      <c r="K69" s="54"/>
      <c r="L69" s="274"/>
    </row>
    <row r="70" spans="1:13" x14ac:dyDescent="0.3">
      <c r="A70" s="13" t="s">
        <v>1568</v>
      </c>
      <c r="B70" s="16">
        <f>'Ref. ACS-5-YR'!B1140</f>
        <v>1408</v>
      </c>
      <c r="C70" s="55">
        <f>'Ref. ACS-5-YR'!C1140</f>
        <v>0.15100815100815101</v>
      </c>
      <c r="D70" s="16">
        <f>'Ref. ACS-5-YR'!E1140</f>
        <v>1890</v>
      </c>
      <c r="E70" s="55">
        <f>'Ref. ACS-5-YR'!F1140</f>
        <v>0.19536903039073805</v>
      </c>
      <c r="F70" s="16">
        <f>'Ref. ACS-5-YR'!H1140</f>
        <v>1447</v>
      </c>
      <c r="G70" s="55">
        <f>'Ref. ACS-5-YR'!I1140</f>
        <v>0.13849540581929556</v>
      </c>
      <c r="H70" s="54"/>
      <c r="I70" s="54"/>
      <c r="J70" s="54"/>
      <c r="K70" s="54"/>
      <c r="L70" s="274"/>
    </row>
    <row r="71" spans="1:13" x14ac:dyDescent="0.3">
      <c r="A71" s="13" t="s">
        <v>1569</v>
      </c>
      <c r="B71" s="16">
        <f>'Ref. ACS-5-YR'!B1141</f>
        <v>303</v>
      </c>
      <c r="C71" s="55">
        <f>'Ref. ACS-5-YR'!C1141</f>
        <v>3.2496782496782499E-2</v>
      </c>
      <c r="D71" s="16">
        <f>'Ref. ACS-5-YR'!E1141</f>
        <v>290</v>
      </c>
      <c r="E71" s="55">
        <f>'Ref. ACS-5-YR'!F1141</f>
        <v>2.9977258631383088E-2</v>
      </c>
      <c r="F71" s="16">
        <f>'Ref. ACS-5-YR'!H1141</f>
        <v>359</v>
      </c>
      <c r="G71" s="55">
        <f>'Ref. ACS-5-YR'!I1141</f>
        <v>3.436064318529862E-2</v>
      </c>
      <c r="H71" s="54"/>
      <c r="I71" s="54"/>
      <c r="J71" s="54"/>
      <c r="K71" s="54"/>
      <c r="L71" s="274"/>
    </row>
    <row r="72" spans="1:13" x14ac:dyDescent="0.3">
      <c r="A72" t="s">
        <v>1570</v>
      </c>
      <c r="M72" s="42" t="str">
        <f>A72</f>
        <v>Source: U.S. Census Bureau, ACS 06-10, 11-15, 16-20 (5-year Estimates), Table B25041</v>
      </c>
    </row>
    <row r="75" spans="1:13" x14ac:dyDescent="0.3">
      <c r="A75" s="1" t="s">
        <v>1571</v>
      </c>
      <c r="M75" s="61" t="s">
        <v>1572</v>
      </c>
    </row>
    <row r="76" spans="1:13" ht="32.4" customHeight="1" x14ac:dyDescent="0.3">
      <c r="A76" s="80"/>
      <c r="B76" s="60" t="str">
        <f>B3</f>
        <v>City of Atwater</v>
      </c>
      <c r="C76" s="60" t="s">
        <v>179</v>
      </c>
      <c r="D76" s="60" t="str">
        <f>B4</f>
        <v>Merced County</v>
      </c>
      <c r="E76" s="60" t="s">
        <v>179</v>
      </c>
      <c r="F76" s="60" t="s">
        <v>173</v>
      </c>
      <c r="G76" s="60" t="s">
        <v>179</v>
      </c>
      <c r="H76" s="82"/>
      <c r="I76" s="58"/>
      <c r="J76" s="58"/>
      <c r="K76" s="58"/>
      <c r="L76" s="275"/>
    </row>
    <row r="77" spans="1:13" x14ac:dyDescent="0.3">
      <c r="A77" s="13" t="s">
        <v>180</v>
      </c>
      <c r="B77" s="16">
        <f>'Ref. ACS-5-YR'!H1551</f>
        <v>10090</v>
      </c>
      <c r="C77" s="55"/>
      <c r="D77" s="16">
        <f>'Ref. ACS-5-YR'!R1551</f>
        <v>81306</v>
      </c>
      <c r="E77" s="55"/>
      <c r="F77" s="16">
        <f>'Ref. ACS-5-YR'!AB1551</f>
        <v>13103114</v>
      </c>
      <c r="G77" s="55"/>
      <c r="H77" s="54"/>
      <c r="I77" s="54"/>
      <c r="J77" s="54"/>
      <c r="K77" s="54"/>
      <c r="L77" s="274"/>
    </row>
    <row r="78" spans="1:13" x14ac:dyDescent="0.3">
      <c r="A78" s="13" t="s">
        <v>1573</v>
      </c>
      <c r="B78" s="16">
        <f>'Ref. ACS-5-YR'!H1553+'Ref. ACS-5-YR'!H1564</f>
        <v>179</v>
      </c>
      <c r="C78" s="55">
        <f>'Ref. ACS-5-YR'!I1553+'Ref. ACS-5-YR'!I1564</f>
        <v>1.7740336967294351E-2</v>
      </c>
      <c r="D78" s="16">
        <f>'Ref. ACS-5-YR'!R1553+'Ref. ACS-5-YR'!R1564</f>
        <v>1332</v>
      </c>
      <c r="E78" s="55">
        <f>'Ref. ACS-5-YR'!I1553+'Ref. ACS-5-YR'!I1564</f>
        <v>1.7740336967294351E-2</v>
      </c>
      <c r="F78" s="16">
        <f>'Ref. ACS-5-YR'!AB1553+'Ref. ACS-5-YR'!AB1564</f>
        <v>294667</v>
      </c>
      <c r="G78" s="55">
        <f>'Ref. ACS-5-YR'!AC1553+'Ref. ACS-5-YR'!AC1564</f>
        <v>2.1999999999999999E-2</v>
      </c>
      <c r="H78" s="54"/>
      <c r="I78" s="54"/>
      <c r="J78" s="54"/>
      <c r="K78" s="54"/>
      <c r="L78" s="274"/>
    </row>
    <row r="79" spans="1:13" x14ac:dyDescent="0.3">
      <c r="A79" s="13" t="s">
        <v>1574</v>
      </c>
      <c r="B79" s="16">
        <f>'Ref. ACS-5-YR'!H1554+'Ref. ACS-5-YR'!H1565</f>
        <v>6</v>
      </c>
      <c r="C79" s="55">
        <f>'Ref. ACS-5-YR'!I1554+'Ref. ACS-5-YR'!I1565</f>
        <v>5.9464816650148667E-4</v>
      </c>
      <c r="D79" s="16">
        <f>'Ref. ACS-5-YR'!R1554+'Ref. ACS-5-YR'!R1565</f>
        <v>858</v>
      </c>
      <c r="E79" s="55">
        <f>'Ref. ACS-5-YR'!I1554+'Ref. ACS-5-YR'!I1565</f>
        <v>5.9464816650148667E-4</v>
      </c>
      <c r="F79" s="16">
        <f>'Ref. ACS-5-YR'!AB1554+'Ref. ACS-5-YR'!AB1565</f>
        <v>234646</v>
      </c>
      <c r="G79" s="55">
        <f>'Ref. ACS-5-YR'!AC1554+'Ref. ACS-5-YR'!AC1565</f>
        <v>1.7999999999999999E-2</v>
      </c>
      <c r="H79" s="54"/>
      <c r="I79" s="54"/>
      <c r="J79" s="54"/>
      <c r="K79" s="54"/>
      <c r="L79" s="274"/>
    </row>
    <row r="80" spans="1:13" x14ac:dyDescent="0.3">
      <c r="A80" s="13" t="s">
        <v>1575</v>
      </c>
      <c r="B80" s="16">
        <f>'Ref. ACS-5-YR'!H1555+'Ref. ACS-5-YR'!H1566</f>
        <v>1581</v>
      </c>
      <c r="C80" s="55">
        <f>'Ref. ACS-5-YR'!I1555+'Ref. ACS-5-YR'!I1566</f>
        <v>0.15668979187314172</v>
      </c>
      <c r="D80" s="16">
        <f>'Ref. ACS-5-YR'!R1555+'Ref. ACS-5-YR'!R1566</f>
        <v>17346</v>
      </c>
      <c r="E80" s="55">
        <f>'Ref. ACS-5-YR'!I1555+'Ref. ACS-5-YR'!I1566</f>
        <v>0.15668979187314172</v>
      </c>
      <c r="F80" s="16">
        <f>'Ref. ACS-5-YR'!AB1555+'Ref. ACS-5-YR'!AB1566</f>
        <v>1432955</v>
      </c>
      <c r="G80" s="55">
        <f>'Ref. ACS-5-YR'!AC1555+'Ref. ACS-5-YR'!AC1566</f>
        <v>0.10999999999999999</v>
      </c>
      <c r="H80" s="54"/>
      <c r="I80" s="54"/>
      <c r="J80" s="54"/>
      <c r="K80" s="54"/>
      <c r="L80" s="274"/>
    </row>
    <row r="81" spans="1:13" x14ac:dyDescent="0.3">
      <c r="A81" s="13" t="s">
        <v>1576</v>
      </c>
      <c r="B81" s="16">
        <f>'Ref. ACS-5-YR'!H1556+'Ref. ACS-5-YR'!H1567</f>
        <v>866</v>
      </c>
      <c r="C81" s="55">
        <f>'Ref. ACS-5-YR'!I1556+'Ref. ACS-5-YR'!I1567</f>
        <v>8.5827552031714577E-2</v>
      </c>
      <c r="D81" s="16">
        <f>'Ref. ACS-5-YR'!R1556+'Ref. ACS-5-YR'!R1567</f>
        <v>11674</v>
      </c>
      <c r="E81" s="55">
        <f>'Ref. ACS-5-YR'!I1556+'Ref. ACS-5-YR'!I1567</f>
        <v>8.5827552031714577E-2</v>
      </c>
      <c r="F81" s="16">
        <f>'Ref. ACS-5-YR'!AB1556+'Ref. ACS-5-YR'!AB1567</f>
        <v>1448367</v>
      </c>
      <c r="G81" s="55">
        <f>'Ref. ACS-5-YR'!AC1556+'Ref. ACS-5-YR'!AC1567</f>
        <v>0.111</v>
      </c>
      <c r="H81" s="54"/>
      <c r="I81" s="54"/>
      <c r="J81" s="54"/>
      <c r="K81" s="54"/>
      <c r="L81" s="274"/>
    </row>
    <row r="82" spans="1:13" x14ac:dyDescent="0.3">
      <c r="A82" s="13" t="s">
        <v>1577</v>
      </c>
      <c r="B82" s="16">
        <f>'Ref. ACS-5-YR'!H1557+'Ref. ACS-5-YR'!H1568</f>
        <v>1389</v>
      </c>
      <c r="C82" s="55">
        <f>'Ref. ACS-5-YR'!I1557+'Ref. ACS-5-YR'!I1568</f>
        <v>0.13766105054509414</v>
      </c>
      <c r="D82" s="16">
        <f>'Ref. ACS-5-YR'!R1557+'Ref. ACS-5-YR'!R1568</f>
        <v>11019</v>
      </c>
      <c r="E82" s="55">
        <f>'Ref. ACS-5-YR'!I1557+'Ref. ACS-5-YR'!I1568</f>
        <v>0.13766105054509414</v>
      </c>
      <c r="F82" s="16">
        <f>'Ref. ACS-5-YR'!AB1557+'Ref. ACS-5-YR'!AB1568</f>
        <v>1967306</v>
      </c>
      <c r="G82" s="55">
        <f>'Ref. ACS-5-YR'!AC1557+'Ref. ACS-5-YR'!AC1568</f>
        <v>0.15100000000000002</v>
      </c>
      <c r="H82" s="54"/>
      <c r="I82" s="54"/>
      <c r="J82" s="54"/>
      <c r="K82" s="54"/>
      <c r="L82" s="274"/>
    </row>
    <row r="83" spans="1:13" x14ac:dyDescent="0.3">
      <c r="A83" s="13" t="s">
        <v>1578</v>
      </c>
      <c r="B83" s="16">
        <f>'Ref. ACS-5-YR'!H1558+'Ref. ACS-5-YR'!H1569</f>
        <v>2436</v>
      </c>
      <c r="C83" s="55">
        <f>'Ref. ACS-5-YR'!I1558+'Ref. ACS-5-YR'!I1569</f>
        <v>0.24142715559960357</v>
      </c>
      <c r="D83" s="16">
        <f>'Ref. ACS-5-YR'!R1558+'Ref. ACS-5-YR'!R1569</f>
        <v>14512</v>
      </c>
      <c r="E83" s="55">
        <f>'Ref. ACS-5-YR'!I1558+'Ref. ACS-5-YR'!I1569</f>
        <v>0.24142715559960357</v>
      </c>
      <c r="F83" s="16">
        <f>'Ref. ACS-5-YR'!AB1558+'Ref. ACS-5-YR'!AB1569</f>
        <v>2290081</v>
      </c>
      <c r="G83" s="55">
        <f>'Ref. ACS-5-YR'!AC1558+'Ref. ACS-5-YR'!AC1569</f>
        <v>0.17499999999999999</v>
      </c>
      <c r="H83" s="54"/>
      <c r="I83" s="54"/>
      <c r="J83" s="54"/>
      <c r="K83" s="54"/>
      <c r="L83" s="274"/>
    </row>
    <row r="84" spans="1:13" x14ac:dyDescent="0.3">
      <c r="A84" s="13" t="s">
        <v>1579</v>
      </c>
      <c r="B84" s="16">
        <f>'Ref. ACS-5-YR'!H1559+'Ref. ACS-5-YR'!H1570</f>
        <v>1114</v>
      </c>
      <c r="C84" s="55">
        <f>'Ref. ACS-5-YR'!I1559+'Ref. ACS-5-YR'!I1570</f>
        <v>0.11040634291377602</v>
      </c>
      <c r="D84" s="16">
        <f>'Ref. ACS-5-YR'!R1559+'Ref. ACS-5-YR'!R1570</f>
        <v>8130</v>
      </c>
      <c r="E84" s="55">
        <f>'Ref. ACS-5-YR'!I1559+'Ref. ACS-5-YR'!I1570</f>
        <v>0.11040634291377602</v>
      </c>
      <c r="F84" s="16">
        <f>'Ref. ACS-5-YR'!AB1559+'Ref. ACS-5-YR'!AB1570</f>
        <v>1740922</v>
      </c>
      <c r="G84" s="55">
        <f>'Ref. ACS-5-YR'!AC1559+'Ref. ACS-5-YR'!AC1570</f>
        <v>0.13300000000000001</v>
      </c>
      <c r="H84" s="54"/>
      <c r="I84" s="54"/>
      <c r="J84" s="54"/>
      <c r="K84" s="54"/>
      <c r="L84" s="274"/>
    </row>
    <row r="85" spans="1:13" x14ac:dyDescent="0.3">
      <c r="A85" s="13" t="s">
        <v>1580</v>
      </c>
      <c r="B85" s="16">
        <f>'Ref. ACS-5-YR'!H1560+'Ref. ACS-5-YR'!H1571</f>
        <v>1405</v>
      </c>
      <c r="C85" s="55">
        <f>'Ref. ACS-5-YR'!I1560+'Ref. ACS-5-YR'!I1571</f>
        <v>0.1392467789890981</v>
      </c>
      <c r="D85" s="16">
        <f>'Ref. ACS-5-YR'!R1560+'Ref. ACS-5-YR'!R1571</f>
        <v>7479</v>
      </c>
      <c r="E85" s="55">
        <f>'Ref. ACS-5-YR'!I1560+'Ref. ACS-5-YR'!I1571</f>
        <v>0.1392467789890981</v>
      </c>
      <c r="F85" s="16">
        <f>'Ref. ACS-5-YR'!AB1560+'Ref. ACS-5-YR'!AB1571</f>
        <v>1767353</v>
      </c>
      <c r="G85" s="55">
        <f>'Ref. ACS-5-YR'!AC1560+'Ref. ACS-5-YR'!AC1571</f>
        <v>0.13500000000000001</v>
      </c>
      <c r="H85" s="54"/>
      <c r="I85" s="54"/>
      <c r="J85" s="54"/>
      <c r="K85" s="54"/>
      <c r="L85" s="274"/>
    </row>
    <row r="86" spans="1:13" x14ac:dyDescent="0.3">
      <c r="A86" s="13" t="s">
        <v>1581</v>
      </c>
      <c r="B86" s="16">
        <f>'Ref. ACS-5-YR'!H1561+'Ref. ACS-5-YR'!H1572</f>
        <v>879</v>
      </c>
      <c r="C86" s="55">
        <f>'Ref. ACS-5-YR'!I1561+'Ref. ACS-5-YR'!I1572</f>
        <v>8.7115956392467789E-2</v>
      </c>
      <c r="D86" s="16">
        <f>'Ref. ACS-5-YR'!R1561+'Ref. ACS-5-YR'!R1572</f>
        <v>4582</v>
      </c>
      <c r="E86" s="55">
        <f>'Ref. ACS-5-YR'!I1561+'Ref. ACS-5-YR'!I1572</f>
        <v>8.7115956392467789E-2</v>
      </c>
      <c r="F86" s="16">
        <f>'Ref. ACS-5-YR'!AB1561+'Ref. ACS-5-YR'!AB1572</f>
        <v>763029</v>
      </c>
      <c r="G86" s="55">
        <f>'Ref. ACS-5-YR'!AC1561+'Ref. ACS-5-YR'!AC1572</f>
        <v>5.8000000000000003E-2</v>
      </c>
      <c r="H86" s="54"/>
      <c r="I86" s="54"/>
      <c r="J86" s="54"/>
      <c r="K86" s="54"/>
      <c r="L86" s="274"/>
    </row>
    <row r="87" spans="1:13" x14ac:dyDescent="0.3">
      <c r="A87" s="13" t="s">
        <v>1582</v>
      </c>
      <c r="B87" s="16">
        <f>'Ref. ACS-5-YR'!H1562+'Ref. ACS-5-YR'!H1573</f>
        <v>235</v>
      </c>
      <c r="C87" s="55">
        <f>'Ref. ACS-5-YR'!I1562+'Ref. ACS-5-YR'!I1573</f>
        <v>2.3290386521308225E-2</v>
      </c>
      <c r="D87" s="16">
        <f>'Ref. ACS-5-YR'!R1562+'Ref. ACS-5-YR'!R1573</f>
        <v>4374</v>
      </c>
      <c r="E87" s="55">
        <f>'Ref. ACS-5-YR'!I1562+'Ref. ACS-5-YR'!I1573</f>
        <v>2.3290386521308225E-2</v>
      </c>
      <c r="F87" s="16">
        <f>'Ref. ACS-5-YR'!AB1562+'Ref. ACS-5-YR'!AB1573</f>
        <v>1163788</v>
      </c>
      <c r="G87" s="55">
        <f>'Ref. ACS-5-YR'!AC1562+'Ref. ACS-5-YR'!AC1573</f>
        <v>8.8999999999999996E-2</v>
      </c>
      <c r="H87" s="54"/>
      <c r="I87" s="54"/>
      <c r="J87" s="54"/>
      <c r="K87" s="54"/>
      <c r="L87" s="274"/>
    </row>
    <row r="88" spans="1:13" x14ac:dyDescent="0.3">
      <c r="A88" t="s">
        <v>1583</v>
      </c>
      <c r="B88" s="2"/>
    </row>
    <row r="90" spans="1:13" x14ac:dyDescent="0.3">
      <c r="M90" s="42" t="str">
        <f>A88</f>
        <v>Source: U.S. Census Bureau, ACS 16-20 (5-year Estimates), Table B25036</v>
      </c>
    </row>
    <row r="91" spans="1:13" x14ac:dyDescent="0.3">
      <c r="A91" s="1" t="s">
        <v>1584</v>
      </c>
    </row>
    <row r="92" spans="1:13" ht="31.2" customHeight="1" x14ac:dyDescent="0.3">
      <c r="A92" s="80"/>
      <c r="B92" s="60" t="str">
        <f>B3</f>
        <v>City of Atwater</v>
      </c>
      <c r="C92" s="60" t="s">
        <v>179</v>
      </c>
      <c r="D92" s="60" t="str">
        <f>B4</f>
        <v>Merced County</v>
      </c>
      <c r="E92" s="60" t="s">
        <v>179</v>
      </c>
      <c r="F92" s="60" t="s">
        <v>173</v>
      </c>
      <c r="G92" s="60" t="s">
        <v>179</v>
      </c>
    </row>
    <row r="93" spans="1:13" x14ac:dyDescent="0.3">
      <c r="A93" s="13" t="s">
        <v>174</v>
      </c>
      <c r="B93" s="16">
        <f>'Ref. ACS-5-YR'!H1551</f>
        <v>10090</v>
      </c>
      <c r="C93" s="55"/>
      <c r="D93" s="16">
        <f>'Ref. ACS-5-YR'!R1551</f>
        <v>81306</v>
      </c>
      <c r="E93" s="55"/>
      <c r="F93" s="16">
        <f>'Ref. ACS-5-YR'!AB1551</f>
        <v>13103114</v>
      </c>
      <c r="G93" s="55"/>
    </row>
    <row r="94" spans="1:13" x14ac:dyDescent="0.3">
      <c r="A94" s="13" t="s">
        <v>1396</v>
      </c>
      <c r="B94" s="16">
        <f>'Ref. ACS-5-YR'!H1552</f>
        <v>5292</v>
      </c>
      <c r="C94" s="55">
        <f>'Ref. ACS-5-YR'!I1552</f>
        <v>0.52447968285431124</v>
      </c>
      <c r="D94" s="16">
        <f>'Ref. ACS-5-YR'!R1552</f>
        <v>42480</v>
      </c>
      <c r="E94" s="55">
        <f>'Ref. ACS-5-YR'!S1552</f>
        <v>0.52247066637148554</v>
      </c>
      <c r="F94" s="16">
        <f>'Ref. ACS-5-YR'!AB1552</f>
        <v>7241318</v>
      </c>
      <c r="G94" s="55">
        <f>'Ref. ACS-5-YR'!AC1552</f>
        <v>0.55300000000000005</v>
      </c>
    </row>
    <row r="95" spans="1:13" x14ac:dyDescent="0.3">
      <c r="A95" s="186" t="s">
        <v>1573</v>
      </c>
      <c r="B95" s="16">
        <f>'Ref. ACS-5-YR'!H1553</f>
        <v>97</v>
      </c>
      <c r="C95" s="55">
        <f>'Ref. ACS-5-YR'!I1553</f>
        <v>9.6134786917740338E-3</v>
      </c>
      <c r="D95" s="16">
        <f>'Ref. ACS-5-YR'!R1553</f>
        <v>869</v>
      </c>
      <c r="E95" s="55">
        <f>'Ref. ACS-5-YR'!S1553</f>
        <v>1.0688018104444936E-2</v>
      </c>
      <c r="F95" s="16">
        <f>'Ref. ACS-5-YR'!AB1553</f>
        <v>160558</v>
      </c>
      <c r="G95" s="55">
        <f>'Ref. ACS-5-YR'!AC1553</f>
        <v>1.2E-2</v>
      </c>
    </row>
    <row r="96" spans="1:13" x14ac:dyDescent="0.3">
      <c r="A96" s="186" t="s">
        <v>1574</v>
      </c>
      <c r="B96" s="16">
        <f>'Ref. ACS-5-YR'!H1554</f>
        <v>6</v>
      </c>
      <c r="C96" s="55">
        <f>'Ref. ACS-5-YR'!I1554</f>
        <v>5.9464816650148667E-4</v>
      </c>
      <c r="D96" s="16">
        <f>'Ref. ACS-5-YR'!R1554</f>
        <v>357</v>
      </c>
      <c r="E96" s="55">
        <f>'Ref. ACS-5-YR'!S1554</f>
        <v>4.3908198656925686E-3</v>
      </c>
      <c r="F96" s="16">
        <f>'Ref. ACS-5-YR'!AB1554</f>
        <v>112342</v>
      </c>
      <c r="G96" s="55">
        <f>'Ref. ACS-5-YR'!AC1554</f>
        <v>8.9999999999999993E-3</v>
      </c>
    </row>
    <row r="97" spans="1:7" x14ac:dyDescent="0.3">
      <c r="A97" s="186" t="s">
        <v>1575</v>
      </c>
      <c r="B97" s="16">
        <f>'Ref. ACS-5-YR'!H1555</f>
        <v>1331</v>
      </c>
      <c r="C97" s="55">
        <f>'Ref. ACS-5-YR'!I1555</f>
        <v>0.13191278493557979</v>
      </c>
      <c r="D97" s="16">
        <f>'Ref. ACS-5-YR'!R1555</f>
        <v>10704</v>
      </c>
      <c r="E97" s="55">
        <f>'Ref. ACS-5-YR'!S1555</f>
        <v>0.13165080067891669</v>
      </c>
      <c r="F97" s="16">
        <f>'Ref. ACS-5-YR'!AB1555</f>
        <v>924495</v>
      </c>
      <c r="G97" s="55">
        <f>'Ref. ACS-5-YR'!AC1555</f>
        <v>7.0999999999999994E-2</v>
      </c>
    </row>
    <row r="98" spans="1:7" x14ac:dyDescent="0.3">
      <c r="A98" s="186" t="s">
        <v>1576</v>
      </c>
      <c r="B98" s="16">
        <f>'Ref. ACS-5-YR'!H1556</f>
        <v>624</v>
      </c>
      <c r="C98" s="55">
        <f>'Ref. ACS-5-YR'!I1556</f>
        <v>6.1843409316154611E-2</v>
      </c>
      <c r="D98" s="16">
        <f>'Ref. ACS-5-YR'!R1556</f>
        <v>7040</v>
      </c>
      <c r="E98" s="55">
        <f>'Ref. ACS-5-YR'!S1556</f>
        <v>8.6586475782845049E-2</v>
      </c>
      <c r="F98" s="16">
        <f>'Ref. ACS-5-YR'!AB1556</f>
        <v>811147</v>
      </c>
      <c r="G98" s="55">
        <f>'Ref. ACS-5-YR'!AC1556</f>
        <v>6.2E-2</v>
      </c>
    </row>
    <row r="99" spans="1:7" x14ac:dyDescent="0.3">
      <c r="A99" s="186" t="s">
        <v>1577</v>
      </c>
      <c r="B99" s="16">
        <f>'Ref. ACS-5-YR'!H1557</f>
        <v>726</v>
      </c>
      <c r="C99" s="55">
        <f>'Ref. ACS-5-YR'!I1557</f>
        <v>7.1952428146679875E-2</v>
      </c>
      <c r="D99" s="16">
        <f>'Ref. ACS-5-YR'!R1557</f>
        <v>5771</v>
      </c>
      <c r="E99" s="55">
        <f>'Ref. ACS-5-YR'!S1557</f>
        <v>7.0978771554374834E-2</v>
      </c>
      <c r="F99" s="16">
        <f>'Ref. ACS-5-YR'!AB1557</f>
        <v>1068601</v>
      </c>
      <c r="G99" s="55">
        <f>'Ref. ACS-5-YR'!AC1557</f>
        <v>8.2000000000000003E-2</v>
      </c>
    </row>
    <row r="100" spans="1:7" x14ac:dyDescent="0.3">
      <c r="A100" s="186" t="s">
        <v>1578</v>
      </c>
      <c r="B100" s="16">
        <f>'Ref. ACS-5-YR'!H1558</f>
        <v>1120</v>
      </c>
      <c r="C100" s="55">
        <f>'Ref. ACS-5-YR'!I1558</f>
        <v>0.1110009910802775</v>
      </c>
      <c r="D100" s="16">
        <f>'Ref. ACS-5-YR'!R1558</f>
        <v>6874</v>
      </c>
      <c r="E100" s="55">
        <f>'Ref. ACS-5-YR'!S1558</f>
        <v>8.4544806041374557E-2</v>
      </c>
      <c r="F100" s="16">
        <f>'Ref. ACS-5-YR'!AB1558</f>
        <v>1175870</v>
      </c>
      <c r="G100" s="55">
        <f>'Ref. ACS-5-YR'!AC1558</f>
        <v>0.09</v>
      </c>
    </row>
    <row r="101" spans="1:7" x14ac:dyDescent="0.3">
      <c r="A101" s="186" t="s">
        <v>1579</v>
      </c>
      <c r="B101" s="16">
        <f>'Ref. ACS-5-YR'!H1559</f>
        <v>413</v>
      </c>
      <c r="C101" s="55">
        <f>'Ref. ACS-5-YR'!I1559</f>
        <v>4.0931615460852326E-2</v>
      </c>
      <c r="D101" s="16">
        <f>'Ref. ACS-5-YR'!R1559</f>
        <v>3760</v>
      </c>
      <c r="E101" s="55">
        <f>'Ref. ACS-5-YR'!S1559</f>
        <v>4.6245049565837699E-2</v>
      </c>
      <c r="F101" s="16">
        <f>'Ref. ACS-5-YR'!AB1559</f>
        <v>906490</v>
      </c>
      <c r="G101" s="55">
        <f>'Ref. ACS-5-YR'!AC1559</f>
        <v>6.9000000000000006E-2</v>
      </c>
    </row>
    <row r="102" spans="1:7" x14ac:dyDescent="0.3">
      <c r="A102" s="186" t="s">
        <v>1580</v>
      </c>
      <c r="B102" s="16">
        <f>'Ref. ACS-5-YR'!H1560</f>
        <v>742</v>
      </c>
      <c r="C102" s="55">
        <f>'Ref. ACS-5-YR'!I1560</f>
        <v>7.3538156590683842E-2</v>
      </c>
      <c r="D102" s="16">
        <f>'Ref. ACS-5-YR'!R1560</f>
        <v>3742</v>
      </c>
      <c r="E102" s="55">
        <f>'Ref. ACS-5-YR'!S1560</f>
        <v>4.602366369025656E-2</v>
      </c>
      <c r="F102" s="16">
        <f>'Ref. ACS-5-YR'!AB1560</f>
        <v>1077380</v>
      </c>
      <c r="G102" s="55">
        <f>'Ref. ACS-5-YR'!AC1560</f>
        <v>8.2000000000000003E-2</v>
      </c>
    </row>
    <row r="103" spans="1:7" x14ac:dyDescent="0.3">
      <c r="A103" s="186" t="s">
        <v>1581</v>
      </c>
      <c r="B103" s="16">
        <f>'Ref. ACS-5-YR'!H1561</f>
        <v>183</v>
      </c>
      <c r="C103" s="55">
        <f>'Ref. ACS-5-YR'!I1561</f>
        <v>1.8136769078295343E-2</v>
      </c>
      <c r="D103" s="16">
        <f>'Ref. ACS-5-YR'!R1561</f>
        <v>1824</v>
      </c>
      <c r="E103" s="55">
        <f>'Ref. ACS-5-YR'!S1561</f>
        <v>2.243376872555531E-2</v>
      </c>
      <c r="F103" s="16">
        <f>'Ref. ACS-5-YR'!AB1561</f>
        <v>430809</v>
      </c>
      <c r="G103" s="55">
        <f>'Ref. ACS-5-YR'!AC1561</f>
        <v>3.3000000000000002E-2</v>
      </c>
    </row>
    <row r="104" spans="1:7" x14ac:dyDescent="0.3">
      <c r="A104" s="186" t="s">
        <v>1582</v>
      </c>
      <c r="B104" s="16">
        <f>'Ref. ACS-5-YR'!H1562</f>
        <v>50</v>
      </c>
      <c r="C104" s="55">
        <f>'Ref. ACS-5-YR'!I1562</f>
        <v>4.9554013875123884E-3</v>
      </c>
      <c r="D104" s="16">
        <f>'Ref. ACS-5-YR'!R1562</f>
        <v>1539</v>
      </c>
      <c r="E104" s="55">
        <f>'Ref. ACS-5-YR'!S1562</f>
        <v>1.8928492362187292E-2</v>
      </c>
      <c r="F104" s="16">
        <f>'Ref. ACS-5-YR'!AB1562</f>
        <v>573626</v>
      </c>
      <c r="G104" s="55">
        <f>'Ref. ACS-5-YR'!AC1562</f>
        <v>4.3999999999999997E-2</v>
      </c>
    </row>
    <row r="105" spans="1:7" x14ac:dyDescent="0.3">
      <c r="A105" s="13" t="s">
        <v>1388</v>
      </c>
      <c r="B105" s="16">
        <f>'Ref. ACS-5-YR'!H1563</f>
        <v>4798</v>
      </c>
      <c r="C105" s="55">
        <f>'Ref. ACS-5-YR'!I1563</f>
        <v>0.47552031714568882</v>
      </c>
      <c r="D105" s="16">
        <f>'Ref. ACS-5-YR'!R1563</f>
        <v>38826</v>
      </c>
      <c r="E105" s="55">
        <f>'Ref. ACS-5-YR'!S1563</f>
        <v>0.47752933362851452</v>
      </c>
      <c r="F105" s="16">
        <f>'Ref. ACS-5-YR'!AB1563</f>
        <v>5861796</v>
      </c>
      <c r="G105" s="55">
        <f>'Ref. ACS-5-YR'!AC1563</f>
        <v>0.44700000000000001</v>
      </c>
    </row>
    <row r="106" spans="1:7" x14ac:dyDescent="0.3">
      <c r="A106" s="186" t="s">
        <v>1573</v>
      </c>
      <c r="B106" s="16">
        <f>'Ref. ACS-5-YR'!H1564</f>
        <v>82</v>
      </c>
      <c r="C106" s="55">
        <f>'Ref. ACS-5-YR'!I1564</f>
        <v>8.1268582755203173E-3</v>
      </c>
      <c r="D106" s="16">
        <f>'Ref. ACS-5-YR'!R1564</f>
        <v>463</v>
      </c>
      <c r="E106" s="55">
        <f>'Ref. ACS-5-YR'!S1564</f>
        <v>5.6945366885592695E-3</v>
      </c>
      <c r="F106" s="16">
        <f>'Ref. ACS-5-YR'!AB1564</f>
        <v>134109</v>
      </c>
      <c r="G106" s="55">
        <f>'Ref. ACS-5-YR'!AC1564</f>
        <v>0.01</v>
      </c>
    </row>
    <row r="107" spans="1:7" x14ac:dyDescent="0.3">
      <c r="A107" s="186" t="s">
        <v>1574</v>
      </c>
      <c r="B107" s="16">
        <f>'Ref. ACS-5-YR'!H1565</f>
        <v>0</v>
      </c>
      <c r="C107" s="55">
        <f>'Ref. ACS-5-YR'!I1565</f>
        <v>0</v>
      </c>
      <c r="D107" s="16">
        <f>'Ref. ACS-5-YR'!R1565</f>
        <v>501</v>
      </c>
      <c r="E107" s="55">
        <f>'Ref. ACS-5-YR'!S1565</f>
        <v>6.161906870341672E-3</v>
      </c>
      <c r="F107" s="16">
        <f>'Ref. ACS-5-YR'!AB1565</f>
        <v>122304</v>
      </c>
      <c r="G107" s="55">
        <f>'Ref. ACS-5-YR'!AC1565</f>
        <v>8.9999999999999993E-3</v>
      </c>
    </row>
    <row r="108" spans="1:7" x14ac:dyDescent="0.3">
      <c r="A108" s="186" t="s">
        <v>1575</v>
      </c>
      <c r="B108" s="16">
        <f>'Ref. ACS-5-YR'!H1566</f>
        <v>250</v>
      </c>
      <c r="C108" s="55">
        <f>'Ref. ACS-5-YR'!I1566</f>
        <v>2.4777006937561942E-2</v>
      </c>
      <c r="D108" s="16">
        <f>'Ref. ACS-5-YR'!R1566</f>
        <v>6642</v>
      </c>
      <c r="E108" s="55">
        <f>'Ref. ACS-5-YR'!S1566</f>
        <v>8.169138808943989E-2</v>
      </c>
      <c r="F108" s="16">
        <f>'Ref. ACS-5-YR'!AB1566</f>
        <v>508460</v>
      </c>
      <c r="G108" s="55">
        <f>'Ref. ACS-5-YR'!AC1566</f>
        <v>3.9E-2</v>
      </c>
    </row>
    <row r="109" spans="1:7" x14ac:dyDescent="0.3">
      <c r="A109" s="186" t="s">
        <v>1576</v>
      </c>
      <c r="B109" s="16">
        <f>'Ref. ACS-5-YR'!H1567</f>
        <v>242</v>
      </c>
      <c r="C109" s="55">
        <f>'Ref. ACS-5-YR'!I1567</f>
        <v>2.3984142715559962E-2</v>
      </c>
      <c r="D109" s="16">
        <f>'Ref. ACS-5-YR'!R1567</f>
        <v>4634</v>
      </c>
      <c r="E109" s="55">
        <f>'Ref. ACS-5-YR'!S1567</f>
        <v>5.6994563746832955E-2</v>
      </c>
      <c r="F109" s="16">
        <f>'Ref. ACS-5-YR'!AB1567</f>
        <v>637220</v>
      </c>
      <c r="G109" s="55">
        <f>'Ref. ACS-5-YR'!AC1567</f>
        <v>4.9000000000000002E-2</v>
      </c>
    </row>
    <row r="110" spans="1:7" x14ac:dyDescent="0.3">
      <c r="A110" s="186" t="s">
        <v>1577</v>
      </c>
      <c r="B110" s="16">
        <f>'Ref. ACS-5-YR'!H1568</f>
        <v>663</v>
      </c>
      <c r="C110" s="55">
        <f>'Ref. ACS-5-YR'!I1568</f>
        <v>6.5708622398414268E-2</v>
      </c>
      <c r="D110" s="16">
        <f>'Ref. ACS-5-YR'!R1568</f>
        <v>5248</v>
      </c>
      <c r="E110" s="55">
        <f>'Ref. ACS-5-YR'!S1568</f>
        <v>6.4546281947211764E-2</v>
      </c>
      <c r="F110" s="16">
        <f>'Ref. ACS-5-YR'!AB1568</f>
        <v>898705</v>
      </c>
      <c r="G110" s="55">
        <f>'Ref. ACS-5-YR'!AC1568</f>
        <v>6.9000000000000006E-2</v>
      </c>
    </row>
    <row r="111" spans="1:7" x14ac:dyDescent="0.3">
      <c r="A111" s="186" t="s">
        <v>1578</v>
      </c>
      <c r="B111" s="16">
        <f>'Ref. ACS-5-YR'!H1569</f>
        <v>1316</v>
      </c>
      <c r="C111" s="55">
        <f>'Ref. ACS-5-YR'!I1569</f>
        <v>0.13042616451932607</v>
      </c>
      <c r="D111" s="16">
        <f>'Ref. ACS-5-YR'!R1569</f>
        <v>7638</v>
      </c>
      <c r="E111" s="55">
        <f>'Ref. ACS-5-YR'!S1569</f>
        <v>9.3941406538262856E-2</v>
      </c>
      <c r="F111" s="16">
        <f>'Ref. ACS-5-YR'!AB1569</f>
        <v>1114211</v>
      </c>
      <c r="G111" s="55">
        <f>'Ref. ACS-5-YR'!AC1569</f>
        <v>8.5000000000000006E-2</v>
      </c>
    </row>
    <row r="112" spans="1:7" x14ac:dyDescent="0.3">
      <c r="A112" s="186" t="s">
        <v>1579</v>
      </c>
      <c r="B112" s="16">
        <f>'Ref. ACS-5-YR'!H1570</f>
        <v>701</v>
      </c>
      <c r="C112" s="55">
        <f>'Ref. ACS-5-YR'!I1570</f>
        <v>6.9474727452923685E-2</v>
      </c>
      <c r="D112" s="16">
        <f>'Ref. ACS-5-YR'!R1570</f>
        <v>4370</v>
      </c>
      <c r="E112" s="55">
        <f>'Ref. ACS-5-YR'!S1570</f>
        <v>5.3747570904976262E-2</v>
      </c>
      <c r="F112" s="16">
        <f>'Ref. ACS-5-YR'!AB1570</f>
        <v>834432</v>
      </c>
      <c r="G112" s="55">
        <f>'Ref. ACS-5-YR'!AC1570</f>
        <v>6.4000000000000001E-2</v>
      </c>
    </row>
    <row r="113" spans="1:13" x14ac:dyDescent="0.3">
      <c r="A113" s="186" t="s">
        <v>1580</v>
      </c>
      <c r="B113" s="16">
        <f>'Ref. ACS-5-YR'!H1571</f>
        <v>663</v>
      </c>
      <c r="C113" s="55">
        <f>'Ref. ACS-5-YR'!I1571</f>
        <v>6.5708622398414268E-2</v>
      </c>
      <c r="D113" s="16">
        <f>'Ref. ACS-5-YR'!R1571</f>
        <v>3737</v>
      </c>
      <c r="E113" s="55">
        <f>'Ref. ACS-5-YR'!S1571</f>
        <v>4.5962167613706244E-2</v>
      </c>
      <c r="F113" s="16">
        <f>'Ref. ACS-5-YR'!AB1571</f>
        <v>689973</v>
      </c>
      <c r="G113" s="55">
        <f>'Ref. ACS-5-YR'!AC1571</f>
        <v>5.2999999999999999E-2</v>
      </c>
    </row>
    <row r="114" spans="1:13" x14ac:dyDescent="0.3">
      <c r="A114" s="186" t="s">
        <v>1581</v>
      </c>
      <c r="B114" s="16">
        <f>'Ref. ACS-5-YR'!H1572</f>
        <v>696</v>
      </c>
      <c r="C114" s="55">
        <f>'Ref. ACS-5-YR'!I1572</f>
        <v>6.8979187314172449E-2</v>
      </c>
      <c r="D114" s="16">
        <f>'Ref. ACS-5-YR'!R1572</f>
        <v>2758</v>
      </c>
      <c r="E114" s="55">
        <f>'Ref. ACS-5-YR'!S1572</f>
        <v>3.3921235825154356E-2</v>
      </c>
      <c r="F114" s="16">
        <f>'Ref. ACS-5-YR'!AB1572</f>
        <v>332220</v>
      </c>
      <c r="G114" s="55">
        <f>'Ref. ACS-5-YR'!AC1572</f>
        <v>2.5000000000000001E-2</v>
      </c>
    </row>
    <row r="115" spans="1:13" x14ac:dyDescent="0.3">
      <c r="A115" s="186" t="s">
        <v>1582</v>
      </c>
      <c r="B115" s="16">
        <f>'Ref. ACS-5-YR'!H1573</f>
        <v>185</v>
      </c>
      <c r="C115" s="55">
        <f>'Ref. ACS-5-YR'!I1573</f>
        <v>1.8334985133795837E-2</v>
      </c>
      <c r="D115" s="16">
        <f>'Ref. ACS-5-YR'!R1573</f>
        <v>2835</v>
      </c>
      <c r="E115" s="55">
        <f>'Ref. ACS-5-YR'!S1573</f>
        <v>3.4868275404029224E-2</v>
      </c>
      <c r="F115" s="16">
        <f>'Ref. ACS-5-YR'!AB1573</f>
        <v>590162</v>
      </c>
      <c r="G115" s="55">
        <f>'Ref. ACS-5-YR'!AC1573</f>
        <v>4.4999999999999998E-2</v>
      </c>
    </row>
    <row r="116" spans="1:13" x14ac:dyDescent="0.3">
      <c r="A116" t="s">
        <v>1583</v>
      </c>
      <c r="B116" s="2"/>
    </row>
    <row r="117" spans="1:13" ht="30" customHeight="1" x14ac:dyDescent="0.3">
      <c r="A117" s="348" t="s">
        <v>2484</v>
      </c>
      <c r="B117" s="348"/>
      <c r="C117" s="348"/>
      <c r="D117" s="348"/>
      <c r="E117" s="348"/>
      <c r="F117" s="348"/>
      <c r="G117" s="348"/>
    </row>
    <row r="120" spans="1:13" x14ac:dyDescent="0.3">
      <c r="M120"/>
    </row>
    <row r="121" spans="1:13" x14ac:dyDescent="0.3">
      <c r="A121" s="1" t="s">
        <v>2475</v>
      </c>
      <c r="B121" s="114"/>
      <c r="C121" s="114" t="s">
        <v>179</v>
      </c>
      <c r="D121" s="114"/>
      <c r="E121" s="114" t="s">
        <v>179</v>
      </c>
      <c r="F121" s="114"/>
      <c r="G121" s="114" t="s">
        <v>179</v>
      </c>
    </row>
    <row r="122" spans="1:13" ht="26.4" customHeight="1" x14ac:dyDescent="0.3">
      <c r="A122" s="156"/>
      <c r="B122" s="60" t="str">
        <f>B3</f>
        <v>City of Atwater</v>
      </c>
      <c r="C122" s="60" t="str">
        <f>B3</f>
        <v>City of Atwater</v>
      </c>
      <c r="D122" s="60" t="str">
        <f>B4</f>
        <v>Merced County</v>
      </c>
      <c r="E122" s="60" t="str">
        <f>B4</f>
        <v>Merced County</v>
      </c>
      <c r="F122" s="60" t="s">
        <v>173</v>
      </c>
      <c r="G122" s="60" t="s">
        <v>173</v>
      </c>
      <c r="M122" s="61" t="s">
        <v>117</v>
      </c>
    </row>
    <row r="123" spans="1:13" x14ac:dyDescent="0.3">
      <c r="A123" s="13" t="s">
        <v>174</v>
      </c>
      <c r="B123" s="16">
        <f>'Ref. ACS-5-YR'!H1163</f>
        <v>10090</v>
      </c>
      <c r="C123" s="55" t="str">
        <f>'Ref. ACS-5-YR'!I1163</f>
        <v xml:space="preserve"> </v>
      </c>
      <c r="D123" s="16">
        <f>'Ref. ACS-5-YR'!R1163</f>
        <v>81306</v>
      </c>
      <c r="E123" s="55" t="str">
        <f>'Ref. ACS-5-YR'!S1163</f>
        <v xml:space="preserve"> </v>
      </c>
      <c r="F123" s="16">
        <f>'Ref. ACS-5-YR'!AB1163</f>
        <v>13103114</v>
      </c>
      <c r="G123" s="55" t="str">
        <f>'Ref. ACS-5-YR'!AC1163</f>
        <v xml:space="preserve"> </v>
      </c>
    </row>
    <row r="124" spans="1:13" x14ac:dyDescent="0.3">
      <c r="A124" s="13" t="s">
        <v>1585</v>
      </c>
      <c r="B124" s="16">
        <f>'Ref. ACS-5-YR'!H1164</f>
        <v>5292</v>
      </c>
      <c r="C124" s="55">
        <f>'Ref. ACS-5-YR'!I1164</f>
        <v>0.52447968285431124</v>
      </c>
      <c r="D124" s="16">
        <f>'Ref. ACS-5-YR'!R1164</f>
        <v>42480</v>
      </c>
      <c r="E124" s="55">
        <f>'Ref. ACS-5-YR'!S1164</f>
        <v>0.52247066637148554</v>
      </c>
      <c r="F124" s="16">
        <f>'Ref. ACS-5-YR'!AB1164</f>
        <v>7241318</v>
      </c>
      <c r="G124" s="55">
        <f>'Ref. ACS-5-YR'!AC1164</f>
        <v>0.55300000000000005</v>
      </c>
    </row>
    <row r="125" spans="1:13" x14ac:dyDescent="0.3">
      <c r="A125" s="13" t="s">
        <v>1586</v>
      </c>
      <c r="B125" s="16">
        <f>'Ref. ACS-5-YR'!H1165</f>
        <v>5292</v>
      </c>
      <c r="C125" s="55">
        <f>'Ref. ACS-5-YR'!I1165</f>
        <v>0.52447968285431124</v>
      </c>
      <c r="D125" s="16">
        <f>'Ref. ACS-5-YR'!R1165</f>
        <v>42360</v>
      </c>
      <c r="E125" s="55">
        <f>'Ref. ACS-5-YR'!S1165</f>
        <v>0.52099476053427796</v>
      </c>
      <c r="F125" s="16">
        <f>'Ref. ACS-5-YR'!AB1165</f>
        <v>7223884</v>
      </c>
      <c r="G125" s="55">
        <f>'Ref. ACS-5-YR'!AC1165</f>
        <v>0.55100000000000005</v>
      </c>
    </row>
    <row r="126" spans="1:13" x14ac:dyDescent="0.3">
      <c r="A126" s="13" t="s">
        <v>1587</v>
      </c>
      <c r="B126" s="16">
        <f>'Ref. ACS-5-YR'!H1166</f>
        <v>0</v>
      </c>
      <c r="C126" s="55">
        <f>'Ref. ACS-5-YR'!I1166</f>
        <v>0</v>
      </c>
      <c r="D126" s="16">
        <f>'Ref. ACS-5-YR'!R1166</f>
        <v>120</v>
      </c>
      <c r="E126" s="55">
        <f>'Ref. ACS-5-YR'!S1166</f>
        <v>1.4759058372075863E-3</v>
      </c>
      <c r="F126" s="16">
        <f>'Ref. ACS-5-YR'!AB1166</f>
        <v>17434</v>
      </c>
      <c r="G126" s="55">
        <f>'Ref. ACS-5-YR'!AC1166</f>
        <v>1E-3</v>
      </c>
    </row>
    <row r="127" spans="1:13" x14ac:dyDescent="0.3">
      <c r="A127" s="13" t="s">
        <v>1588</v>
      </c>
      <c r="B127" s="16">
        <f>'Ref. ACS-5-YR'!H1167</f>
        <v>4798</v>
      </c>
      <c r="C127" s="55">
        <f>'Ref. ACS-5-YR'!I1167</f>
        <v>0.47552031714568882</v>
      </c>
      <c r="D127" s="16">
        <f>'Ref. ACS-5-YR'!R1167</f>
        <v>38826</v>
      </c>
      <c r="E127" s="55">
        <f>'Ref. ACS-5-YR'!S1167</f>
        <v>0.47752933362851452</v>
      </c>
      <c r="F127" s="16">
        <f>'Ref. ACS-5-YR'!AB1167</f>
        <v>5861796</v>
      </c>
      <c r="G127" s="55">
        <f>'Ref. ACS-5-YR'!AC1167</f>
        <v>0.44700000000000001</v>
      </c>
    </row>
    <row r="128" spans="1:13" x14ac:dyDescent="0.3">
      <c r="A128" s="13" t="s">
        <v>1586</v>
      </c>
      <c r="B128" s="16">
        <f>'Ref. ACS-5-YR'!H1168</f>
        <v>4798</v>
      </c>
      <c r="C128" s="55">
        <f>'Ref. ACS-5-YR'!I1168</f>
        <v>0.47552031714568882</v>
      </c>
      <c r="D128" s="16">
        <f>'Ref. ACS-5-YR'!R1168</f>
        <v>38671</v>
      </c>
      <c r="E128" s="55">
        <f>'Ref. ACS-5-YR'!S1168</f>
        <v>0.47562295525545473</v>
      </c>
      <c r="F128" s="16">
        <f>'Ref. ACS-5-YR'!AB1168</f>
        <v>5824888</v>
      </c>
      <c r="G128" s="55">
        <f>'Ref. ACS-5-YR'!AC1168</f>
        <v>0.44500000000000001</v>
      </c>
    </row>
    <row r="129" spans="1:13" x14ac:dyDescent="0.3">
      <c r="A129" s="13" t="s">
        <v>1589</v>
      </c>
      <c r="B129" s="16">
        <f>'Ref. ACS-5-YR'!H1169</f>
        <v>0</v>
      </c>
      <c r="C129" s="55">
        <f>'Ref. ACS-5-YR'!I1169</f>
        <v>0</v>
      </c>
      <c r="D129" s="16">
        <f>'Ref. ACS-5-YR'!R1169</f>
        <v>155</v>
      </c>
      <c r="E129" s="55">
        <f>'Ref. ACS-5-YR'!S1169</f>
        <v>1.9063783730597988E-3</v>
      </c>
      <c r="F129" s="16">
        <f>'Ref. ACS-5-YR'!AB1169</f>
        <v>36908</v>
      </c>
      <c r="G129" s="55">
        <f>'Ref. ACS-5-YR'!AC1169</f>
        <v>3.0000000000000001E-3</v>
      </c>
    </row>
    <row r="130" spans="1:13" x14ac:dyDescent="0.3">
      <c r="A130" t="s">
        <v>1590</v>
      </c>
    </row>
    <row r="131" spans="1:13" s="72" customFormat="1" ht="29.4" customHeight="1" x14ac:dyDescent="0.3">
      <c r="A131" s="348" t="s">
        <v>2484</v>
      </c>
      <c r="B131" s="348"/>
      <c r="C131" s="348"/>
      <c r="D131" s="348"/>
      <c r="E131" s="348"/>
      <c r="F131" s="348"/>
      <c r="G131" s="348"/>
      <c r="I131" s="42"/>
      <c r="J131" s="42"/>
      <c r="K131" s="42"/>
      <c r="L131" s="279"/>
      <c r="M131" s="72" t="str">
        <f>A130</f>
        <v>Source: U.S. Census Bureau, ACS 16-20 (5-year Estimates), Table B25049</v>
      </c>
    </row>
    <row r="133" spans="1:13" x14ac:dyDescent="0.3">
      <c r="A133" s="1" t="s">
        <v>2474</v>
      </c>
      <c r="B133" s="114"/>
      <c r="C133" s="114" t="s">
        <v>179</v>
      </c>
      <c r="D133" s="114"/>
      <c r="E133" s="114" t="s">
        <v>179</v>
      </c>
      <c r="F133" s="114"/>
      <c r="G133" s="114" t="s">
        <v>179</v>
      </c>
      <c r="M133" s="61" t="s">
        <v>117</v>
      </c>
    </row>
    <row r="134" spans="1:13" ht="28.95" customHeight="1" x14ac:dyDescent="0.3">
      <c r="A134" s="156"/>
      <c r="B134" s="60" t="str">
        <f>B3</f>
        <v>City of Atwater</v>
      </c>
      <c r="C134" s="60" t="str">
        <f>B3</f>
        <v>City of Atwater</v>
      </c>
      <c r="D134" s="60" t="str">
        <f>B4</f>
        <v>Merced County</v>
      </c>
      <c r="E134" s="60" t="str">
        <f>B4</f>
        <v>Merced County</v>
      </c>
      <c r="F134" s="60" t="s">
        <v>173</v>
      </c>
      <c r="G134" s="60" t="s">
        <v>173</v>
      </c>
    </row>
    <row r="135" spans="1:13" x14ac:dyDescent="0.3">
      <c r="A135" s="13" t="s">
        <v>174</v>
      </c>
      <c r="B135" s="16">
        <f>'Ref. ACS-5-YR'!H1173</f>
        <v>10090</v>
      </c>
      <c r="C135" s="55" t="str">
        <f>'Ref. ACS-5-YR'!I1173</f>
        <v xml:space="preserve"> </v>
      </c>
      <c r="D135" s="16">
        <f>'Ref. ACS-5-YR'!R1173</f>
        <v>81306</v>
      </c>
      <c r="E135" s="55" t="str">
        <f>'Ref. ACS-5-YR'!S1173</f>
        <v xml:space="preserve"> </v>
      </c>
      <c r="F135" s="16">
        <f>'Ref. ACS-5-YR'!AB1173</f>
        <v>13103114</v>
      </c>
      <c r="G135" s="55" t="str">
        <f>'Ref. ACS-5-YR'!AC1173</f>
        <v xml:space="preserve"> </v>
      </c>
    </row>
    <row r="136" spans="1:13" x14ac:dyDescent="0.3">
      <c r="A136" s="13" t="s">
        <v>1585</v>
      </c>
      <c r="B136" s="16">
        <f>'Ref. ACS-5-YR'!H1174</f>
        <v>5292</v>
      </c>
      <c r="C136" s="55">
        <f>'Ref. ACS-5-YR'!I1174</f>
        <v>0.52447968285431124</v>
      </c>
      <c r="D136" s="16">
        <f>'Ref. ACS-5-YR'!R1174</f>
        <v>42480</v>
      </c>
      <c r="E136" s="55">
        <f>'Ref. ACS-5-YR'!S1174</f>
        <v>0.52247066637148554</v>
      </c>
      <c r="F136" s="16">
        <f>'Ref. ACS-5-YR'!AB1174</f>
        <v>7241318</v>
      </c>
      <c r="G136" s="55">
        <f>'Ref. ACS-5-YR'!AC1174</f>
        <v>0.55300000000000005</v>
      </c>
    </row>
    <row r="137" spans="1:13" x14ac:dyDescent="0.3">
      <c r="A137" s="13" t="s">
        <v>1591</v>
      </c>
      <c r="B137" s="16">
        <f>'Ref. ACS-5-YR'!H1175</f>
        <v>5269</v>
      </c>
      <c r="C137" s="55">
        <f>'Ref. ACS-5-YR'!I1175</f>
        <v>0.52220019821605546</v>
      </c>
      <c r="D137" s="16">
        <f>'Ref. ACS-5-YR'!R1175</f>
        <v>42361</v>
      </c>
      <c r="E137" s="55">
        <f>'Ref. ACS-5-YR'!S1175</f>
        <v>0.52100705974958794</v>
      </c>
      <c r="F137" s="16">
        <f>'Ref. ACS-5-YR'!AB1175</f>
        <v>7217842</v>
      </c>
      <c r="G137" s="55">
        <f>'Ref. ACS-5-YR'!AC1175</f>
        <v>0.55100000000000005</v>
      </c>
    </row>
    <row r="138" spans="1:13" x14ac:dyDescent="0.3">
      <c r="A138" s="13" t="s">
        <v>1592</v>
      </c>
      <c r="B138" s="16">
        <f>'Ref. ACS-5-YR'!H1176</f>
        <v>23</v>
      </c>
      <c r="C138" s="55">
        <f>'Ref. ACS-5-YR'!I1176</f>
        <v>2.2794846382556988E-3</v>
      </c>
      <c r="D138" s="16">
        <f>'Ref. ACS-5-YR'!R1176</f>
        <v>119</v>
      </c>
      <c r="E138" s="55">
        <f>'Ref. ACS-5-YR'!S1176</f>
        <v>1.463606621897523E-3</v>
      </c>
      <c r="F138" s="16">
        <f>'Ref. ACS-5-YR'!AB1176</f>
        <v>23476</v>
      </c>
      <c r="G138" s="55">
        <f>'Ref. ACS-5-YR'!AC1176</f>
        <v>2E-3</v>
      </c>
    </row>
    <row r="139" spans="1:13" x14ac:dyDescent="0.3">
      <c r="A139" s="13" t="s">
        <v>1588</v>
      </c>
      <c r="B139" s="16">
        <f>'Ref. ACS-5-YR'!H1177</f>
        <v>4798</v>
      </c>
      <c r="C139" s="55">
        <f>'Ref. ACS-5-YR'!I1177</f>
        <v>0.47552031714568882</v>
      </c>
      <c r="D139" s="16">
        <f>'Ref. ACS-5-YR'!R1177</f>
        <v>38826</v>
      </c>
      <c r="E139" s="55">
        <f>'Ref. ACS-5-YR'!S1177</f>
        <v>0.47752933362851452</v>
      </c>
      <c r="F139" s="16">
        <f>'Ref. ACS-5-YR'!AB1177</f>
        <v>5861796</v>
      </c>
      <c r="G139" s="55">
        <f>'Ref. ACS-5-YR'!AC1177</f>
        <v>0.44700000000000001</v>
      </c>
    </row>
    <row r="140" spans="1:13" x14ac:dyDescent="0.3">
      <c r="A140" s="13" t="s">
        <v>1591</v>
      </c>
      <c r="B140" s="16">
        <f>'Ref. ACS-5-YR'!H1178</f>
        <v>4776</v>
      </c>
      <c r="C140" s="55">
        <f>'Ref. ACS-5-YR'!I1178</f>
        <v>0.47333994053518336</v>
      </c>
      <c r="D140" s="16">
        <f>'Ref. ACS-5-YR'!R1178</f>
        <v>38477</v>
      </c>
      <c r="E140" s="55">
        <f>'Ref. ACS-5-YR'!S1178</f>
        <v>0.47323690748530245</v>
      </c>
      <c r="F140" s="16">
        <f>'Ref. ACS-5-YR'!AB1178</f>
        <v>5733612</v>
      </c>
      <c r="G140" s="55">
        <f>'Ref. ACS-5-YR'!AC1178</f>
        <v>0.438</v>
      </c>
    </row>
    <row r="141" spans="1:13" x14ac:dyDescent="0.3">
      <c r="A141" s="13" t="s">
        <v>1593</v>
      </c>
      <c r="B141" s="16">
        <f>'Ref. ACS-5-YR'!H1179</f>
        <v>22</v>
      </c>
      <c r="C141" s="55">
        <f>'Ref. ACS-5-YR'!I1179</f>
        <v>2.1803766105054508E-3</v>
      </c>
      <c r="D141" s="16">
        <f>'Ref. ACS-5-YR'!R1179</f>
        <v>349</v>
      </c>
      <c r="E141" s="55">
        <f>'Ref. ACS-5-YR'!S1179</f>
        <v>4.2924261432120631E-3</v>
      </c>
      <c r="F141" s="16">
        <f>'Ref. ACS-5-YR'!AB1179</f>
        <v>128184</v>
      </c>
      <c r="G141" s="55">
        <f>'Ref. ACS-5-YR'!AC1179</f>
        <v>0.01</v>
      </c>
    </row>
    <row r="142" spans="1:13" x14ac:dyDescent="0.3">
      <c r="A142" t="s">
        <v>1594</v>
      </c>
      <c r="M142" s="42" t="str">
        <f>A142</f>
        <v>Source: U.S. Census Bureau, ACS 16-20 (5-year Estimates), Table B25053</v>
      </c>
    </row>
    <row r="143" spans="1:13" s="72" customFormat="1" ht="29.4" customHeight="1" x14ac:dyDescent="0.3">
      <c r="A143" s="348" t="s">
        <v>2484</v>
      </c>
      <c r="B143" s="348"/>
      <c r="C143" s="348"/>
      <c r="D143" s="348"/>
      <c r="E143" s="348"/>
      <c r="F143" s="348"/>
      <c r="G143" s="348"/>
      <c r="I143" s="42"/>
      <c r="J143" s="42"/>
      <c r="K143" s="42"/>
      <c r="L143" s="279"/>
    </row>
    <row r="145" spans="1:13" x14ac:dyDescent="0.3">
      <c r="A145" s="1" t="s">
        <v>1595</v>
      </c>
      <c r="M145" s="61" t="s">
        <v>1596</v>
      </c>
    </row>
    <row r="146" spans="1:13" x14ac:dyDescent="0.3">
      <c r="A146" s="48"/>
      <c r="B146" s="91">
        <v>2010</v>
      </c>
      <c r="C146" s="91">
        <v>2015</v>
      </c>
      <c r="D146" s="91">
        <v>2020</v>
      </c>
    </row>
    <row r="147" spans="1:13" x14ac:dyDescent="0.3">
      <c r="A147" s="13" t="s">
        <v>1597</v>
      </c>
      <c r="B147" s="6">
        <f>'Ref. ACS-5-YR Add.'!B28</f>
        <v>5711</v>
      </c>
      <c r="C147" s="6">
        <f>'Ref. ACS-5-YR Add.'!E28</f>
        <v>5957</v>
      </c>
      <c r="D147" s="6">
        <f>'Ref. ACS-5-YR Add.'!H28</f>
        <v>6451</v>
      </c>
    </row>
    <row r="148" spans="1:13" x14ac:dyDescent="0.3">
      <c r="A148" s="13" t="s">
        <v>1540</v>
      </c>
      <c r="B148" s="16">
        <f>'Ref. ACS-5-YR'!B924</f>
        <v>9324</v>
      </c>
      <c r="C148" s="16">
        <f>'Ref. ACS-5-YR'!E924</f>
        <v>9674</v>
      </c>
      <c r="D148" s="16">
        <f>'Ref. ACS-5-YR'!H924</f>
        <v>10448</v>
      </c>
      <c r="L148" s="275"/>
    </row>
    <row r="149" spans="1:13" x14ac:dyDescent="0.3">
      <c r="A149" s="13" t="s">
        <v>1598</v>
      </c>
      <c r="B149" s="86">
        <f>B147/B148</f>
        <v>0.61250536250536247</v>
      </c>
      <c r="C149" s="86">
        <f>C147/C148</f>
        <v>0.61577424023154848</v>
      </c>
      <c r="D149" s="86">
        <f>D147/D148</f>
        <v>0.61743874425727407</v>
      </c>
      <c r="L149" s="274"/>
    </row>
    <row r="150" spans="1:13" x14ac:dyDescent="0.3">
      <c r="A150" t="s">
        <v>1599</v>
      </c>
      <c r="L150" s="274"/>
    </row>
    <row r="151" spans="1:13" x14ac:dyDescent="0.3">
      <c r="L151" s="274"/>
    </row>
    <row r="152" spans="1:13" x14ac:dyDescent="0.3">
      <c r="L152" s="274"/>
    </row>
    <row r="153" spans="1:13" x14ac:dyDescent="0.3">
      <c r="L153" s="274"/>
    </row>
    <row r="154" spans="1:13" x14ac:dyDescent="0.3">
      <c r="L154" s="274"/>
    </row>
    <row r="155" spans="1:13" x14ac:dyDescent="0.3">
      <c r="L155" s="274"/>
    </row>
    <row r="156" spans="1:13" x14ac:dyDescent="0.3">
      <c r="L156" s="274"/>
    </row>
    <row r="159" spans="1:13" x14ac:dyDescent="0.3">
      <c r="M159" s="42" t="str">
        <f>A150</f>
        <v>Source: U.S. Census Bureau, ACS 06-10, 11-15, 16-20 (5-year Estimates), Table B25001, C24050.</v>
      </c>
    </row>
    <row r="163" spans="1:13" x14ac:dyDescent="0.3">
      <c r="A163" s="1" t="s">
        <v>2476</v>
      </c>
      <c r="M163" s="61" t="s">
        <v>1600</v>
      </c>
    </row>
    <row r="164" spans="1:13" ht="28.8" customHeight="1" x14ac:dyDescent="0.3">
      <c r="A164" s="80"/>
      <c r="B164" s="60" t="str">
        <f>B3</f>
        <v>City of Atwater</v>
      </c>
      <c r="C164" s="60" t="s">
        <v>179</v>
      </c>
      <c r="D164" s="60" t="str">
        <f>B4</f>
        <v>Merced County</v>
      </c>
      <c r="E164" s="60" t="s">
        <v>179</v>
      </c>
      <c r="F164" s="60" t="s">
        <v>173</v>
      </c>
      <c r="G164" s="60" t="s">
        <v>179</v>
      </c>
      <c r="H164" s="58"/>
      <c r="I164" s="58"/>
      <c r="J164" s="58"/>
      <c r="K164" s="58"/>
    </row>
    <row r="165" spans="1:13" x14ac:dyDescent="0.3">
      <c r="A165" s="13" t="s">
        <v>180</v>
      </c>
      <c r="B165" s="16">
        <f>'Ref. ACS-5-YR'!H988</f>
        <v>358</v>
      </c>
      <c r="C165" s="55"/>
      <c r="D165" s="16">
        <f>'Ref. ACS-5-YR'!R988</f>
        <v>5385</v>
      </c>
      <c r="E165" s="55"/>
      <c r="F165" s="16">
        <f>'Ref. ACS-5-YR'!AB988</f>
        <v>1107831</v>
      </c>
      <c r="G165" s="55"/>
      <c r="H165" s="54"/>
      <c r="I165" s="54"/>
      <c r="J165" s="54"/>
      <c r="K165" s="54"/>
      <c r="M165" s="52"/>
    </row>
    <row r="166" spans="1:13" x14ac:dyDescent="0.3">
      <c r="A166" s="13" t="s">
        <v>1601</v>
      </c>
      <c r="B166" s="16">
        <f>'Ref. ACS-5-YR'!H989</f>
        <v>114</v>
      </c>
      <c r="C166" s="55">
        <f>'Ref. ACS-5-YR'!I989</f>
        <v>0.31843575418994413</v>
      </c>
      <c r="D166" s="16">
        <f>'Ref. ACS-5-YR'!R989</f>
        <v>1297</v>
      </c>
      <c r="E166" s="55">
        <f>'Ref. ACS-5-YR'!S989</f>
        <v>0.24085422469823584</v>
      </c>
      <c r="F166" s="16">
        <f>'Ref. ACS-5-YR'!AB989</f>
        <v>227993</v>
      </c>
      <c r="G166" s="55">
        <f>'Ref. ACS-5-YR'!AC989</f>
        <v>0.20599999999999999</v>
      </c>
      <c r="H166" s="54"/>
      <c r="I166" s="54"/>
      <c r="J166" s="54"/>
      <c r="K166" s="54"/>
      <c r="L166" s="275"/>
    </row>
    <row r="167" spans="1:13" x14ac:dyDescent="0.3">
      <c r="A167" s="13" t="s">
        <v>1602</v>
      </c>
      <c r="B167" s="16">
        <f>'Ref. ACS-5-YR'!H990</f>
        <v>0</v>
      </c>
      <c r="C167" s="55">
        <f>'Ref. ACS-5-YR'!I990</f>
        <v>0</v>
      </c>
      <c r="D167" s="16">
        <f>'Ref. ACS-5-YR'!R990</f>
        <v>64</v>
      </c>
      <c r="E167" s="55">
        <f>'Ref. ACS-5-YR'!S990</f>
        <v>1.1884865366759517E-2</v>
      </c>
      <c r="F167" s="16">
        <f>'Ref. ACS-5-YR'!AB990</f>
        <v>54898</v>
      </c>
      <c r="G167" s="55">
        <f>'Ref. ACS-5-YR'!AC990</f>
        <v>0.05</v>
      </c>
      <c r="H167" s="54"/>
      <c r="I167" s="54"/>
      <c r="J167" s="54"/>
      <c r="K167" s="54"/>
      <c r="L167" s="274"/>
    </row>
    <row r="168" spans="1:13" x14ac:dyDescent="0.3">
      <c r="A168" s="13" t="s">
        <v>1603</v>
      </c>
      <c r="B168" s="16">
        <f>'Ref. ACS-5-YR'!H991</f>
        <v>67</v>
      </c>
      <c r="C168" s="55">
        <f>'Ref. ACS-5-YR'!I991</f>
        <v>0.18715083798882681</v>
      </c>
      <c r="D168" s="16">
        <f>'Ref. ACS-5-YR'!R991</f>
        <v>416</v>
      </c>
      <c r="E168" s="55">
        <f>'Ref. ACS-5-YR'!S991</f>
        <v>7.7251624883936859E-2</v>
      </c>
      <c r="F168" s="16">
        <f>'Ref. ACS-5-YR'!AB991</f>
        <v>77702</v>
      </c>
      <c r="G168" s="55">
        <f>'Ref. ACS-5-YR'!AC991</f>
        <v>7.0000000000000007E-2</v>
      </c>
      <c r="H168" s="54"/>
      <c r="I168" s="54"/>
      <c r="J168" s="54"/>
      <c r="K168" s="54"/>
      <c r="L168" s="274"/>
    </row>
    <row r="169" spans="1:13" x14ac:dyDescent="0.3">
      <c r="A169" s="13" t="s">
        <v>1604</v>
      </c>
      <c r="B169" s="16">
        <f>'Ref. ACS-5-YR'!H992</f>
        <v>89</v>
      </c>
      <c r="C169" s="55">
        <f>'Ref. ACS-5-YR'!I992</f>
        <v>0.24860335195530725</v>
      </c>
      <c r="D169" s="16">
        <f>'Ref. ACS-5-YR'!R992</f>
        <v>696</v>
      </c>
      <c r="E169" s="55">
        <f>'Ref. ACS-5-YR'!S992</f>
        <v>0.12924791086350976</v>
      </c>
      <c r="F169" s="16">
        <f>'Ref. ACS-5-YR'!AB992</f>
        <v>53437</v>
      </c>
      <c r="G169" s="55">
        <f>'Ref. ACS-5-YR'!AC992</f>
        <v>4.8000000000000001E-2</v>
      </c>
      <c r="H169" s="54"/>
      <c r="I169" s="54"/>
      <c r="J169" s="54"/>
      <c r="K169" s="54"/>
      <c r="L169" s="274"/>
    </row>
    <row r="170" spans="1:13" x14ac:dyDescent="0.3">
      <c r="A170" s="13" t="s">
        <v>1605</v>
      </c>
      <c r="B170" s="16">
        <f>'Ref. ACS-5-YR'!H993</f>
        <v>24</v>
      </c>
      <c r="C170" s="55">
        <f>'Ref. ACS-5-YR'!I993</f>
        <v>6.7039106145251395E-2</v>
      </c>
      <c r="D170" s="16">
        <f>'Ref. ACS-5-YR'!R993</f>
        <v>574</v>
      </c>
      <c r="E170" s="55">
        <f>'Ref. ACS-5-YR'!S993</f>
        <v>0.10659238625812442</v>
      </c>
      <c r="F170" s="16">
        <f>'Ref. ACS-5-YR'!AB993</f>
        <v>378023</v>
      </c>
      <c r="G170" s="55">
        <f>'Ref. ACS-5-YR'!AC993</f>
        <v>0.34100000000000003</v>
      </c>
      <c r="H170" s="54"/>
      <c r="I170" s="54"/>
      <c r="J170" s="54"/>
      <c r="K170" s="54"/>
      <c r="L170" s="274"/>
    </row>
    <row r="171" spans="1:13" x14ac:dyDescent="0.3">
      <c r="A171" s="13" t="s">
        <v>1606</v>
      </c>
      <c r="B171" s="16">
        <f>'Ref. ACS-5-YR'!H994</f>
        <v>0</v>
      </c>
      <c r="C171" s="55">
        <f>'Ref. ACS-5-YR'!I994</f>
        <v>0</v>
      </c>
      <c r="D171" s="16">
        <f>'Ref. ACS-5-YR'!R994</f>
        <v>162</v>
      </c>
      <c r="E171" s="55">
        <f>'Ref. ACS-5-YR'!S994</f>
        <v>3.0083565459610027E-2</v>
      </c>
      <c r="F171" s="16">
        <f>'Ref. ACS-5-YR'!AB994</f>
        <v>3326</v>
      </c>
      <c r="G171" s="55">
        <f>'Ref. ACS-5-YR'!AC994</f>
        <v>3.0000000000000001E-3</v>
      </c>
      <c r="H171" s="54"/>
      <c r="I171" s="54"/>
      <c r="J171" s="54"/>
      <c r="K171" s="54"/>
      <c r="L171" s="274"/>
    </row>
    <row r="172" spans="1:13" x14ac:dyDescent="0.3">
      <c r="A172" s="13" t="s">
        <v>1607</v>
      </c>
      <c r="B172" s="16">
        <f>'Ref. ACS-5-YR'!H995</f>
        <v>64</v>
      </c>
      <c r="C172" s="55">
        <f>'Ref. ACS-5-YR'!I995</f>
        <v>0.1787709497206704</v>
      </c>
      <c r="D172" s="16">
        <f>'Ref. ACS-5-YR'!R995</f>
        <v>2176</v>
      </c>
      <c r="E172" s="55">
        <f>'Ref. ACS-5-YR'!S995</f>
        <v>0.4040854224698236</v>
      </c>
      <c r="F172" s="16">
        <f>'Ref. ACS-5-YR'!AB995</f>
        <v>312452</v>
      </c>
      <c r="G172" s="55">
        <f>'Ref. ACS-5-YR'!AC995</f>
        <v>0.28199999999999997</v>
      </c>
      <c r="H172" s="54"/>
      <c r="I172" s="54"/>
      <c r="J172" s="54"/>
      <c r="K172" s="54"/>
      <c r="L172" s="274"/>
    </row>
    <row r="173" spans="1:13" x14ac:dyDescent="0.3">
      <c r="A173" t="s">
        <v>1608</v>
      </c>
      <c r="L173" s="287"/>
    </row>
    <row r="174" spans="1:13" x14ac:dyDescent="0.3">
      <c r="A174" s="361" t="s">
        <v>2477</v>
      </c>
      <c r="B174" s="361"/>
      <c r="C174" s="361"/>
      <c r="D174" s="361"/>
      <c r="E174" s="361"/>
      <c r="F174" s="361"/>
      <c r="G174" s="361"/>
      <c r="H174" s="361"/>
      <c r="I174" s="361"/>
      <c r="J174" s="361"/>
      <c r="K174" s="361"/>
      <c r="L174" s="287"/>
    </row>
    <row r="175" spans="1:13" ht="14.4" customHeight="1" x14ac:dyDescent="0.3">
      <c r="A175" s="361"/>
      <c r="B175" s="361"/>
      <c r="C175" s="361"/>
      <c r="D175" s="361"/>
      <c r="E175" s="361"/>
      <c r="F175" s="361"/>
      <c r="G175" s="361"/>
      <c r="H175" s="361"/>
      <c r="I175" s="361"/>
      <c r="J175" s="361"/>
      <c r="K175" s="361"/>
      <c r="L175" s="287"/>
    </row>
    <row r="176" spans="1:13" x14ac:dyDescent="0.3">
      <c r="A176" s="361"/>
      <c r="B176" s="361"/>
      <c r="C176" s="361"/>
      <c r="D176" s="361"/>
      <c r="E176" s="361"/>
      <c r="F176" s="361"/>
      <c r="G176" s="361"/>
      <c r="H176" s="361"/>
      <c r="I176" s="361"/>
      <c r="J176" s="361"/>
      <c r="K176" s="361"/>
      <c r="L176" s="287"/>
    </row>
    <row r="177" spans="1:13" x14ac:dyDescent="0.3">
      <c r="A177" s="361"/>
      <c r="B177" s="361"/>
      <c r="C177" s="361"/>
      <c r="D177" s="361"/>
      <c r="E177" s="361"/>
      <c r="F177" s="361"/>
      <c r="G177" s="361"/>
      <c r="H177" s="361"/>
      <c r="I177" s="361"/>
      <c r="J177" s="361"/>
      <c r="K177" s="361"/>
      <c r="L177" s="287"/>
    </row>
    <row r="178" spans="1:13" x14ac:dyDescent="0.3">
      <c r="A178" s="361"/>
      <c r="B178" s="361"/>
      <c r="C178" s="361"/>
      <c r="D178" s="361"/>
      <c r="E178" s="361"/>
      <c r="F178" s="361"/>
      <c r="G178" s="361"/>
      <c r="H178" s="361"/>
      <c r="I178" s="361"/>
      <c r="J178" s="361"/>
      <c r="K178" s="361"/>
      <c r="L178" s="287"/>
      <c r="M178" s="42" t="str">
        <f>A173</f>
        <v>Source: U.S. Census Bureau, ACS 16-20 (5-year Estimates), Table B25004</v>
      </c>
    </row>
    <row r="179" spans="1:13" ht="14.4" customHeight="1" x14ac:dyDescent="0.3">
      <c r="A179" s="361"/>
      <c r="B179" s="361"/>
      <c r="C179" s="361"/>
      <c r="D179" s="361"/>
      <c r="E179" s="361"/>
      <c r="F179" s="361"/>
      <c r="G179" s="361"/>
      <c r="H179" s="361"/>
      <c r="I179" s="361"/>
      <c r="J179" s="361"/>
      <c r="K179" s="361"/>
      <c r="L179" s="287"/>
    </row>
    <row r="180" spans="1:13" x14ac:dyDescent="0.3">
      <c r="A180" s="361"/>
      <c r="B180" s="361"/>
      <c r="C180" s="361"/>
      <c r="D180" s="361"/>
      <c r="E180" s="361"/>
      <c r="F180" s="361"/>
      <c r="G180" s="361"/>
      <c r="H180" s="361"/>
      <c r="I180" s="361"/>
      <c r="J180" s="361"/>
      <c r="K180" s="361"/>
      <c r="L180" s="287"/>
    </row>
    <row r="181" spans="1:13" x14ac:dyDescent="0.3">
      <c r="A181" s="361"/>
      <c r="B181" s="361"/>
      <c r="C181" s="361"/>
      <c r="D181" s="361"/>
      <c r="E181" s="361"/>
      <c r="F181" s="361"/>
      <c r="G181" s="361"/>
      <c r="H181" s="361"/>
      <c r="I181" s="361"/>
      <c r="J181" s="361"/>
      <c r="K181" s="361"/>
      <c r="L181" s="287"/>
    </row>
    <row r="182" spans="1:13" x14ac:dyDescent="0.3">
      <c r="A182" s="292"/>
      <c r="B182" s="292"/>
      <c r="C182" s="292"/>
      <c r="D182" s="292"/>
      <c r="E182" s="292"/>
      <c r="F182" s="292"/>
      <c r="G182" s="292"/>
      <c r="H182" s="292"/>
      <c r="I182" s="292"/>
      <c r="J182" s="292"/>
      <c r="K182" s="292"/>
      <c r="L182" s="287"/>
    </row>
    <row r="183" spans="1:13" x14ac:dyDescent="0.3">
      <c r="M183"/>
    </row>
    <row r="184" spans="1:13" x14ac:dyDescent="0.3">
      <c r="A184" s="1" t="s">
        <v>1609</v>
      </c>
      <c r="C184" s="114" t="s">
        <v>179</v>
      </c>
      <c r="D184" s="114"/>
      <c r="E184" s="114" t="s">
        <v>179</v>
      </c>
      <c r="F184" s="114"/>
      <c r="G184" s="114" t="s">
        <v>179</v>
      </c>
      <c r="M184" s="61" t="s">
        <v>2500</v>
      </c>
    </row>
    <row r="185" spans="1:13" ht="28.2" customHeight="1" x14ac:dyDescent="0.3">
      <c r="A185" s="80"/>
      <c r="B185" s="60" t="str">
        <f>B3</f>
        <v>City of Atwater</v>
      </c>
      <c r="C185" s="60" t="str">
        <f>B3</f>
        <v>City of Atwater</v>
      </c>
      <c r="D185" s="60" t="str">
        <f>B4</f>
        <v>Merced County</v>
      </c>
      <c r="E185" s="60" t="str">
        <f>B4</f>
        <v>Merced County</v>
      </c>
      <c r="F185" s="60" t="s">
        <v>173</v>
      </c>
      <c r="G185" s="60" t="s">
        <v>173</v>
      </c>
      <c r="H185" s="58"/>
      <c r="I185" s="58"/>
      <c r="J185" s="58"/>
      <c r="K185" s="58"/>
      <c r="L185" s="275"/>
    </row>
    <row r="186" spans="1:13" x14ac:dyDescent="0.3">
      <c r="A186" s="13" t="s">
        <v>174</v>
      </c>
      <c r="B186" s="16">
        <f>'Ref. ACS-5-YR'!H1049</f>
        <v>10090</v>
      </c>
      <c r="C186" s="55"/>
      <c r="D186" s="16">
        <f>'Ref. ACS-5-YR'!R1049</f>
        <v>81306</v>
      </c>
      <c r="E186" s="55"/>
      <c r="F186" s="16">
        <f>'Ref. ACS-5-YR'!AB1049</f>
        <v>13103114</v>
      </c>
      <c r="G186" s="55"/>
      <c r="H186" s="54"/>
      <c r="I186" s="54"/>
      <c r="J186" s="54"/>
      <c r="K186" s="54"/>
      <c r="L186" s="274"/>
      <c r="M186" s="84"/>
    </row>
    <row r="187" spans="1:13" x14ac:dyDescent="0.3">
      <c r="A187" s="13" t="s">
        <v>1610</v>
      </c>
      <c r="B187" s="16">
        <f>'Ref. ACS-5-YR'!H1051+'Ref. ACS-5-YR'!H1057</f>
        <v>5847</v>
      </c>
      <c r="C187" s="55">
        <f>'Ref. ACS-5-YR'!I1051+'Ref. ACS-5-YR'!I1057</f>
        <v>0.57948463825569874</v>
      </c>
      <c r="D187" s="16">
        <f>'Ref. ACS-5-YR'!R1051+'Ref. ACS-5-YR'!R1057</f>
        <v>43831</v>
      </c>
      <c r="E187" s="55">
        <f>'Ref. ACS-5-YR'!S1051+'Ref. ACS-5-YR'!S1057</f>
        <v>0.53908690625538092</v>
      </c>
      <c r="F187" s="16">
        <f>'Ref. ACS-5-YR'!AB1051+'Ref. ACS-5-YR'!AB1057</f>
        <v>7507254</v>
      </c>
      <c r="G187" s="55">
        <f>'Ref. ACS-5-YR'!AC1051+'Ref. ACS-5-YR'!AC1057</f>
        <v>0.57299999999999995</v>
      </c>
      <c r="H187" s="54"/>
      <c r="I187" s="54"/>
      <c r="J187" s="54"/>
      <c r="K187" s="54"/>
      <c r="L187" s="274"/>
      <c r="M187" s="84"/>
    </row>
    <row r="188" spans="1:13" x14ac:dyDescent="0.3">
      <c r="A188" s="13" t="s">
        <v>1611</v>
      </c>
      <c r="B188" s="16">
        <f>'Ref. ACS-5-YR'!H1052+'Ref. ACS-5-YR'!H1058</f>
        <v>3562</v>
      </c>
      <c r="C188" s="55">
        <f>'Ref. ACS-5-YR'!I1052+'Ref. ACS-5-YR'!I1058</f>
        <v>0.35302279484638255</v>
      </c>
      <c r="D188" s="16">
        <f>'Ref. ACS-5-YR'!R1052+'Ref. ACS-5-YR'!R1058</f>
        <v>30534</v>
      </c>
      <c r="E188" s="55">
        <f>'Ref. ACS-5-YR'!S1052+'Ref. ACS-5-YR'!S1058</f>
        <v>0.3755442402774703</v>
      </c>
      <c r="F188" s="16">
        <f>'Ref. ACS-5-YR'!AB1052+'Ref. ACS-5-YR'!AB1058</f>
        <v>4520122</v>
      </c>
      <c r="G188" s="55">
        <f>'Ref. ACS-5-YR'!AC1052+'Ref. ACS-5-YR'!AC1058</f>
        <v>0.34499999999999997</v>
      </c>
      <c r="H188" s="54"/>
      <c r="I188" s="54"/>
      <c r="J188" s="54"/>
      <c r="K188" s="54"/>
      <c r="L188" s="274"/>
      <c r="M188" s="84"/>
    </row>
    <row r="189" spans="1:13" x14ac:dyDescent="0.3">
      <c r="A189" s="13" t="s">
        <v>1612</v>
      </c>
      <c r="B189" s="16">
        <f>'Ref. ACS-5-YR'!H1053+'Ref. ACS-5-YR'!H1059</f>
        <v>508</v>
      </c>
      <c r="C189" s="55">
        <f>'Ref. ACS-5-YR'!I1053+'Ref. ACS-5-YR'!I1059</f>
        <v>5.0346878097125868E-2</v>
      </c>
      <c r="D189" s="16">
        <f>'Ref. ACS-5-YR'!R1053+'Ref. ACS-5-YR'!R1059</f>
        <v>5155</v>
      </c>
      <c r="E189" s="55">
        <f>'Ref. ACS-5-YR'!S1053+'Ref. ACS-5-YR'!S1059</f>
        <v>6.3402454923375887E-2</v>
      </c>
      <c r="F189" s="16">
        <f>'Ref. ACS-5-YR'!AB1053+'Ref. ACS-5-YR'!AB1059</f>
        <v>680753</v>
      </c>
      <c r="G189" s="55">
        <f>'Ref. ACS-5-YR'!AC1053+'Ref. ACS-5-YR'!AC1059</f>
        <v>5.2000000000000005E-2</v>
      </c>
      <c r="H189" s="54"/>
      <c r="I189" s="54"/>
      <c r="J189" s="54"/>
      <c r="K189" s="54"/>
      <c r="M189" s="84"/>
    </row>
    <row r="190" spans="1:13" x14ac:dyDescent="0.3">
      <c r="A190" s="13" t="s">
        <v>1613</v>
      </c>
      <c r="B190" s="16">
        <f>'Ref. ACS-5-YR'!H1054+'Ref. ACS-5-YR'!H1060</f>
        <v>145</v>
      </c>
      <c r="C190" s="55">
        <f>'Ref. ACS-5-YR'!I1054+'Ref. ACS-5-YR'!I1060</f>
        <v>1.4370664023785926E-2</v>
      </c>
      <c r="D190" s="16">
        <f>'Ref. ACS-5-YR'!R1054+'Ref. ACS-5-YR'!R1060</f>
        <v>1278</v>
      </c>
      <c r="E190" s="55">
        <f>'Ref. ACS-5-YR'!S1054+'Ref. ACS-5-YR'!S1060</f>
        <v>1.5718397166260792E-2</v>
      </c>
      <c r="F190" s="16">
        <f>'Ref. ACS-5-YR'!AB1054+'Ref. ACS-5-YR'!AB1060</f>
        <v>287225</v>
      </c>
      <c r="G190" s="55">
        <f>'Ref. ACS-5-YR'!AC1054+'Ref. ACS-5-YR'!AC1060</f>
        <v>2.1999999999999999E-2</v>
      </c>
      <c r="H190" s="54"/>
      <c r="I190" s="54"/>
      <c r="J190" s="54"/>
      <c r="K190" s="54"/>
      <c r="M190" s="84"/>
    </row>
    <row r="191" spans="1:13" x14ac:dyDescent="0.3">
      <c r="A191" s="13" t="s">
        <v>1614</v>
      </c>
      <c r="B191" s="16">
        <f>'Ref. ACS-5-YR'!H1055+'Ref. ACS-5-YR'!H1061</f>
        <v>28</v>
      </c>
      <c r="C191" s="55">
        <f>'Ref. ACS-5-YR'!I1055+'Ref. ACS-5-YR'!I1061</f>
        <v>2.7750247770069376E-3</v>
      </c>
      <c r="D191" s="16">
        <f>'Ref. ACS-5-YR'!R1055+'Ref. ACS-5-YR'!R1061</f>
        <v>508</v>
      </c>
      <c r="E191" s="55">
        <f>'Ref. ACS-5-YR'!S1055+'Ref. ACS-5-YR'!S1061</f>
        <v>6.2480013775121149E-3</v>
      </c>
      <c r="F191" s="16">
        <f>'Ref. ACS-5-YR'!AB1055+'Ref. ACS-5-YR'!AB1061</f>
        <v>107760</v>
      </c>
      <c r="G191" s="55">
        <f>'Ref. ACS-5-YR'!AC1055+'Ref. ACS-5-YR'!AC1061</f>
        <v>8.0000000000000002E-3</v>
      </c>
      <c r="H191" s="54"/>
      <c r="I191" s="54"/>
      <c r="J191" s="54"/>
      <c r="K191" s="54"/>
      <c r="M191" s="84"/>
    </row>
    <row r="192" spans="1:13" x14ac:dyDescent="0.3">
      <c r="A192" t="s">
        <v>2434</v>
      </c>
      <c r="B192" s="85"/>
      <c r="C192" s="85"/>
      <c r="D192" s="85"/>
      <c r="E192" s="85"/>
      <c r="F192" s="85"/>
      <c r="G192" s="85"/>
      <c r="H192" s="85"/>
      <c r="I192" s="85"/>
      <c r="J192" s="85"/>
      <c r="K192" s="85"/>
      <c r="L192" s="273"/>
      <c r="M192" s="84"/>
    </row>
    <row r="193" spans="1:13" x14ac:dyDescent="0.3">
      <c r="B193" s="85"/>
      <c r="C193" s="121"/>
      <c r="D193" s="85"/>
      <c r="E193" s="85"/>
      <c r="F193" s="85"/>
      <c r="G193" s="85"/>
      <c r="H193" s="85"/>
      <c r="I193" s="85"/>
      <c r="J193" s="85"/>
      <c r="K193" s="85"/>
      <c r="L193" s="271"/>
      <c r="M193" s="84"/>
    </row>
    <row r="194" spans="1:13" x14ac:dyDescent="0.3">
      <c r="B194" s="85"/>
      <c r="C194" s="85"/>
      <c r="D194" s="85"/>
      <c r="E194" s="85"/>
      <c r="F194" s="85"/>
      <c r="G194" s="85"/>
      <c r="H194" s="85"/>
      <c r="I194" s="85"/>
      <c r="J194" s="85"/>
      <c r="K194" s="85"/>
      <c r="L194" s="271"/>
      <c r="M194" s="84"/>
    </row>
    <row r="195" spans="1:13" x14ac:dyDescent="0.3">
      <c r="B195" s="85"/>
      <c r="C195" s="85"/>
      <c r="D195" s="85"/>
      <c r="E195" s="85"/>
      <c r="F195" s="85"/>
      <c r="G195" s="85"/>
      <c r="H195" s="85"/>
      <c r="I195" s="85"/>
      <c r="J195" s="85"/>
      <c r="K195" s="85"/>
      <c r="L195" s="274"/>
      <c r="M195" s="84"/>
    </row>
    <row r="196" spans="1:13" x14ac:dyDescent="0.3">
      <c r="B196" s="85"/>
      <c r="C196" s="85"/>
      <c r="D196" s="85"/>
      <c r="E196" s="85"/>
      <c r="F196" s="85"/>
      <c r="G196" s="85"/>
      <c r="H196" s="85"/>
      <c r="I196" s="85"/>
      <c r="J196" s="85"/>
      <c r="K196" s="85"/>
      <c r="L196" s="271"/>
      <c r="M196" s="84" t="str">
        <f>A214</f>
        <v>Source: U.S. Census Bureau, ACS 06-10, 11-15, 16-20 (5-year Estimates), Table B25014</v>
      </c>
    </row>
    <row r="197" spans="1:13" ht="43.2" x14ac:dyDescent="0.3">
      <c r="B197" s="85"/>
      <c r="C197" s="85"/>
      <c r="D197" s="85"/>
      <c r="E197" s="85"/>
      <c r="F197" s="85"/>
      <c r="G197" s="85"/>
      <c r="H197" s="85"/>
      <c r="I197" s="85"/>
      <c r="J197" s="85"/>
      <c r="K197" s="85"/>
      <c r="L197" s="274"/>
      <c r="M197" s="84" t="s">
        <v>2501</v>
      </c>
    </row>
    <row r="198" spans="1:13" x14ac:dyDescent="0.3">
      <c r="B198" s="85"/>
      <c r="C198" s="85"/>
      <c r="D198" s="85"/>
      <c r="E198" s="85"/>
      <c r="F198" s="85"/>
      <c r="G198" s="85"/>
      <c r="H198" s="85"/>
      <c r="I198" s="85"/>
      <c r="J198" s="85"/>
      <c r="K198" s="85"/>
      <c r="L198" s="274"/>
      <c r="M198" s="96"/>
    </row>
    <row r="199" spans="1:13" x14ac:dyDescent="0.3">
      <c r="A199" s="1" t="s">
        <v>1615</v>
      </c>
      <c r="C199" s="114" t="s">
        <v>179</v>
      </c>
      <c r="D199" s="114"/>
      <c r="E199" s="114" t="s">
        <v>179</v>
      </c>
      <c r="F199" s="114"/>
      <c r="G199" s="114" t="s">
        <v>179</v>
      </c>
      <c r="H199" s="85"/>
      <c r="I199" s="85"/>
      <c r="J199" s="85"/>
      <c r="K199" s="85"/>
      <c r="L199" s="274"/>
      <c r="M199" s="61" t="s">
        <v>2509</v>
      </c>
    </row>
    <row r="200" spans="1:13" x14ac:dyDescent="0.3">
      <c r="A200" s="80"/>
      <c r="B200" s="51">
        <v>2010</v>
      </c>
      <c r="C200" s="60">
        <v>2010</v>
      </c>
      <c r="D200" s="60">
        <v>2015</v>
      </c>
      <c r="E200" s="60">
        <v>2015</v>
      </c>
      <c r="F200" s="60">
        <v>2020</v>
      </c>
      <c r="G200" s="60">
        <v>2020</v>
      </c>
      <c r="H200" s="85"/>
      <c r="I200" s="85"/>
      <c r="J200" s="85"/>
      <c r="K200" s="85"/>
      <c r="L200" s="274"/>
      <c r="M200" s="96"/>
    </row>
    <row r="201" spans="1:13" x14ac:dyDescent="0.3">
      <c r="A201" s="13" t="s">
        <v>174</v>
      </c>
      <c r="B201" s="16">
        <f>'Ref. ACS-5-YR'!B1049</f>
        <v>8229</v>
      </c>
      <c r="C201" s="55"/>
      <c r="D201" s="16">
        <f>'Ref. ACS-5-YR'!E1049</f>
        <v>9060</v>
      </c>
      <c r="E201" s="55"/>
      <c r="F201" s="16">
        <f>'Ref. ACS-5-YR'!H1049</f>
        <v>10090</v>
      </c>
      <c r="G201" s="55"/>
      <c r="H201" s="85"/>
      <c r="I201" s="85"/>
      <c r="J201" s="85"/>
      <c r="K201" s="85"/>
      <c r="L201" s="274"/>
      <c r="M201" s="96"/>
    </row>
    <row r="202" spans="1:13" x14ac:dyDescent="0.3">
      <c r="A202" s="7" t="s">
        <v>1585</v>
      </c>
      <c r="B202" s="118">
        <f>'Ref. ACS-5-YR'!B1050</f>
        <v>4482</v>
      </c>
      <c r="C202" s="119">
        <f>'Ref. ACS-5-YR'!C1050</f>
        <v>0.54465913233685748</v>
      </c>
      <c r="D202" s="118">
        <f>'Ref. ACS-5-YR'!E1050</f>
        <v>4417</v>
      </c>
      <c r="E202" s="119">
        <f>'Ref. ACS-5-YR'!F1050</f>
        <v>0.48752759381898453</v>
      </c>
      <c r="F202" s="118">
        <f>'Ref. ACS-5-YR'!H1050</f>
        <v>5292</v>
      </c>
      <c r="G202" s="119">
        <f>'Ref. ACS-5-YR'!I1050</f>
        <v>0.52447968285431124</v>
      </c>
      <c r="H202" s="85"/>
      <c r="I202" s="85"/>
      <c r="J202" s="85"/>
      <c r="K202" s="85"/>
      <c r="L202" s="274"/>
      <c r="M202" s="96"/>
    </row>
    <row r="203" spans="1:13" x14ac:dyDescent="0.3">
      <c r="A203" s="13" t="s">
        <v>1616</v>
      </c>
      <c r="B203" s="16">
        <f>'Ref. ACS-5-YR'!B1051</f>
        <v>2580</v>
      </c>
      <c r="C203" s="55">
        <f>B203/$B$202</f>
        <v>0.57563587684069617</v>
      </c>
      <c r="D203" s="16">
        <f>'Ref. ACS-5-YR'!E1051</f>
        <v>2820</v>
      </c>
      <c r="E203" s="55">
        <f>D203/$D$202</f>
        <v>0.63844238170704093</v>
      </c>
      <c r="F203" s="16">
        <f>'Ref. ACS-5-YR'!H1051</f>
        <v>3453</v>
      </c>
      <c r="G203" s="55">
        <f>F203/$F$202</f>
        <v>0.6524943310657596</v>
      </c>
      <c r="H203" s="85"/>
      <c r="I203" s="85"/>
      <c r="J203" s="85"/>
      <c r="K203" s="85"/>
      <c r="L203" s="274"/>
      <c r="M203" s="96"/>
    </row>
    <row r="204" spans="1:13" x14ac:dyDescent="0.3">
      <c r="A204" s="13" t="s">
        <v>1617</v>
      </c>
      <c r="B204" s="16">
        <f>'Ref. ACS-5-YR'!B1052</f>
        <v>1682</v>
      </c>
      <c r="C204" s="55">
        <f t="shared" ref="C204:C207" si="0">B204/$B$202</f>
        <v>0.37527889335118253</v>
      </c>
      <c r="D204" s="16">
        <f>'Ref. ACS-5-YR'!E1052</f>
        <v>1295</v>
      </c>
      <c r="E204" s="55">
        <f t="shared" ref="E204:E207" si="1">D204/$D$202</f>
        <v>0.29318541996830427</v>
      </c>
      <c r="F204" s="16">
        <f>'Ref. ACS-5-YR'!H1052</f>
        <v>1646</v>
      </c>
      <c r="G204" s="55">
        <f t="shared" ref="G204:G207" si="2">F204/$F$202</f>
        <v>0.31103552532123963</v>
      </c>
      <c r="H204" s="85"/>
      <c r="I204" s="85"/>
      <c r="J204" s="85"/>
      <c r="K204" s="85"/>
      <c r="L204" s="274"/>
      <c r="M204" s="96"/>
    </row>
    <row r="205" spans="1:13" x14ac:dyDescent="0.3">
      <c r="A205" s="13" t="s">
        <v>1618</v>
      </c>
      <c r="B205" s="16">
        <f>'Ref. ACS-5-YR'!B1053</f>
        <v>197</v>
      </c>
      <c r="C205" s="55">
        <f t="shared" si="0"/>
        <v>4.3953592146363234E-2</v>
      </c>
      <c r="D205" s="16">
        <f>'Ref. ACS-5-YR'!E1053</f>
        <v>226</v>
      </c>
      <c r="E205" s="55">
        <f t="shared" si="1"/>
        <v>5.1165949739642294E-2</v>
      </c>
      <c r="F205" s="16">
        <f>'Ref. ACS-5-YR'!H1053</f>
        <v>130</v>
      </c>
      <c r="G205" s="55">
        <f t="shared" si="2"/>
        <v>2.456538170823885E-2</v>
      </c>
      <c r="H205" s="85"/>
      <c r="I205" s="85"/>
      <c r="J205" s="85"/>
      <c r="K205" s="85"/>
      <c r="L205" s="274"/>
      <c r="M205" s="96"/>
    </row>
    <row r="206" spans="1:13" x14ac:dyDescent="0.3">
      <c r="A206" s="13" t="s">
        <v>1619</v>
      </c>
      <c r="B206" s="16">
        <f>'Ref. ACS-5-YR'!B1054</f>
        <v>23</v>
      </c>
      <c r="C206" s="55">
        <f t="shared" si="0"/>
        <v>5.1316376617581436E-3</v>
      </c>
      <c r="D206" s="16">
        <f>'Ref. ACS-5-YR'!E1054</f>
        <v>57</v>
      </c>
      <c r="E206" s="55">
        <f t="shared" si="1"/>
        <v>1.2904686438759338E-2</v>
      </c>
      <c r="F206" s="16">
        <f>'Ref. ACS-5-YR'!H1054</f>
        <v>35</v>
      </c>
      <c r="G206" s="55">
        <f t="shared" si="2"/>
        <v>6.6137566137566134E-3</v>
      </c>
      <c r="H206" s="85"/>
      <c r="I206" s="85"/>
      <c r="J206" s="85"/>
      <c r="K206" s="85"/>
      <c r="L206" s="274"/>
      <c r="M206" s="96"/>
    </row>
    <row r="207" spans="1:13" x14ac:dyDescent="0.3">
      <c r="A207" s="13" t="s">
        <v>1620</v>
      </c>
      <c r="B207" s="16">
        <f>'Ref. ACS-5-YR'!B1055</f>
        <v>0</v>
      </c>
      <c r="C207" s="55">
        <f t="shared" si="0"/>
        <v>0</v>
      </c>
      <c r="D207" s="16">
        <f>'Ref. ACS-5-YR'!E1055</f>
        <v>19</v>
      </c>
      <c r="E207" s="55">
        <f t="shared" si="1"/>
        <v>4.301562146253113E-3</v>
      </c>
      <c r="F207" s="16">
        <f>'Ref. ACS-5-YR'!H1055</f>
        <v>28</v>
      </c>
      <c r="G207" s="55">
        <f t="shared" si="2"/>
        <v>5.2910052910052907E-3</v>
      </c>
      <c r="H207" s="85"/>
      <c r="I207" s="85"/>
      <c r="J207" s="85"/>
      <c r="K207" s="85"/>
      <c r="L207" s="274"/>
      <c r="M207" s="96"/>
    </row>
    <row r="208" spans="1:13" x14ac:dyDescent="0.3">
      <c r="A208" s="7" t="s">
        <v>1588</v>
      </c>
      <c r="B208" s="118">
        <f>'Ref. ACS-5-YR'!B1056</f>
        <v>3747</v>
      </c>
      <c r="C208" s="119">
        <f>'Ref. ACS-5-YR'!C1056</f>
        <v>0.45534086766314252</v>
      </c>
      <c r="D208" s="118">
        <f>'Ref. ACS-5-YR'!E1056</f>
        <v>4643</v>
      </c>
      <c r="E208" s="119">
        <f>'Ref. ACS-5-YR'!F1056</f>
        <v>0.51247240618101542</v>
      </c>
      <c r="F208" s="118">
        <f>'Ref. ACS-5-YR'!H1056</f>
        <v>4798</v>
      </c>
      <c r="G208" s="119">
        <f>'Ref. ACS-5-YR'!I1056</f>
        <v>0.47552031714568882</v>
      </c>
      <c r="H208" s="85"/>
      <c r="I208" s="85"/>
      <c r="J208" s="85"/>
      <c r="K208" s="85"/>
      <c r="L208" s="274"/>
      <c r="M208" s="96"/>
    </row>
    <row r="209" spans="1:13" x14ac:dyDescent="0.3">
      <c r="A209" s="13" t="s">
        <v>1621</v>
      </c>
      <c r="B209" s="16">
        <f>'Ref. ACS-5-YR'!B1057</f>
        <v>1638</v>
      </c>
      <c r="C209" s="55">
        <f>B209/$B$208</f>
        <v>0.43714971977582068</v>
      </c>
      <c r="D209" s="16">
        <f>'Ref. ACS-5-YR'!E1057</f>
        <v>2012</v>
      </c>
      <c r="E209" s="55">
        <f>D209/$D$208</f>
        <v>0.43334051259961232</v>
      </c>
      <c r="F209" s="16">
        <f>'Ref. ACS-5-YR'!H1057</f>
        <v>2394</v>
      </c>
      <c r="G209" s="55">
        <f>F209/$F$208</f>
        <v>0.49895789912463528</v>
      </c>
      <c r="H209" s="85"/>
      <c r="I209" s="85"/>
      <c r="J209" s="85"/>
      <c r="K209" s="85"/>
      <c r="L209" s="274"/>
      <c r="M209" s="96"/>
    </row>
    <row r="210" spans="1:13" x14ac:dyDescent="0.3">
      <c r="A210" s="13" t="s">
        <v>1622</v>
      </c>
      <c r="B210" s="16">
        <f>'Ref. ACS-5-YR'!B1058</f>
        <v>1637</v>
      </c>
      <c r="C210" s="55">
        <f t="shared" ref="C210:C213" si="3">B210/$B$208</f>
        <v>0.43688283960501734</v>
      </c>
      <c r="D210" s="16">
        <f>'Ref. ACS-5-YR'!E1058</f>
        <v>2157</v>
      </c>
      <c r="E210" s="55">
        <f t="shared" ref="E210:E213" si="4">D210/$D$208</f>
        <v>0.46457032091320266</v>
      </c>
      <c r="F210" s="16">
        <f>'Ref. ACS-5-YR'!H1058</f>
        <v>1916</v>
      </c>
      <c r="G210" s="55">
        <f t="shared" ref="G210:G213" si="5">F210/$F$208</f>
        <v>0.39933305543976655</v>
      </c>
      <c r="H210" s="85"/>
      <c r="I210" s="85"/>
      <c r="J210" s="85"/>
      <c r="K210" s="85"/>
      <c r="L210" s="274"/>
      <c r="M210" s="96"/>
    </row>
    <row r="211" spans="1:13" x14ac:dyDescent="0.3">
      <c r="A211" s="13" t="s">
        <v>1623</v>
      </c>
      <c r="B211" s="16">
        <f>'Ref. ACS-5-YR'!B1059</f>
        <v>309</v>
      </c>
      <c r="C211" s="55">
        <f t="shared" si="3"/>
        <v>8.2465972778222582E-2</v>
      </c>
      <c r="D211" s="16">
        <f>'Ref. ACS-5-YR'!E1059</f>
        <v>370</v>
      </c>
      <c r="E211" s="55">
        <f t="shared" si="4"/>
        <v>7.9689855696747788E-2</v>
      </c>
      <c r="F211" s="16">
        <f>'Ref. ACS-5-YR'!H1059</f>
        <v>378</v>
      </c>
      <c r="G211" s="55">
        <f t="shared" si="5"/>
        <v>7.8782826177573984E-2</v>
      </c>
      <c r="H211" s="85"/>
      <c r="I211" s="85"/>
      <c r="J211" s="85"/>
      <c r="K211" s="85"/>
      <c r="L211" s="274"/>
      <c r="M211" s="96"/>
    </row>
    <row r="212" spans="1:13" x14ac:dyDescent="0.3">
      <c r="A212" s="13" t="s">
        <v>1624</v>
      </c>
      <c r="B212" s="16">
        <f>'Ref. ACS-5-YR'!B1060</f>
        <v>163</v>
      </c>
      <c r="C212" s="55">
        <f t="shared" si="3"/>
        <v>4.3501467840939417E-2</v>
      </c>
      <c r="D212" s="16">
        <f>'Ref. ACS-5-YR'!E1060</f>
        <v>60</v>
      </c>
      <c r="E212" s="55">
        <f t="shared" si="4"/>
        <v>1.2922679302175317E-2</v>
      </c>
      <c r="F212" s="16">
        <f>'Ref. ACS-5-YR'!H1060</f>
        <v>110</v>
      </c>
      <c r="G212" s="55">
        <f t="shared" si="5"/>
        <v>2.2926219258024176E-2</v>
      </c>
      <c r="H212" s="85"/>
      <c r="I212" s="85"/>
      <c r="J212" s="85"/>
      <c r="K212" s="85"/>
      <c r="M212" s="84"/>
    </row>
    <row r="213" spans="1:13" x14ac:dyDescent="0.3">
      <c r="A213" s="13" t="s">
        <v>1625</v>
      </c>
      <c r="B213" s="16">
        <f>'Ref. ACS-5-YR'!B1061</f>
        <v>0</v>
      </c>
      <c r="C213" s="55">
        <f t="shared" si="3"/>
        <v>0</v>
      </c>
      <c r="D213" s="16">
        <f>'Ref. ACS-5-YR'!E1061</f>
        <v>44</v>
      </c>
      <c r="E213" s="55">
        <f t="shared" si="4"/>
        <v>9.4766314882618989E-3</v>
      </c>
      <c r="F213" s="16">
        <f>'Ref. ACS-5-YR'!H1061</f>
        <v>0</v>
      </c>
      <c r="G213" s="55">
        <f t="shared" si="5"/>
        <v>0</v>
      </c>
      <c r="H213" s="85"/>
    </row>
    <row r="214" spans="1:13" x14ac:dyDescent="0.3">
      <c r="A214" t="s">
        <v>1626</v>
      </c>
      <c r="M214" s="42" t="str">
        <f>A214</f>
        <v>Source: U.S. Census Bureau, ACS 06-10, 11-15, 16-20 (5-year Estimates), Table B25014</v>
      </c>
    </row>
    <row r="215" spans="1:13" ht="43.2" x14ac:dyDescent="0.3">
      <c r="M215" s="84" t="s">
        <v>2501</v>
      </c>
    </row>
    <row r="217" spans="1:13" x14ac:dyDescent="0.3">
      <c r="A217" s="1" t="s">
        <v>1627</v>
      </c>
      <c r="M217" s="61" t="s">
        <v>1628</v>
      </c>
    </row>
    <row r="218" spans="1:13" ht="28.8" customHeight="1" x14ac:dyDescent="0.3">
      <c r="A218" s="48" t="s">
        <v>172</v>
      </c>
      <c r="B218" s="60" t="str">
        <f>B3</f>
        <v>City of Atwater</v>
      </c>
      <c r="C218" s="60" t="s">
        <v>179</v>
      </c>
      <c r="D218" s="60" t="str">
        <f>B4</f>
        <v>Merced County</v>
      </c>
      <c r="E218" s="60" t="s">
        <v>179</v>
      </c>
      <c r="F218" s="60" t="s">
        <v>173</v>
      </c>
      <c r="G218" s="60" t="s">
        <v>179</v>
      </c>
      <c r="H218" s="58"/>
      <c r="I218" s="58"/>
      <c r="J218" s="58"/>
      <c r="K218" s="58"/>
      <c r="M218" s="37"/>
    </row>
    <row r="219" spans="1:13" x14ac:dyDescent="0.3">
      <c r="A219" s="7" t="s">
        <v>1542</v>
      </c>
      <c r="B219" s="16">
        <f>'Ref. ACS-5-YR'!H1145</f>
        <v>10090</v>
      </c>
      <c r="C219" s="55"/>
      <c r="D219" s="16">
        <f>'Ref. ACS-5-YR'!R1145</f>
        <v>81306</v>
      </c>
      <c r="E219" s="55"/>
      <c r="F219" s="16">
        <f>'Ref. ACS-5-YR'!AB1145</f>
        <v>13103114</v>
      </c>
      <c r="G219" s="55"/>
      <c r="H219" s="54"/>
      <c r="I219" s="54"/>
      <c r="J219" s="54"/>
      <c r="K219" s="54"/>
    </row>
    <row r="220" spans="1:13" x14ac:dyDescent="0.3">
      <c r="A220" s="13" t="s">
        <v>1381</v>
      </c>
      <c r="B220" s="16">
        <f>'Ref. ACS-5-YR'!H1146</f>
        <v>5292</v>
      </c>
      <c r="C220" s="55">
        <f>'Ref. ACS-5-YR'!I1146</f>
        <v>0.52447968285431124</v>
      </c>
      <c r="D220" s="16">
        <f>'Ref. ACS-5-YR'!R1146</f>
        <v>42480</v>
      </c>
      <c r="E220" s="55">
        <f>'Ref. ACS-5-YR'!S1146</f>
        <v>0.52247066637148554</v>
      </c>
      <c r="F220" s="16">
        <f>'Ref. ACS-5-YR'!AB1146</f>
        <v>7241318</v>
      </c>
      <c r="G220" s="55">
        <f>'Ref. ACS-5-YR'!AC1146</f>
        <v>0.55300000000000005</v>
      </c>
      <c r="H220" s="54"/>
      <c r="I220" s="54"/>
      <c r="J220" s="54"/>
      <c r="K220" s="54"/>
      <c r="L220" s="275"/>
    </row>
    <row r="221" spans="1:13" x14ac:dyDescent="0.3">
      <c r="A221" s="13" t="s">
        <v>1385</v>
      </c>
      <c r="B221" s="16">
        <f>'Ref. ACS-5-YR'!H1153</f>
        <v>4798</v>
      </c>
      <c r="C221" s="55">
        <f>'Ref. ACS-5-YR'!I1153</f>
        <v>0.47552031714568882</v>
      </c>
      <c r="D221" s="16">
        <f>'Ref. ACS-5-YR'!R1153</f>
        <v>38826</v>
      </c>
      <c r="E221" s="55">
        <f>'Ref. ACS-5-YR'!S1153</f>
        <v>0.47752933362851452</v>
      </c>
      <c r="F221" s="16">
        <f>'Ref. ACS-5-YR'!AB1153</f>
        <v>5861796</v>
      </c>
      <c r="G221" s="55">
        <f>'Ref. ACS-5-YR'!AC1153</f>
        <v>0.44700000000000001</v>
      </c>
      <c r="H221" s="54"/>
      <c r="I221" s="54"/>
      <c r="J221" s="54"/>
      <c r="K221" s="54"/>
      <c r="L221" s="274"/>
    </row>
    <row r="222" spans="1:13" x14ac:dyDescent="0.3">
      <c r="A222" t="s">
        <v>1629</v>
      </c>
      <c r="L222" s="274"/>
    </row>
    <row r="223" spans="1:13" x14ac:dyDescent="0.3">
      <c r="L223" s="274"/>
    </row>
    <row r="224" spans="1:13" x14ac:dyDescent="0.3">
      <c r="A224" s="1" t="s">
        <v>1630</v>
      </c>
      <c r="L224" s="274"/>
    </row>
    <row r="225" spans="1:13" x14ac:dyDescent="0.3">
      <c r="A225" s="80"/>
      <c r="B225" s="90" t="s">
        <v>1631</v>
      </c>
      <c r="C225" s="90" t="s">
        <v>1632</v>
      </c>
      <c r="D225" s="90" t="s">
        <v>1633</v>
      </c>
      <c r="E225" s="90" t="s">
        <v>1634</v>
      </c>
      <c r="F225" s="90">
        <v>2020</v>
      </c>
      <c r="H225" s="52"/>
      <c r="I225" s="52"/>
      <c r="J225" s="52"/>
      <c r="K225" s="52"/>
      <c r="L225" s="274"/>
    </row>
    <row r="226" spans="1:13" x14ac:dyDescent="0.3">
      <c r="A226" s="7" t="s">
        <v>1542</v>
      </c>
      <c r="B226" s="16">
        <f>B227+B229</f>
        <v>11852</v>
      </c>
      <c r="C226" s="16">
        <f>C227+C229</f>
        <v>7189</v>
      </c>
      <c r="D226" s="16">
        <f>D227+D229</f>
        <v>7247</v>
      </c>
      <c r="E226" s="16">
        <f>E227+E229</f>
        <v>8838</v>
      </c>
      <c r="F226" s="16">
        <f>'Ref. ACS-5-YR'!H1145</f>
        <v>10090</v>
      </c>
      <c r="H226" s="2"/>
      <c r="I226" s="2"/>
      <c r="J226" s="2"/>
      <c r="K226" s="2"/>
      <c r="L226" s="274"/>
    </row>
    <row r="227" spans="1:13" x14ac:dyDescent="0.3">
      <c r="A227" s="13" t="s">
        <v>1381</v>
      </c>
      <c r="B227" s="16">
        <f>'Ref. DC-1980'!B22</f>
        <v>5451</v>
      </c>
      <c r="C227" s="16">
        <f>'Ref. DC-1990'!B15</f>
        <v>3536</v>
      </c>
      <c r="D227" s="16">
        <f>'Ref. DC-2000'!B44</f>
        <v>4334</v>
      </c>
      <c r="E227" s="16">
        <f>'Ref. DC-2010'!B52+'Ref. DC-2010'!B53</f>
        <v>4905</v>
      </c>
      <c r="F227" s="16">
        <f>'Ref. ACS-5-YR'!H1146</f>
        <v>5292</v>
      </c>
      <c r="H227" s="2"/>
      <c r="I227" s="2"/>
      <c r="J227" s="2"/>
      <c r="K227" s="2"/>
      <c r="L227" s="274"/>
    </row>
    <row r="228" spans="1:13" x14ac:dyDescent="0.3">
      <c r="A228" s="13" t="s">
        <v>1396</v>
      </c>
      <c r="B228" s="55">
        <f>B227/(B227+B229)</f>
        <v>0.45992237597030039</v>
      </c>
      <c r="C228" s="55">
        <f>C227/(C227+C229)</f>
        <v>0.49186256781193488</v>
      </c>
      <c r="D228" s="55">
        <f>D227/(D227+D229)</f>
        <v>0.59804056851110809</v>
      </c>
      <c r="E228" s="55">
        <f>E227/(E227+E229)</f>
        <v>0.55498981670061098</v>
      </c>
      <c r="F228" s="55">
        <f>F227/(F227+F229)</f>
        <v>0.52447968285431124</v>
      </c>
      <c r="H228" s="54"/>
      <c r="I228" s="54"/>
      <c r="J228" s="54"/>
      <c r="K228" s="54"/>
      <c r="L228" s="274"/>
    </row>
    <row r="229" spans="1:13" x14ac:dyDescent="0.3">
      <c r="A229" s="13" t="s">
        <v>1385</v>
      </c>
      <c r="B229" s="16">
        <f>'Ref. DC-1980'!B21</f>
        <v>6401</v>
      </c>
      <c r="C229" s="16">
        <f>'Ref. DC-1990'!B16</f>
        <v>3653</v>
      </c>
      <c r="D229" s="16">
        <f>'Ref. DC-2000'!B45</f>
        <v>2913</v>
      </c>
      <c r="E229" s="16">
        <f>'Ref. DC-2010'!B54</f>
        <v>3933</v>
      </c>
      <c r="F229" s="16">
        <f>'Ref. ACS-5-YR'!H1153</f>
        <v>4798</v>
      </c>
      <c r="H229" s="2"/>
      <c r="I229" s="2"/>
      <c r="J229" s="2"/>
      <c r="K229" s="2"/>
      <c r="L229" s="274"/>
    </row>
    <row r="230" spans="1:13" x14ac:dyDescent="0.3">
      <c r="A230" s="13" t="s">
        <v>1388</v>
      </c>
      <c r="B230" s="55">
        <f>B229/(B229+B227)</f>
        <v>0.54007762402969961</v>
      </c>
      <c r="C230" s="55">
        <f>C229/(C229+C227)</f>
        <v>0.50813743218806506</v>
      </c>
      <c r="D230" s="55">
        <f>D229/(D229+D227)</f>
        <v>0.40195943148889196</v>
      </c>
      <c r="E230" s="55">
        <f>E229/(E229+E227)</f>
        <v>0.44501018329938902</v>
      </c>
      <c r="F230" s="55">
        <f>F229/(F229+F227)</f>
        <v>0.47552031714568882</v>
      </c>
      <c r="H230" s="54"/>
      <c r="I230" s="54"/>
      <c r="J230" s="54"/>
      <c r="K230" s="54"/>
      <c r="L230" s="274"/>
    </row>
    <row r="231" spans="1:13" x14ac:dyDescent="0.3">
      <c r="A231" t="s">
        <v>1635</v>
      </c>
      <c r="L231" s="274"/>
    </row>
    <row r="232" spans="1:13" ht="28.8" x14ac:dyDescent="0.3">
      <c r="L232" s="274"/>
      <c r="M232" s="42" t="str">
        <f>A231</f>
        <v>Source: U.S. Census Bureau, Census 1980(SF1), 1990(SF1), 2000(SF1); ACS 16-20 (5-year Estimates), Table B25042</v>
      </c>
    </row>
    <row r="233" spans="1:13" ht="57.6" x14ac:dyDescent="0.3">
      <c r="L233" s="274"/>
      <c r="M233" s="84" t="s">
        <v>2503</v>
      </c>
    </row>
    <row r="234" spans="1:13" x14ac:dyDescent="0.3">
      <c r="L234" s="274"/>
      <c r="M234" s="97"/>
    </row>
    <row r="235" spans="1:13" x14ac:dyDescent="0.3">
      <c r="A235" s="1" t="s">
        <v>1636</v>
      </c>
      <c r="C235" s="114" t="s">
        <v>179</v>
      </c>
      <c r="D235" s="114"/>
      <c r="E235" s="114" t="s">
        <v>179</v>
      </c>
      <c r="F235" s="114"/>
      <c r="G235" s="114" t="s">
        <v>179</v>
      </c>
      <c r="L235" s="274"/>
      <c r="M235" s="61" t="s">
        <v>1637</v>
      </c>
    </row>
    <row r="236" spans="1:13" ht="28.8" customHeight="1" x14ac:dyDescent="0.3">
      <c r="A236" s="80"/>
      <c r="B236" s="60" t="str">
        <f>B3</f>
        <v>City of Atwater</v>
      </c>
      <c r="C236" s="60" t="str">
        <f>B3</f>
        <v>City of Atwater</v>
      </c>
      <c r="D236" s="60" t="str">
        <f>B4</f>
        <v>Merced County</v>
      </c>
      <c r="E236" s="60" t="str">
        <f>B4</f>
        <v>Merced County</v>
      </c>
      <c r="F236" s="60" t="s">
        <v>173</v>
      </c>
      <c r="G236" s="60" t="s">
        <v>173</v>
      </c>
      <c r="H236" s="58"/>
      <c r="I236" s="58"/>
      <c r="J236" s="58"/>
      <c r="K236" s="58"/>
      <c r="L236" s="274"/>
    </row>
    <row r="237" spans="1:13" x14ac:dyDescent="0.3">
      <c r="A237" s="13" t="s">
        <v>180</v>
      </c>
      <c r="B237" s="16">
        <f>'Ref. ACS-5-YR'!H1145</f>
        <v>10090</v>
      </c>
      <c r="C237" s="55"/>
      <c r="D237" s="16">
        <f>'Ref. ACS-5-YR'!R1145</f>
        <v>81306</v>
      </c>
      <c r="E237" s="55"/>
      <c r="F237" s="16">
        <f>'Ref. ACS-5-YR'!AB1145</f>
        <v>13103114</v>
      </c>
      <c r="G237" s="55"/>
      <c r="H237" s="54"/>
      <c r="I237" s="54"/>
      <c r="J237" s="54"/>
      <c r="K237" s="54"/>
      <c r="L237" s="274"/>
    </row>
    <row r="238" spans="1:13" x14ac:dyDescent="0.3">
      <c r="A238" s="7" t="s">
        <v>1638</v>
      </c>
      <c r="B238" s="118">
        <f t="shared" ref="B238:G243" si="6">B245+B252</f>
        <v>170</v>
      </c>
      <c r="C238" s="119">
        <f t="shared" si="6"/>
        <v>1.6848364717542121E-2</v>
      </c>
      <c r="D238" s="118">
        <f t="shared" si="6"/>
        <v>1680</v>
      </c>
      <c r="E238" s="119">
        <f t="shared" si="6"/>
        <v>2.0662681720906205E-2</v>
      </c>
      <c r="F238" s="118">
        <f t="shared" si="6"/>
        <v>547466</v>
      </c>
      <c r="G238" s="119">
        <f t="shared" si="6"/>
        <v>4.1999999999999996E-2</v>
      </c>
      <c r="H238" s="54"/>
      <c r="I238" s="54"/>
      <c r="J238" s="54"/>
      <c r="K238" s="54"/>
      <c r="L238" s="274"/>
    </row>
    <row r="239" spans="1:13" x14ac:dyDescent="0.3">
      <c r="A239" s="7" t="s">
        <v>1639</v>
      </c>
      <c r="B239" s="118">
        <f t="shared" si="6"/>
        <v>584</v>
      </c>
      <c r="C239" s="119">
        <f t="shared" si="6"/>
        <v>5.7879088206144694E-2</v>
      </c>
      <c r="D239" s="118">
        <f t="shared" si="6"/>
        <v>4095</v>
      </c>
      <c r="E239" s="119">
        <f t="shared" si="6"/>
        <v>5.0365286694708876E-2</v>
      </c>
      <c r="F239" s="118">
        <f t="shared" si="6"/>
        <v>1686731</v>
      </c>
      <c r="G239" s="119">
        <f t="shared" si="6"/>
        <v>0.128</v>
      </c>
      <c r="H239" s="54"/>
      <c r="I239" s="54"/>
      <c r="J239" s="54"/>
      <c r="K239" s="54"/>
      <c r="L239" s="274"/>
    </row>
    <row r="240" spans="1:13" x14ac:dyDescent="0.3">
      <c r="A240" s="7" t="s">
        <v>1640</v>
      </c>
      <c r="B240" s="118">
        <f t="shared" si="6"/>
        <v>2233</v>
      </c>
      <c r="C240" s="119">
        <f t="shared" si="6"/>
        <v>0.22130822596630328</v>
      </c>
      <c r="D240" s="118">
        <f t="shared" si="6"/>
        <v>16858</v>
      </c>
      <c r="E240" s="119">
        <f t="shared" si="6"/>
        <v>0.20734017169704574</v>
      </c>
      <c r="F240" s="118">
        <f t="shared" si="6"/>
        <v>3527970</v>
      </c>
      <c r="G240" s="119">
        <f t="shared" si="6"/>
        <v>0.26900000000000002</v>
      </c>
      <c r="H240" s="54"/>
      <c r="I240" s="54"/>
      <c r="J240" s="54"/>
      <c r="K240" s="54"/>
      <c r="L240" s="274"/>
    </row>
    <row r="241" spans="1:12" x14ac:dyDescent="0.3">
      <c r="A241" s="7" t="s">
        <v>1641</v>
      </c>
      <c r="B241" s="118">
        <f t="shared" si="6"/>
        <v>5336</v>
      </c>
      <c r="C241" s="119">
        <f t="shared" si="6"/>
        <v>0.52884043607532205</v>
      </c>
      <c r="D241" s="118">
        <f t="shared" si="6"/>
        <v>37972</v>
      </c>
      <c r="E241" s="119">
        <f t="shared" si="6"/>
        <v>0.46702580375372049</v>
      </c>
      <c r="F241" s="118">
        <f t="shared" si="6"/>
        <v>4418085</v>
      </c>
      <c r="G241" s="119">
        <f t="shared" si="6"/>
        <v>0.33699999999999997</v>
      </c>
      <c r="H241" s="54"/>
      <c r="I241" s="54"/>
      <c r="J241" s="54"/>
      <c r="K241" s="54"/>
      <c r="L241" s="274"/>
    </row>
    <row r="242" spans="1:12" x14ac:dyDescent="0.3">
      <c r="A242" s="7" t="s">
        <v>1642</v>
      </c>
      <c r="B242" s="118">
        <f t="shared" si="6"/>
        <v>1408</v>
      </c>
      <c r="C242" s="119">
        <f t="shared" si="6"/>
        <v>0.13954410307234885</v>
      </c>
      <c r="D242" s="118">
        <f t="shared" si="6"/>
        <v>17763</v>
      </c>
      <c r="E242" s="119">
        <f t="shared" si="6"/>
        <v>0.21847096155265294</v>
      </c>
      <c r="F242" s="118">
        <f t="shared" si="6"/>
        <v>2336619</v>
      </c>
      <c r="G242" s="119">
        <f t="shared" si="6"/>
        <v>0.17799999999999999</v>
      </c>
      <c r="H242" s="54"/>
      <c r="I242" s="54"/>
      <c r="J242" s="54"/>
      <c r="K242" s="54"/>
    </row>
    <row r="243" spans="1:12" x14ac:dyDescent="0.3">
      <c r="A243" s="7" t="s">
        <v>1643</v>
      </c>
      <c r="B243" s="118">
        <f t="shared" si="6"/>
        <v>359</v>
      </c>
      <c r="C243" s="119">
        <f t="shared" si="6"/>
        <v>3.5579781962338949E-2</v>
      </c>
      <c r="D243" s="118">
        <f t="shared" si="6"/>
        <v>2938</v>
      </c>
      <c r="E243" s="119">
        <f t="shared" si="6"/>
        <v>3.6135094580965733E-2</v>
      </c>
      <c r="F243" s="118">
        <f t="shared" si="6"/>
        <v>586243</v>
      </c>
      <c r="G243" s="119">
        <f t="shared" si="6"/>
        <v>4.3999999999999997E-2</v>
      </c>
      <c r="H243" s="54"/>
      <c r="I243" s="54"/>
      <c r="J243" s="54"/>
      <c r="K243" s="54"/>
    </row>
    <row r="244" spans="1:12" x14ac:dyDescent="0.3">
      <c r="A244" s="13" t="s">
        <v>1644</v>
      </c>
      <c r="B244" s="16">
        <f>'Ref. ACS-5-YR'!H1146</f>
        <v>5292</v>
      </c>
      <c r="C244" s="55">
        <f>'Ref. ACS-5-YR'!I1146</f>
        <v>0.52447968285431124</v>
      </c>
      <c r="D244" s="16">
        <f>'Ref. ACS-5-YR'!R1146</f>
        <v>42480</v>
      </c>
      <c r="E244" s="55">
        <f>'Ref. ACS-5-YR'!S1146</f>
        <v>0.52247066637148554</v>
      </c>
      <c r="F244" s="16">
        <f>'Ref. ACS-5-YR'!AB1146</f>
        <v>7241318</v>
      </c>
      <c r="G244" s="55">
        <f>'Ref. ACS-5-YR'!AC1146</f>
        <v>0.55300000000000005</v>
      </c>
      <c r="H244" s="54"/>
      <c r="I244" s="54"/>
      <c r="J244" s="54"/>
      <c r="K244" s="54"/>
    </row>
    <row r="245" spans="1:12" x14ac:dyDescent="0.3">
      <c r="A245" s="13" t="s">
        <v>1645</v>
      </c>
      <c r="B245" s="16">
        <f>'Ref. ACS-5-YR'!H1147</f>
        <v>33</v>
      </c>
      <c r="C245" s="55">
        <f>'Ref. ACS-5-YR'!I1147</f>
        <v>3.2705649157581764E-3</v>
      </c>
      <c r="D245" s="16">
        <f>'Ref. ACS-5-YR'!R1147</f>
        <v>283</v>
      </c>
      <c r="E245" s="55">
        <f>'Ref. ACS-5-YR'!S1147</f>
        <v>3.4806779327478908E-3</v>
      </c>
      <c r="F245" s="16">
        <f>'Ref. ACS-5-YR'!AB1147</f>
        <v>50963</v>
      </c>
      <c r="G245" s="55">
        <f>'Ref. ACS-5-YR'!AC1147</f>
        <v>4.0000000000000001E-3</v>
      </c>
      <c r="H245" s="54"/>
      <c r="I245" s="54"/>
      <c r="J245" s="54"/>
      <c r="K245" s="54"/>
      <c r="L245" s="275"/>
    </row>
    <row r="246" spans="1:12" x14ac:dyDescent="0.3">
      <c r="A246" s="13" t="s">
        <v>1646</v>
      </c>
      <c r="B246" s="16">
        <f>'Ref. ACS-5-YR'!H1148</f>
        <v>31</v>
      </c>
      <c r="C246" s="55">
        <f>'Ref. ACS-5-YR'!I1148</f>
        <v>3.072348860257681E-3</v>
      </c>
      <c r="D246" s="16">
        <f>'Ref. ACS-5-YR'!R1148</f>
        <v>331</v>
      </c>
      <c r="E246" s="55">
        <f>'Ref. ACS-5-YR'!S1148</f>
        <v>4.071040267630925E-3</v>
      </c>
      <c r="F246" s="16">
        <f>'Ref. ACS-5-YR'!AB1148</f>
        <v>173846</v>
      </c>
      <c r="G246" s="55">
        <f>'Ref. ACS-5-YR'!AC1148</f>
        <v>1.2999999999999999E-2</v>
      </c>
      <c r="H246" s="54"/>
      <c r="I246" s="54"/>
      <c r="J246" s="54"/>
      <c r="K246" s="54"/>
      <c r="L246" s="288"/>
    </row>
    <row r="247" spans="1:12" x14ac:dyDescent="0.3">
      <c r="A247" s="13" t="s">
        <v>1647</v>
      </c>
      <c r="B247" s="16">
        <f>'Ref. ACS-5-YR'!H1149</f>
        <v>578</v>
      </c>
      <c r="C247" s="55">
        <f>'Ref. ACS-5-YR'!I1149</f>
        <v>5.7284440039643211E-2</v>
      </c>
      <c r="D247" s="16">
        <f>'Ref. ACS-5-YR'!R1149</f>
        <v>4841</v>
      </c>
      <c r="E247" s="55">
        <f>'Ref. ACS-5-YR'!S1149</f>
        <v>5.9540501316016035E-2</v>
      </c>
      <c r="F247" s="16">
        <f>'Ref. ACS-5-YR'!AB1149</f>
        <v>1307148</v>
      </c>
      <c r="G247" s="55">
        <f>'Ref. ACS-5-YR'!AC1149</f>
        <v>0.1</v>
      </c>
      <c r="H247" s="54"/>
      <c r="I247" s="54"/>
      <c r="J247" s="54"/>
      <c r="K247" s="54"/>
      <c r="L247" s="274"/>
    </row>
    <row r="248" spans="1:12" x14ac:dyDescent="0.3">
      <c r="A248" s="13" t="s">
        <v>1648</v>
      </c>
      <c r="B248" s="16">
        <f>'Ref. ACS-5-YR'!H1150</f>
        <v>3315</v>
      </c>
      <c r="C248" s="55">
        <f>'Ref. ACS-5-YR'!I1150</f>
        <v>0.32854311199207137</v>
      </c>
      <c r="D248" s="16">
        <f>'Ref. ACS-5-YR'!R1150</f>
        <v>22812</v>
      </c>
      <c r="E248" s="55">
        <f>'Ref. ACS-5-YR'!S1150</f>
        <v>0.28056969965316214</v>
      </c>
      <c r="F248" s="16">
        <f>'Ref. ACS-5-YR'!AB1150</f>
        <v>3228533</v>
      </c>
      <c r="G248" s="55">
        <f>'Ref. ACS-5-YR'!AC1150</f>
        <v>0.246</v>
      </c>
      <c r="H248" s="54"/>
      <c r="I248" s="54"/>
      <c r="J248" s="54"/>
      <c r="K248" s="54"/>
      <c r="L248" s="274"/>
    </row>
    <row r="249" spans="1:12" x14ac:dyDescent="0.3">
      <c r="A249" s="13" t="s">
        <v>1649</v>
      </c>
      <c r="B249" s="16">
        <f>'Ref. ACS-5-YR'!H1151</f>
        <v>1042</v>
      </c>
      <c r="C249" s="55">
        <f>'Ref. ACS-5-YR'!I1151</f>
        <v>0.10327056491575817</v>
      </c>
      <c r="D249" s="16">
        <f>'Ref. ACS-5-YR'!R1151</f>
        <v>12022</v>
      </c>
      <c r="E249" s="55">
        <f>'Ref. ACS-5-YR'!S1151</f>
        <v>0.14786116645758002</v>
      </c>
      <c r="F249" s="16">
        <f>'Ref. ACS-5-YR'!AB1151</f>
        <v>1964487</v>
      </c>
      <c r="G249" s="55">
        <f>'Ref. ACS-5-YR'!AC1151</f>
        <v>0.15</v>
      </c>
      <c r="H249" s="54"/>
      <c r="I249" s="54"/>
      <c r="J249" s="54"/>
      <c r="K249" s="54"/>
      <c r="L249" s="288"/>
    </row>
    <row r="250" spans="1:12" x14ac:dyDescent="0.3">
      <c r="A250" s="13" t="s">
        <v>1650</v>
      </c>
      <c r="B250" s="16">
        <f>'Ref. ACS-5-YR'!H1152</f>
        <v>293</v>
      </c>
      <c r="C250" s="55">
        <f>'Ref. ACS-5-YR'!I1152</f>
        <v>2.9038652130822597E-2</v>
      </c>
      <c r="D250" s="16">
        <f>'Ref. ACS-5-YR'!R1152</f>
        <v>2191</v>
      </c>
      <c r="E250" s="55">
        <f>'Ref. ACS-5-YR'!S1152</f>
        <v>2.6947580744348512E-2</v>
      </c>
      <c r="F250" s="16">
        <f>'Ref. ACS-5-YR'!AB1152</f>
        <v>516341</v>
      </c>
      <c r="G250" s="55">
        <f>'Ref. ACS-5-YR'!AC1152</f>
        <v>3.9E-2</v>
      </c>
      <c r="H250" s="54"/>
      <c r="I250" s="54"/>
      <c r="J250" s="54"/>
      <c r="K250" s="54"/>
      <c r="L250" s="274"/>
    </row>
    <row r="251" spans="1:12" x14ac:dyDescent="0.3">
      <c r="A251" s="13" t="s">
        <v>1651</v>
      </c>
      <c r="B251" s="16">
        <f>'Ref. ACS-5-YR'!H1153</f>
        <v>4798</v>
      </c>
      <c r="C251" s="55">
        <f>'Ref. ACS-5-YR'!I1153</f>
        <v>0.47552031714568882</v>
      </c>
      <c r="D251" s="16">
        <f>'Ref. ACS-5-YR'!R1153</f>
        <v>38826</v>
      </c>
      <c r="E251" s="55">
        <f>'Ref. ACS-5-YR'!S1153</f>
        <v>0.47752933362851452</v>
      </c>
      <c r="F251" s="16">
        <f>'Ref. ACS-5-YR'!AB1153</f>
        <v>5861796</v>
      </c>
      <c r="G251" s="55">
        <f>'Ref. ACS-5-YR'!AC1153</f>
        <v>0.44700000000000001</v>
      </c>
      <c r="H251" s="54"/>
      <c r="I251" s="54"/>
      <c r="J251" s="54"/>
      <c r="K251" s="54"/>
      <c r="L251" s="274"/>
    </row>
    <row r="252" spans="1:12" x14ac:dyDescent="0.3">
      <c r="A252" s="13" t="s">
        <v>1652</v>
      </c>
      <c r="B252" s="16">
        <f>'Ref. ACS-5-YR'!H1154</f>
        <v>137</v>
      </c>
      <c r="C252" s="55">
        <f>'Ref. ACS-5-YR'!I1154</f>
        <v>1.3577799801783945E-2</v>
      </c>
      <c r="D252" s="16">
        <f>'Ref. ACS-5-YR'!R1154</f>
        <v>1397</v>
      </c>
      <c r="E252" s="55">
        <f>'Ref. ACS-5-YR'!S1154</f>
        <v>1.7182003788158314E-2</v>
      </c>
      <c r="F252" s="16">
        <f>'Ref. ACS-5-YR'!AB1154</f>
        <v>496503</v>
      </c>
      <c r="G252" s="55">
        <f>'Ref. ACS-5-YR'!AC1154</f>
        <v>3.7999999999999999E-2</v>
      </c>
      <c r="H252" s="54"/>
      <c r="I252" s="54"/>
      <c r="J252" s="54"/>
      <c r="K252" s="54"/>
      <c r="L252" s="288"/>
    </row>
    <row r="253" spans="1:12" x14ac:dyDescent="0.3">
      <c r="A253" s="13" t="s">
        <v>1653</v>
      </c>
      <c r="B253" s="16">
        <f>'Ref. ACS-5-YR'!H1155</f>
        <v>553</v>
      </c>
      <c r="C253" s="55">
        <f>'Ref. ACS-5-YR'!I1155</f>
        <v>5.4806739345887014E-2</v>
      </c>
      <c r="D253" s="16">
        <f>'Ref. ACS-5-YR'!R1155</f>
        <v>3764</v>
      </c>
      <c r="E253" s="55">
        <f>'Ref. ACS-5-YR'!S1155</f>
        <v>4.6294246427077954E-2</v>
      </c>
      <c r="F253" s="16">
        <f>'Ref. ACS-5-YR'!AB1155</f>
        <v>1512885</v>
      </c>
      <c r="G253" s="55">
        <f>'Ref. ACS-5-YR'!AC1155</f>
        <v>0.115</v>
      </c>
      <c r="H253" s="54"/>
      <c r="I253" s="54"/>
      <c r="J253" s="54"/>
      <c r="K253" s="54"/>
      <c r="L253" s="274"/>
    </row>
    <row r="254" spans="1:12" x14ac:dyDescent="0.3">
      <c r="A254" s="13" t="s">
        <v>1654</v>
      </c>
      <c r="B254" s="16">
        <f>'Ref. ACS-5-YR'!H1156</f>
        <v>1655</v>
      </c>
      <c r="C254" s="55">
        <f>'Ref. ACS-5-YR'!I1156</f>
        <v>0.16402378592666006</v>
      </c>
      <c r="D254" s="16">
        <f>'Ref. ACS-5-YR'!R1156</f>
        <v>12017</v>
      </c>
      <c r="E254" s="55">
        <f>'Ref. ACS-5-YR'!S1156</f>
        <v>0.1477996703810297</v>
      </c>
      <c r="F254" s="16">
        <f>'Ref. ACS-5-YR'!AB1156</f>
        <v>2220822</v>
      </c>
      <c r="G254" s="55">
        <f>'Ref. ACS-5-YR'!AC1156</f>
        <v>0.16900000000000001</v>
      </c>
      <c r="H254" s="54"/>
      <c r="I254" s="54"/>
      <c r="J254" s="54"/>
      <c r="K254" s="54"/>
      <c r="L254" s="274"/>
    </row>
    <row r="255" spans="1:12" x14ac:dyDescent="0.3">
      <c r="A255" s="13" t="s">
        <v>1655</v>
      </c>
      <c r="B255" s="16">
        <f>'Ref. ACS-5-YR'!H1157</f>
        <v>2021</v>
      </c>
      <c r="C255" s="55">
        <f>'Ref. ACS-5-YR'!I1157</f>
        <v>0.20029732408325074</v>
      </c>
      <c r="D255" s="16">
        <f>'Ref. ACS-5-YR'!R1157</f>
        <v>15160</v>
      </c>
      <c r="E255" s="55">
        <f>'Ref. ACS-5-YR'!S1157</f>
        <v>0.18645610410055838</v>
      </c>
      <c r="F255" s="16">
        <f>'Ref. ACS-5-YR'!AB1157</f>
        <v>1189552</v>
      </c>
      <c r="G255" s="55">
        <f>'Ref. ACS-5-YR'!AC1157</f>
        <v>9.0999999999999998E-2</v>
      </c>
      <c r="H255" s="54"/>
      <c r="I255" s="54"/>
      <c r="J255" s="54"/>
      <c r="K255" s="54"/>
      <c r="L255" s="288"/>
    </row>
    <row r="256" spans="1:12" x14ac:dyDescent="0.3">
      <c r="A256" s="13" t="s">
        <v>1656</v>
      </c>
      <c r="B256" s="16">
        <f>'Ref. ACS-5-YR'!H1158</f>
        <v>366</v>
      </c>
      <c r="C256" s="55">
        <f>'Ref. ACS-5-YR'!I1158</f>
        <v>3.6273538156590686E-2</v>
      </c>
      <c r="D256" s="16">
        <f>'Ref. ACS-5-YR'!R1158</f>
        <v>5741</v>
      </c>
      <c r="E256" s="55">
        <f>'Ref. ACS-5-YR'!S1158</f>
        <v>7.0609795095072939E-2</v>
      </c>
      <c r="F256" s="16">
        <f>'Ref. ACS-5-YR'!AB1158</f>
        <v>372132</v>
      </c>
      <c r="G256" s="55">
        <f>'Ref. ACS-5-YR'!AC1158</f>
        <v>2.8000000000000001E-2</v>
      </c>
      <c r="H256" s="54"/>
      <c r="I256" s="54"/>
      <c r="J256" s="54"/>
      <c r="K256" s="54"/>
      <c r="L256" s="274"/>
    </row>
    <row r="257" spans="1:13" x14ac:dyDescent="0.3">
      <c r="A257" s="13" t="s">
        <v>1657</v>
      </c>
      <c r="B257" s="16">
        <f>'Ref. ACS-5-YR'!H1159</f>
        <v>66</v>
      </c>
      <c r="C257" s="55">
        <f>'Ref. ACS-5-YR'!I1159</f>
        <v>6.5411298315163529E-3</v>
      </c>
      <c r="D257" s="16">
        <f>'Ref. ACS-5-YR'!R1159</f>
        <v>747</v>
      </c>
      <c r="E257" s="55">
        <f>'Ref. ACS-5-YR'!S1159</f>
        <v>9.187513836617223E-3</v>
      </c>
      <c r="F257" s="16">
        <f>'Ref. ACS-5-YR'!AB1159</f>
        <v>69902</v>
      </c>
      <c r="G257" s="55">
        <f>'Ref. ACS-5-YR'!AC1159</f>
        <v>5.0000000000000001E-3</v>
      </c>
      <c r="H257" s="54"/>
      <c r="I257" s="54"/>
      <c r="J257" s="54"/>
      <c r="K257" s="54"/>
      <c r="L257" s="274"/>
    </row>
    <row r="258" spans="1:13" x14ac:dyDescent="0.3">
      <c r="A258" t="s">
        <v>1629</v>
      </c>
      <c r="L258" s="288"/>
      <c r="M258" s="42" t="str">
        <f>A258</f>
        <v>Source: U.S. Census Bureau, ACS 16-20 (5-year Estimates), Table B25042</v>
      </c>
    </row>
    <row r="259" spans="1:13" x14ac:dyDescent="0.3">
      <c r="L259" s="274"/>
    </row>
    <row r="260" spans="1:13" x14ac:dyDescent="0.3">
      <c r="A260" s="1" t="s">
        <v>1658</v>
      </c>
      <c r="L260" s="274"/>
      <c r="M260" s="61" t="s">
        <v>1659</v>
      </c>
    </row>
    <row r="261" spans="1:13" ht="28.2" customHeight="1" x14ac:dyDescent="0.3">
      <c r="A261" s="80"/>
      <c r="B261" s="60" t="str">
        <f>B3</f>
        <v>City of Atwater</v>
      </c>
      <c r="C261" s="60" t="s">
        <v>179</v>
      </c>
      <c r="D261" s="60" t="str">
        <f>B4</f>
        <v>Merced County</v>
      </c>
      <c r="E261" s="60" t="s">
        <v>179</v>
      </c>
      <c r="F261" s="60" t="s">
        <v>173</v>
      </c>
      <c r="G261" s="60" t="s">
        <v>179</v>
      </c>
      <c r="H261" s="58"/>
      <c r="I261" s="58"/>
      <c r="J261" s="58"/>
      <c r="K261" s="58"/>
      <c r="L261" s="288"/>
    </row>
    <row r="262" spans="1:13" x14ac:dyDescent="0.3">
      <c r="A262" s="87" t="s">
        <v>250</v>
      </c>
      <c r="B262" s="87"/>
      <c r="C262" s="87"/>
      <c r="D262" s="87"/>
      <c r="E262" s="87"/>
      <c r="F262" s="87"/>
      <c r="G262" s="87"/>
      <c r="H262" s="88"/>
      <c r="I262" s="88"/>
      <c r="J262" s="88"/>
      <c r="K262" s="88"/>
      <c r="L262" s="274"/>
    </row>
    <row r="263" spans="1:13" x14ac:dyDescent="0.3">
      <c r="A263" s="13" t="s">
        <v>1585</v>
      </c>
      <c r="B263" s="16">
        <f>'Ref. ACS-5-YR'!H935</f>
        <v>3396</v>
      </c>
      <c r="C263" s="55">
        <f>'Ref. ACS-5-YR'!I935</f>
        <v>0.52864259028642591</v>
      </c>
      <c r="D263" s="16">
        <f>'Ref. ACS-5-YR'!R935</f>
        <v>27441</v>
      </c>
      <c r="E263" s="55">
        <f>'Ref. ACS-5-YR'!S935</f>
        <v>0.56937441643323994</v>
      </c>
      <c r="F263" s="16">
        <f>'Ref. ACS-5-YR'!AB935</f>
        <v>4831347</v>
      </c>
      <c r="G263" s="55">
        <f>'Ref. ACS-5-YR'!AC935</f>
        <v>0.59399999999999997</v>
      </c>
      <c r="H263" s="54"/>
      <c r="I263" s="54"/>
      <c r="J263" s="54"/>
      <c r="K263" s="54"/>
      <c r="L263" s="274"/>
    </row>
    <row r="264" spans="1:13" x14ac:dyDescent="0.3">
      <c r="A264" s="13" t="s">
        <v>1588</v>
      </c>
      <c r="B264" s="16">
        <f>'Ref. ACS-5-YR'!H936</f>
        <v>3028</v>
      </c>
      <c r="C264" s="55">
        <f>'Ref. ACS-5-YR'!I936</f>
        <v>0.47135740971357409</v>
      </c>
      <c r="D264" s="16">
        <f>'Ref. ACS-5-YR'!R936</f>
        <v>20754</v>
      </c>
      <c r="E264" s="55">
        <f>'Ref. ACS-5-YR'!S936</f>
        <v>0.43062558356676006</v>
      </c>
      <c r="F264" s="16">
        <f>'Ref. ACS-5-YR'!AB936</f>
        <v>3308833</v>
      </c>
      <c r="G264" s="55">
        <f>'Ref. ACS-5-YR'!AC936</f>
        <v>0.40600000000000003</v>
      </c>
      <c r="H264" s="54"/>
      <c r="I264" s="54"/>
      <c r="J264" s="54"/>
      <c r="K264" s="54"/>
      <c r="L264" s="288"/>
    </row>
    <row r="265" spans="1:13" x14ac:dyDescent="0.3">
      <c r="A265" s="87" t="s">
        <v>1660</v>
      </c>
      <c r="B265" s="87"/>
      <c r="C265" s="87"/>
      <c r="D265" s="87"/>
      <c r="E265" s="87"/>
      <c r="F265" s="87"/>
      <c r="G265" s="87"/>
      <c r="H265" s="88"/>
      <c r="I265" s="88"/>
      <c r="J265" s="88"/>
      <c r="K265" s="88"/>
      <c r="L265" s="274"/>
    </row>
    <row r="266" spans="1:13" x14ac:dyDescent="0.3">
      <c r="A266" s="13" t="s">
        <v>1585</v>
      </c>
      <c r="B266" s="16">
        <f>'Ref. ACS-5-YR'!H941</f>
        <v>292</v>
      </c>
      <c r="C266" s="55">
        <f>'Ref. ACS-5-YR'!I941</f>
        <v>0.55198487712665412</v>
      </c>
      <c r="D266" s="16">
        <f>'Ref. ACS-5-YR'!R941</f>
        <v>1131</v>
      </c>
      <c r="E266" s="55">
        <f>'Ref. ACS-5-YR'!S941</f>
        <v>0.39080856945404285</v>
      </c>
      <c r="F266" s="16">
        <f>'Ref. ACS-5-YR'!AB941</f>
        <v>286043</v>
      </c>
      <c r="G266" s="55">
        <f>'Ref. ACS-5-YR'!AC941</f>
        <v>0.35499999999999998</v>
      </c>
      <c r="H266" s="54"/>
      <c r="I266" s="54"/>
      <c r="J266" s="54"/>
      <c r="K266" s="54"/>
      <c r="L266" s="274"/>
    </row>
    <row r="267" spans="1:13" x14ac:dyDescent="0.3">
      <c r="A267" s="13" t="s">
        <v>1588</v>
      </c>
      <c r="B267" s="16">
        <f>'Ref. ACS-5-YR'!H942</f>
        <v>237</v>
      </c>
      <c r="C267" s="55">
        <f>'Ref. ACS-5-YR'!I942</f>
        <v>0.44801512287334594</v>
      </c>
      <c r="D267" s="16">
        <f>'Ref. ACS-5-YR'!R942</f>
        <v>1763</v>
      </c>
      <c r="E267" s="55">
        <f>'Ref. ACS-5-YR'!S942</f>
        <v>0.60919143054595715</v>
      </c>
      <c r="F267" s="16">
        <f>'Ref. ACS-5-YR'!AB942</f>
        <v>520690</v>
      </c>
      <c r="G267" s="55">
        <f>'Ref. ACS-5-YR'!AC942</f>
        <v>0.64500000000000002</v>
      </c>
      <c r="H267" s="54"/>
      <c r="I267" s="54"/>
      <c r="J267" s="54"/>
      <c r="K267" s="54"/>
      <c r="L267" s="274"/>
    </row>
    <row r="268" spans="1:13" x14ac:dyDescent="0.3">
      <c r="A268" s="87" t="s">
        <v>1661</v>
      </c>
      <c r="B268" s="87"/>
      <c r="C268" s="87"/>
      <c r="D268" s="87"/>
      <c r="E268" s="87"/>
      <c r="F268" s="87"/>
      <c r="G268" s="87"/>
      <c r="H268" s="88"/>
      <c r="I268" s="88"/>
      <c r="J268" s="88"/>
      <c r="K268" s="88"/>
      <c r="L268" s="274"/>
    </row>
    <row r="269" spans="1:13" x14ac:dyDescent="0.3">
      <c r="A269" s="13" t="s">
        <v>1585</v>
      </c>
      <c r="B269" s="16">
        <f>'Ref. ACS-5-YR'!H947</f>
        <v>52</v>
      </c>
      <c r="C269" s="55">
        <f>'Ref. ACS-5-YR'!I947</f>
        <v>0.83870967741935487</v>
      </c>
      <c r="D269" s="16">
        <f>'Ref. ACS-5-YR'!R947</f>
        <v>338</v>
      </c>
      <c r="E269" s="55">
        <f>'Ref. ACS-5-YR'!S947</f>
        <v>0.46749654218533887</v>
      </c>
      <c r="F269" s="16">
        <f>'Ref. ACS-5-YR'!AB947</f>
        <v>48100</v>
      </c>
      <c r="G269" s="55">
        <f>'Ref. ACS-5-YR'!AC947</f>
        <v>0.49199999999999999</v>
      </c>
      <c r="H269" s="54"/>
      <c r="I269" s="54"/>
      <c r="J269" s="54"/>
      <c r="K269" s="54"/>
      <c r="L269" s="274"/>
    </row>
    <row r="270" spans="1:13" x14ac:dyDescent="0.3">
      <c r="A270" s="13" t="s">
        <v>1588</v>
      </c>
      <c r="B270" s="16">
        <f>'Ref. ACS-5-YR'!H948</f>
        <v>10</v>
      </c>
      <c r="C270" s="55">
        <f>'Ref. ACS-5-YR'!I948</f>
        <v>0.16129032258064516</v>
      </c>
      <c r="D270" s="16">
        <f>'Ref. ACS-5-YR'!R948</f>
        <v>385</v>
      </c>
      <c r="E270" s="55">
        <f>'Ref. ACS-5-YR'!S948</f>
        <v>0.53250345781466113</v>
      </c>
      <c r="F270" s="16">
        <f>'Ref. ACS-5-YR'!AB948</f>
        <v>49657</v>
      </c>
      <c r="G270" s="55">
        <f>'Ref. ACS-5-YR'!AC948</f>
        <v>0.50800000000000001</v>
      </c>
      <c r="H270" s="54"/>
      <c r="I270" s="54"/>
      <c r="J270" s="54"/>
      <c r="K270" s="54"/>
    </row>
    <row r="271" spans="1:13" x14ac:dyDescent="0.3">
      <c r="A271" s="87" t="s">
        <v>1662</v>
      </c>
      <c r="B271" s="87"/>
      <c r="C271" s="87"/>
      <c r="D271" s="87"/>
      <c r="E271" s="87"/>
      <c r="F271" s="87"/>
      <c r="G271" s="87"/>
      <c r="H271" s="88"/>
      <c r="I271" s="88"/>
      <c r="J271" s="88"/>
      <c r="K271" s="88"/>
    </row>
    <row r="272" spans="1:13" x14ac:dyDescent="0.3">
      <c r="A272" s="13" t="s">
        <v>1585</v>
      </c>
      <c r="B272" s="16">
        <f>'Ref. ACS-5-YR'!H953</f>
        <v>248</v>
      </c>
      <c r="C272" s="55">
        <f>'Ref. ACS-5-YR'!I953</f>
        <v>0.53104925053533192</v>
      </c>
      <c r="D272" s="16">
        <f>'Ref. ACS-5-YR'!R953</f>
        <v>2742</v>
      </c>
      <c r="E272" s="55">
        <f>'Ref. ACS-5-YR'!S953</f>
        <v>0.49936259333454747</v>
      </c>
      <c r="F272" s="16">
        <f>'Ref. ACS-5-YR'!AB953</f>
        <v>1111582</v>
      </c>
      <c r="G272" s="55">
        <f>'Ref. ACS-5-YR'!AC953</f>
        <v>0.59699999999999998</v>
      </c>
      <c r="H272" s="54"/>
      <c r="I272" s="54"/>
      <c r="J272" s="54"/>
      <c r="K272" s="54"/>
    </row>
    <row r="273" spans="1:13" x14ac:dyDescent="0.3">
      <c r="A273" s="13" t="s">
        <v>1588</v>
      </c>
      <c r="B273" s="16">
        <f>'Ref. ACS-5-YR'!H954</f>
        <v>219</v>
      </c>
      <c r="C273" s="55">
        <f>'Ref. ACS-5-YR'!I954</f>
        <v>0.46895074946466808</v>
      </c>
      <c r="D273" s="16">
        <f>'Ref. ACS-5-YR'!R954</f>
        <v>2749</v>
      </c>
      <c r="E273" s="55">
        <f>'Ref. ACS-5-YR'!S954</f>
        <v>0.50063740666545253</v>
      </c>
      <c r="F273" s="16">
        <f>'Ref. ACS-5-YR'!AB954</f>
        <v>749308</v>
      </c>
      <c r="G273" s="55">
        <f>'Ref. ACS-5-YR'!AC954</f>
        <v>0.40300000000000002</v>
      </c>
      <c r="H273" s="54"/>
      <c r="I273" s="54"/>
      <c r="J273" s="54"/>
      <c r="K273" s="54"/>
    </row>
    <row r="274" spans="1:13" x14ac:dyDescent="0.3">
      <c r="A274" s="87" t="s">
        <v>1471</v>
      </c>
      <c r="B274" s="87"/>
      <c r="C274" s="87"/>
      <c r="D274" s="87"/>
      <c r="E274" s="87"/>
      <c r="F274" s="87"/>
      <c r="G274" s="87"/>
      <c r="H274" s="88"/>
      <c r="I274" s="88"/>
      <c r="J274" s="88"/>
      <c r="K274" s="88"/>
    </row>
    <row r="275" spans="1:13" x14ac:dyDescent="0.3">
      <c r="A275" s="13" t="s">
        <v>1585</v>
      </c>
      <c r="B275" s="16">
        <f>'Ref. ACS-5-YR'!H959</f>
        <v>18</v>
      </c>
      <c r="C275" s="55">
        <f>'Ref. ACS-5-YR'!I959</f>
        <v>0.34615384615384615</v>
      </c>
      <c r="D275" s="16">
        <f>'Ref. ACS-5-YR'!R959</f>
        <v>67</v>
      </c>
      <c r="E275" s="55">
        <f>'Ref. ACS-5-YR'!S959</f>
        <v>0.31904761904761902</v>
      </c>
      <c r="F275" s="16">
        <f>'Ref. ACS-5-YR'!AB959</f>
        <v>18182</v>
      </c>
      <c r="G275" s="55">
        <f>'Ref. ACS-5-YR'!AC959</f>
        <v>0.45400000000000001</v>
      </c>
      <c r="H275" s="54"/>
      <c r="I275" s="54"/>
      <c r="J275" s="54"/>
      <c r="K275" s="54"/>
    </row>
    <row r="276" spans="1:13" x14ac:dyDescent="0.3">
      <c r="A276" s="13" t="s">
        <v>1588</v>
      </c>
      <c r="B276" s="16">
        <f>'Ref. ACS-5-YR'!H960</f>
        <v>34</v>
      </c>
      <c r="C276" s="55">
        <f>'Ref. ACS-5-YR'!I960</f>
        <v>0.65384615384615385</v>
      </c>
      <c r="D276" s="16">
        <f>'Ref. ACS-5-YR'!R960</f>
        <v>143</v>
      </c>
      <c r="E276" s="55">
        <f>'Ref. ACS-5-YR'!S960</f>
        <v>0.68095238095238098</v>
      </c>
      <c r="F276" s="16">
        <f>'Ref. ACS-5-YR'!AB960</f>
        <v>21854</v>
      </c>
      <c r="G276" s="55">
        <f>'Ref. ACS-5-YR'!AC960</f>
        <v>0.54600000000000004</v>
      </c>
      <c r="H276" s="54"/>
      <c r="I276" s="54"/>
      <c r="J276" s="54"/>
      <c r="K276" s="54"/>
    </row>
    <row r="277" spans="1:13" x14ac:dyDescent="0.3">
      <c r="A277" s="87" t="s">
        <v>1663</v>
      </c>
      <c r="B277" s="87"/>
      <c r="C277" s="87"/>
      <c r="D277" s="87"/>
      <c r="E277" s="87"/>
      <c r="F277" s="87"/>
      <c r="G277" s="87"/>
      <c r="H277" s="88"/>
      <c r="I277" s="88"/>
      <c r="J277" s="88"/>
      <c r="K277" s="88"/>
    </row>
    <row r="278" spans="1:13" x14ac:dyDescent="0.3">
      <c r="A278" s="13" t="s">
        <v>1585</v>
      </c>
      <c r="B278" s="16">
        <f>'Ref. ACS-5-YR'!H965</f>
        <v>1080</v>
      </c>
      <c r="C278" s="55">
        <f>'Ref. ACS-5-YR'!I965</f>
        <v>0.48430493273542602</v>
      </c>
      <c r="D278" s="16">
        <f>'Ref. ACS-5-YR'!R965</f>
        <v>8770</v>
      </c>
      <c r="E278" s="55">
        <f>'Ref. ACS-5-YR'!S965</f>
        <v>0.4333432157327799</v>
      </c>
      <c r="F278" s="16">
        <f>'Ref. ACS-5-YR'!AB965</f>
        <v>576852</v>
      </c>
      <c r="G278" s="55">
        <f>'Ref. ACS-5-YR'!AC965</f>
        <v>0.41299999999999998</v>
      </c>
      <c r="H278" s="54"/>
      <c r="I278" s="54"/>
      <c r="J278" s="54"/>
      <c r="K278" s="54"/>
    </row>
    <row r="279" spans="1:13" x14ac:dyDescent="0.3">
      <c r="A279" s="13" t="s">
        <v>1588</v>
      </c>
      <c r="B279" s="16">
        <f>'Ref. ACS-5-YR'!H966</f>
        <v>1150</v>
      </c>
      <c r="C279" s="55">
        <f>'Ref. ACS-5-YR'!I966</f>
        <v>0.51569506726457404</v>
      </c>
      <c r="D279" s="16">
        <f>'Ref. ACS-5-YR'!R966</f>
        <v>11468</v>
      </c>
      <c r="E279" s="55">
        <f>'Ref. ACS-5-YR'!S966</f>
        <v>0.5666567842672201</v>
      </c>
      <c r="F279" s="16">
        <f>'Ref. ACS-5-YR'!AB966</f>
        <v>820358</v>
      </c>
      <c r="G279" s="55">
        <f>'Ref. ACS-5-YR'!AC966</f>
        <v>0.58699999999999997</v>
      </c>
      <c r="H279" s="54"/>
      <c r="I279" s="54"/>
      <c r="J279" s="54"/>
      <c r="K279" s="54"/>
    </row>
    <row r="280" spans="1:13" x14ac:dyDescent="0.3">
      <c r="A280" s="87" t="s">
        <v>1664</v>
      </c>
      <c r="B280" s="87"/>
      <c r="C280" s="87"/>
      <c r="D280" s="87"/>
      <c r="E280" s="87"/>
      <c r="F280" s="87"/>
      <c r="G280" s="87"/>
      <c r="H280" s="88"/>
      <c r="I280" s="88"/>
      <c r="J280" s="88"/>
      <c r="K280" s="88"/>
    </row>
    <row r="281" spans="1:13" x14ac:dyDescent="0.3">
      <c r="A281" s="13" t="s">
        <v>1585</v>
      </c>
      <c r="B281" s="16">
        <f>'Ref. ACS-5-YR'!H971</f>
        <v>206</v>
      </c>
      <c r="C281" s="55">
        <f>'Ref. ACS-5-YR'!I971</f>
        <v>0.63190184049079756</v>
      </c>
      <c r="D281" s="16">
        <f>'Ref. ACS-5-YR'!R971</f>
        <v>1991</v>
      </c>
      <c r="E281" s="55">
        <f>'Ref. ACS-5-YR'!S971</f>
        <v>0.56005625879043597</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1588</v>
      </c>
      <c r="B282" s="16">
        <f>'Ref. ACS-5-YR'!H972</f>
        <v>120</v>
      </c>
      <c r="C282" s="55">
        <f>'Ref. ACS-5-YR'!I972</f>
        <v>0.36809815950920244</v>
      </c>
      <c r="D282" s="16">
        <f>'Ref. ACS-5-YR'!R972</f>
        <v>1564</v>
      </c>
      <c r="E282" s="55">
        <f>'Ref. ACS-5-YR'!S972</f>
        <v>0.43994374120956398</v>
      </c>
      <c r="F282" s="16">
        <f>'Ref. ACS-5-YR'!AB972</f>
        <v>391096</v>
      </c>
      <c r="G282" s="55">
        <f>'Ref. ACS-5-YR'!AC972</f>
        <v>0.51400000000000001</v>
      </c>
      <c r="H282" s="54"/>
      <c r="I282" s="54"/>
      <c r="J282" s="54"/>
      <c r="K282" s="54"/>
      <c r="M282" s="293" t="s">
        <v>2449</v>
      </c>
    </row>
    <row r="283" spans="1:13" ht="21" customHeight="1" x14ac:dyDescent="0.3">
      <c r="A283" s="87" t="s">
        <v>249</v>
      </c>
      <c r="B283" s="87"/>
      <c r="C283" s="87"/>
      <c r="D283" s="87"/>
      <c r="E283" s="87"/>
      <c r="F283" s="87"/>
      <c r="G283" s="87"/>
      <c r="H283" s="54"/>
      <c r="I283" s="54"/>
      <c r="J283" s="54"/>
      <c r="K283" s="54"/>
    </row>
    <row r="284" spans="1:13" x14ac:dyDescent="0.3">
      <c r="A284" s="13" t="s">
        <v>1585</v>
      </c>
      <c r="B284" s="16">
        <f>'Ref. ACS-5-YR'!H983</f>
        <v>2127</v>
      </c>
      <c r="C284" s="55">
        <f>'Ref. ACS-5-YR'!I983</f>
        <v>0.48198504418762744</v>
      </c>
      <c r="D284" s="16">
        <f>'Ref. ACS-5-YR'!R983</f>
        <v>18374</v>
      </c>
      <c r="E284" s="55">
        <f>'Ref. ACS-5-YR'!S983</f>
        <v>0.4581930625171442</v>
      </c>
      <c r="F284" s="16">
        <f>'Ref. ACS-5-YR'!AB983</f>
        <v>1741159</v>
      </c>
      <c r="G284" s="55">
        <f>'Ref. ACS-5-YR'!AC983</f>
        <v>0.44900000000000001</v>
      </c>
      <c r="H284" s="54"/>
      <c r="I284" s="54"/>
      <c r="J284" s="54"/>
      <c r="K284" s="54"/>
    </row>
    <row r="285" spans="1:13" x14ac:dyDescent="0.3">
      <c r="A285" s="13" t="s">
        <v>1588</v>
      </c>
      <c r="B285" s="16">
        <f>'Ref. ACS-5-YR'!H984</f>
        <v>2286</v>
      </c>
      <c r="C285" s="55">
        <f>'Ref. ACS-5-YR'!I984</f>
        <v>0.51801495581237256</v>
      </c>
      <c r="D285" s="16">
        <f>'Ref. ACS-5-YR'!R984</f>
        <v>21727</v>
      </c>
      <c r="E285" s="55">
        <f>'Ref. ACS-5-YR'!S984</f>
        <v>0.5418069374828558</v>
      </c>
      <c r="F285" s="16">
        <f>'Ref. ACS-5-YR'!AB984</f>
        <v>2133185</v>
      </c>
      <c r="G285" s="55">
        <f>'Ref. ACS-5-YR'!AC984</f>
        <v>0.55100000000000005</v>
      </c>
      <c r="H285" s="54"/>
      <c r="I285" s="54"/>
      <c r="J285" s="54"/>
      <c r="K285" s="54"/>
    </row>
    <row r="286" spans="1:13" x14ac:dyDescent="0.3">
      <c r="A286" t="s">
        <v>1665</v>
      </c>
      <c r="M286"/>
    </row>
    <row r="287" spans="1:13" x14ac:dyDescent="0.3">
      <c r="M287"/>
    </row>
    <row r="288" spans="1:13" x14ac:dyDescent="0.3">
      <c r="A288" s="1" t="s">
        <v>1666</v>
      </c>
      <c r="B288" s="114"/>
      <c r="C288" s="114" t="s">
        <v>179</v>
      </c>
      <c r="D288" s="114"/>
      <c r="E288" s="114" t="s">
        <v>179</v>
      </c>
      <c r="M288"/>
    </row>
    <row r="289" spans="1:13" ht="28.8" x14ac:dyDescent="0.3">
      <c r="A289" s="80"/>
      <c r="B289" s="60" t="s">
        <v>1396</v>
      </c>
      <c r="C289" s="60" t="s">
        <v>1396</v>
      </c>
      <c r="D289" s="92" t="s">
        <v>1388</v>
      </c>
      <c r="E289" s="60" t="s">
        <v>1388</v>
      </c>
      <c r="M289"/>
    </row>
    <row r="290" spans="1:13" x14ac:dyDescent="0.3">
      <c r="A290" s="87" t="s">
        <v>250</v>
      </c>
      <c r="B290" s="6">
        <f>B263</f>
        <v>3396</v>
      </c>
      <c r="C290" s="55">
        <f>C263</f>
        <v>0.52864259028642591</v>
      </c>
      <c r="D290" s="6">
        <f>B264</f>
        <v>3028</v>
      </c>
      <c r="E290" s="55">
        <f>C264</f>
        <v>0.47135740971357409</v>
      </c>
      <c r="M290"/>
    </row>
    <row r="291" spans="1:13" x14ac:dyDescent="0.3">
      <c r="A291" s="87" t="s">
        <v>1660</v>
      </c>
      <c r="B291" s="6">
        <f>B266</f>
        <v>292</v>
      </c>
      <c r="C291" s="55">
        <f>C266</f>
        <v>0.55198487712665412</v>
      </c>
      <c r="D291" s="6">
        <f>B267</f>
        <v>237</v>
      </c>
      <c r="E291" s="55">
        <f>C267</f>
        <v>0.44801512287334594</v>
      </c>
      <c r="M291" s="61" t="s">
        <v>1667</v>
      </c>
    </row>
    <row r="292" spans="1:13" x14ac:dyDescent="0.3">
      <c r="A292" s="87" t="s">
        <v>1661</v>
      </c>
      <c r="B292" s="6">
        <f>B269</f>
        <v>52</v>
      </c>
      <c r="C292" s="55">
        <f>C269</f>
        <v>0.83870967741935487</v>
      </c>
      <c r="D292" s="6">
        <f>B270</f>
        <v>10</v>
      </c>
      <c r="E292" s="55">
        <f>C270</f>
        <v>0.16129032258064516</v>
      </c>
      <c r="M292"/>
    </row>
    <row r="293" spans="1:13" x14ac:dyDescent="0.3">
      <c r="A293" s="87" t="s">
        <v>1662</v>
      </c>
      <c r="B293" s="6">
        <f>B272</f>
        <v>248</v>
      </c>
      <c r="C293" s="55">
        <f>C272</f>
        <v>0.53104925053533192</v>
      </c>
      <c r="D293" s="6">
        <f>B273</f>
        <v>219</v>
      </c>
      <c r="E293" s="55">
        <f>C273</f>
        <v>0.46895074946466808</v>
      </c>
      <c r="M293"/>
    </row>
    <row r="294" spans="1:13" x14ac:dyDescent="0.3">
      <c r="A294" s="87" t="s">
        <v>1471</v>
      </c>
      <c r="B294" s="6">
        <f>B275</f>
        <v>18</v>
      </c>
      <c r="C294" s="55">
        <f>C275</f>
        <v>0.34615384615384615</v>
      </c>
      <c r="D294" s="6">
        <f>B276</f>
        <v>34</v>
      </c>
      <c r="E294" s="55">
        <f>C276</f>
        <v>0.65384615384615385</v>
      </c>
      <c r="M294"/>
    </row>
    <row r="295" spans="1:13" x14ac:dyDescent="0.3">
      <c r="A295" s="87" t="s">
        <v>1663</v>
      </c>
      <c r="B295" s="6">
        <f>B278</f>
        <v>1080</v>
      </c>
      <c r="C295" s="55">
        <f>C278</f>
        <v>0.48430493273542602</v>
      </c>
      <c r="D295" s="6">
        <f>B279</f>
        <v>1150</v>
      </c>
      <c r="E295" s="55">
        <f>C279</f>
        <v>0.51569506726457404</v>
      </c>
      <c r="M295"/>
    </row>
    <row r="296" spans="1:13" x14ac:dyDescent="0.3">
      <c r="A296" s="87" t="s">
        <v>1668</v>
      </c>
      <c r="B296" s="6">
        <f>B281</f>
        <v>206</v>
      </c>
      <c r="C296" s="55">
        <f>C281</f>
        <v>0.63190184049079756</v>
      </c>
      <c r="D296" s="6">
        <f>B282</f>
        <v>120</v>
      </c>
      <c r="E296" s="55">
        <f>C282</f>
        <v>0.36809815950920244</v>
      </c>
      <c r="M296"/>
    </row>
    <row r="297" spans="1:13" x14ac:dyDescent="0.3">
      <c r="A297" s="87" t="s">
        <v>249</v>
      </c>
      <c r="B297" s="6">
        <f>B284</f>
        <v>2127</v>
      </c>
      <c r="C297" s="55">
        <f>C284</f>
        <v>0.48198504418762744</v>
      </c>
      <c r="D297" s="6">
        <f>B285</f>
        <v>2286</v>
      </c>
      <c r="E297" s="55">
        <f>C285</f>
        <v>0.51801495581237256</v>
      </c>
      <c r="M297"/>
    </row>
    <row r="298" spans="1:13" x14ac:dyDescent="0.3">
      <c r="A298" t="s">
        <v>1665</v>
      </c>
      <c r="B298" s="12"/>
      <c r="C298" s="12"/>
      <c r="M298"/>
    </row>
    <row r="299" spans="1:13" x14ac:dyDescent="0.3">
      <c r="A299" s="88"/>
      <c r="B299" s="12"/>
      <c r="C299" s="12"/>
      <c r="M299"/>
    </row>
    <row r="300" spans="1:13" x14ac:dyDescent="0.3">
      <c r="A300" s="1" t="s">
        <v>1669</v>
      </c>
      <c r="C300" s="114" t="s">
        <v>179</v>
      </c>
      <c r="D300" s="114"/>
      <c r="E300" s="141" t="s">
        <v>179</v>
      </c>
      <c r="F300" s="114"/>
      <c r="G300" s="114" t="s">
        <v>179</v>
      </c>
      <c r="M300"/>
    </row>
    <row r="301" spans="1:13" ht="28.8" x14ac:dyDescent="0.3">
      <c r="A301" s="60" t="s">
        <v>1670</v>
      </c>
      <c r="B301" s="60" t="str">
        <f>B3</f>
        <v>City of Atwater</v>
      </c>
      <c r="C301" s="60" t="str">
        <f>B3</f>
        <v>City of Atwater</v>
      </c>
      <c r="D301" s="60" t="str">
        <f>B4</f>
        <v>Merced County</v>
      </c>
      <c r="E301" s="60" t="str">
        <f>B4</f>
        <v>Merced County</v>
      </c>
      <c r="F301" s="60" t="s">
        <v>173</v>
      </c>
      <c r="G301" s="60" t="s">
        <v>173</v>
      </c>
      <c r="L301" s="273"/>
    </row>
    <row r="302" spans="1:13" x14ac:dyDescent="0.3">
      <c r="A302" s="13" t="s">
        <v>1671</v>
      </c>
      <c r="B302" s="16">
        <f>'Ref. Permits'!B6</f>
        <v>0</v>
      </c>
      <c r="C302" s="55" t="e">
        <f>B302/(SUM(B$302:B$305))</f>
        <v>#DIV/0!</v>
      </c>
      <c r="D302" s="16">
        <f>'Ref. Permits'!J6</f>
        <v>945</v>
      </c>
      <c r="E302" s="55">
        <f>D302/(SUM(D$302:D$305))</f>
        <v>1</v>
      </c>
      <c r="F302" s="16">
        <f>'Ref. Permits'!R6</f>
        <v>56085</v>
      </c>
      <c r="G302" s="55">
        <f>F302/(SUM(F$302:F$305))</f>
        <v>0.94615112100814813</v>
      </c>
    </row>
    <row r="303" spans="1:13" x14ac:dyDescent="0.3">
      <c r="A303" s="13" t="s">
        <v>1672</v>
      </c>
      <c r="B303" s="16">
        <f>'Ref. Permits'!D6</f>
        <v>0</v>
      </c>
      <c r="C303" s="55" t="e">
        <f>B303/(SUM(B$302:B$305))</f>
        <v>#DIV/0!</v>
      </c>
      <c r="D303" s="16">
        <f>'Ref. Permits'!L6</f>
        <v>0</v>
      </c>
      <c r="E303" s="55">
        <f>D303/(SUM(D$302:D$305))</f>
        <v>0</v>
      </c>
      <c r="F303" s="16">
        <f>'Ref. Permits'!T6</f>
        <v>1210</v>
      </c>
      <c r="G303" s="55">
        <f>F303/(SUM(F$302:F$305))</f>
        <v>2.0412638966209491E-2</v>
      </c>
      <c r="L303" s="271"/>
    </row>
    <row r="304" spans="1:13" x14ac:dyDescent="0.3">
      <c r="A304" s="13" t="s">
        <v>1673</v>
      </c>
      <c r="B304" s="16">
        <f>'Ref. Permits'!F6</f>
        <v>0</v>
      </c>
      <c r="C304" s="55" t="e">
        <f>B304/(SUM(B$302:B$305))</f>
        <v>#DIV/0!</v>
      </c>
      <c r="D304" s="16">
        <f>'Ref. Permits'!N6</f>
        <v>0</v>
      </c>
      <c r="E304" s="55">
        <f>D304/(SUM(D$302:D$305))</f>
        <v>0</v>
      </c>
      <c r="F304" s="16">
        <f>'Ref. Permits'!V6</f>
        <v>470</v>
      </c>
      <c r="G304" s="55">
        <f>F304/(SUM(F$302:F$305))</f>
        <v>7.9288762926598855E-3</v>
      </c>
      <c r="L304" s="271"/>
    </row>
    <row r="305" spans="1:13" x14ac:dyDescent="0.3">
      <c r="A305" s="13" t="s">
        <v>1674</v>
      </c>
      <c r="B305" s="16">
        <f>'Ref. Permits'!H6</f>
        <v>0</v>
      </c>
      <c r="C305" s="55" t="e">
        <f>B305/(SUM(B$302:B$305))</f>
        <v>#DIV/0!</v>
      </c>
      <c r="D305" s="16">
        <f>'Ref. Permits'!P6</f>
        <v>0</v>
      </c>
      <c r="E305" s="55">
        <f>D305/(SUM(D$302:D$305))</f>
        <v>0</v>
      </c>
      <c r="F305" s="16">
        <f>'Ref. Permits'!X6</f>
        <v>1512</v>
      </c>
      <c r="G305" s="55">
        <f>F305/(SUM(F$302:F$305))</f>
        <v>2.5507363732982437E-2</v>
      </c>
      <c r="L305" s="271"/>
    </row>
    <row r="306" spans="1:13" x14ac:dyDescent="0.3">
      <c r="A306" t="s">
        <v>1675</v>
      </c>
      <c r="B306" s="2"/>
      <c r="C306" s="2"/>
      <c r="D306" s="2"/>
      <c r="L306" s="271"/>
      <c r="M306" s="61"/>
    </row>
    <row r="307" spans="1:13" x14ac:dyDescent="0.3">
      <c r="A307" s="290" t="s">
        <v>2581</v>
      </c>
      <c r="B307" s="302"/>
      <c r="C307" s="302"/>
      <c r="D307" s="302"/>
      <c r="E307" s="290"/>
      <c r="F307" s="290"/>
      <c r="G307" s="290"/>
      <c r="H307" s="290"/>
      <c r="I307" s="290"/>
      <c r="L307" s="271"/>
      <c r="M307" s="42" t="str">
        <f>A306</f>
        <v>Source: U.S. Census Bureau, Building Permits Survey 2019, Table AD:T2</v>
      </c>
    </row>
    <row r="308" spans="1:13" x14ac:dyDescent="0.3">
      <c r="L308" s="271"/>
    </row>
    <row r="309" spans="1:13" x14ac:dyDescent="0.3">
      <c r="A309" s="1" t="s">
        <v>1676</v>
      </c>
      <c r="B309" s="1" t="s">
        <v>378</v>
      </c>
      <c r="L309" s="271"/>
    </row>
    <row r="310" spans="1:13" x14ac:dyDescent="0.3">
      <c r="A310" s="1" t="s">
        <v>2458</v>
      </c>
      <c r="L310" s="271"/>
      <c r="M310" s="61" t="s">
        <v>1677</v>
      </c>
    </row>
    <row r="311" spans="1:13" ht="57.6" x14ac:dyDescent="0.3">
      <c r="A311" s="60" t="s">
        <v>1678</v>
      </c>
      <c r="B311" s="60" t="s">
        <v>1679</v>
      </c>
      <c r="C311" s="60">
        <v>2015</v>
      </c>
      <c r="D311" s="60">
        <v>2016</v>
      </c>
      <c r="E311" s="60">
        <v>2017</v>
      </c>
      <c r="F311" s="60">
        <v>2018</v>
      </c>
      <c r="G311" s="60">
        <v>2019</v>
      </c>
      <c r="H311" s="60">
        <v>2020</v>
      </c>
      <c r="I311" s="60">
        <v>2021</v>
      </c>
      <c r="J311" s="60" t="s">
        <v>2460</v>
      </c>
      <c r="K311" s="60" t="s">
        <v>1680</v>
      </c>
      <c r="L311" s="271"/>
      <c r="M311" s="61"/>
    </row>
    <row r="312" spans="1:13" x14ac:dyDescent="0.3">
      <c r="A312" s="13" t="s">
        <v>1681</v>
      </c>
      <c r="B312" s="13">
        <f>SUMIFS('Ref. HCD-2020'!$F$3:$F$253,'Ref. HCD-2020'!$B$3:$B$253,Housing!$B$309,'Ref. HCD-2020'!$T$3:$T$253,"2018")</f>
        <v>429</v>
      </c>
      <c r="C312" s="6">
        <f>SUMIFS('Ref. HCD-2020'!$G$3:$G$253,'Ref. HCD-2020'!$B$3:$B$253,Housing!$B$309,'Ref. HCD-2020'!$D$3:$D$253,Housing!$C$311)</f>
        <v>0</v>
      </c>
      <c r="D312" s="6">
        <f>SUMIFS('Ref. HCD-2020'!$G$3:$G$253,'Ref. HCD-2020'!$B$3:$B$253,Housing!$B$309,'Ref. HCD-2020'!$D$3:$D$253,Housing!$D$311)</f>
        <v>0</v>
      </c>
      <c r="E312" s="6">
        <f>SUMIFS('Ref. HCD-2020'!$G$3:$G$253,'Ref. HCD-2020'!$B$3:$B$253,Housing!$B$309,'Ref. HCD-2020'!$D$3:$D$253,Housing!$E$311)</f>
        <v>0</v>
      </c>
      <c r="F312" s="6">
        <f>SUMIFS('Ref. HCD-2020'!$G$3:$G$253,'Ref. HCD-2020'!$B$3:$B$253,Housing!$B$309,'Ref. HCD-2020'!$D$3:$D$253,Housing!$F$311)</f>
        <v>0</v>
      </c>
      <c r="G312" s="6">
        <f>SUMIFS('Ref. HCD-2020'!$G$3:$G$253,'Ref. HCD-2020'!$B$3:$B$253,Housing!$B$309,'Ref. HCD-2020'!$D$3:$D$253,Housing!$G$311)</f>
        <v>0</v>
      </c>
      <c r="H312" s="6">
        <v>0</v>
      </c>
      <c r="I312" s="267">
        <v>0</v>
      </c>
      <c r="J312" s="267">
        <f>SUM(C312:I312)</f>
        <v>0</v>
      </c>
      <c r="K312" s="140">
        <f>J312/B312</f>
        <v>0</v>
      </c>
      <c r="L312" s="271"/>
      <c r="M312" s="37"/>
    </row>
    <row r="313" spans="1:13" x14ac:dyDescent="0.3">
      <c r="A313" s="13" t="s">
        <v>1682</v>
      </c>
      <c r="B313" s="13">
        <f>SUMIFS('Ref. HCD-2020'!$J$3:$J$253,'Ref. HCD-2020'!$B$3:$B$253,Housing!$B$309,'Ref. HCD-2020'!$T$3:$T$253,"2018")</f>
        <v>307</v>
      </c>
      <c r="C313" s="6">
        <f>SUMIFS('Ref. HCD-2020'!$K$3:$K$253,'Ref. HCD-2020'!$B$3:$B$253,Housing!$B$309,'Ref. HCD-2020'!$D$3:$D$253,Housing!$C$311)</f>
        <v>0</v>
      </c>
      <c r="D313" s="6">
        <f>SUMIFS('Ref. HCD-2020'!$K$3:$K$253,'Ref. HCD-2020'!$B$3:$B$253,Housing!$B$309,'Ref. HCD-2020'!$D$3:$D$253,Housing!$D$311)</f>
        <v>0</v>
      </c>
      <c r="E313" s="6">
        <f>SUMIFS('Ref. HCD-2020'!$K$3:$K$253,'Ref. HCD-2020'!$B$3:$B$253,Housing!$B$309,'Ref. HCD-2020'!$D$3:$D$253,Housing!$E$311)</f>
        <v>0</v>
      </c>
      <c r="F313" s="6">
        <f>SUMIFS('Ref. HCD-2020'!$K$3:$K$253,'Ref. HCD-2020'!$B$3:$B$253,Housing!$B$309,'Ref. HCD-2020'!$D$3:$D$253,Housing!$F$311)</f>
        <v>0</v>
      </c>
      <c r="G313" s="6">
        <f>SUMIFS('Ref. HCD-2020'!$K$3:$K$253,'Ref. HCD-2020'!$B$3:$B$253,Housing!$B$309,'Ref. HCD-2020'!$D$3:$D$253,Housing!$G$311)</f>
        <v>0</v>
      </c>
      <c r="H313" s="6">
        <v>0</v>
      </c>
      <c r="I313" s="267">
        <v>0</v>
      </c>
      <c r="J313" s="267">
        <f t="shared" ref="J313:J317" si="7">SUM(C313:I313)</f>
        <v>0</v>
      </c>
      <c r="K313" s="140">
        <f t="shared" ref="K313:K317" si="8">J313/B313</f>
        <v>0</v>
      </c>
    </row>
    <row r="314" spans="1:13" x14ac:dyDescent="0.3">
      <c r="A314" s="13" t="s">
        <v>1683</v>
      </c>
      <c r="B314" s="13">
        <f>SUMIFS('Ref. HCD-2020'!$N$3:$N$253,'Ref. HCD-2020'!$B$3:$B$253,Housing!$B$309,'Ref. HCD-2020'!$T$3:$T$253,"2018")</f>
        <v>281</v>
      </c>
      <c r="C314" s="6">
        <f>SUMIFS('Ref. HCD-2020'!$O$3:$O$253,'Ref. HCD-2020'!$B$3:$B$253,Housing!$B$309,'Ref. HCD-2020'!$D$3:$D$253,Housing!$C$311)</f>
        <v>0</v>
      </c>
      <c r="D314" s="6">
        <f>SUMIFS('Ref. HCD-2020'!$O$3:$O$253,'Ref. HCD-2020'!$B$3:$B$253,Housing!$B$309,'Ref. HCD-2020'!$D$3:$D$253,Housing!$D$311)</f>
        <v>0</v>
      </c>
      <c r="E314" s="6">
        <f>SUMIFS('Ref. HCD-2020'!$O$3:$O$253,'Ref. HCD-2020'!$B$3:$B$253,Housing!$B$309,'Ref. HCD-2020'!$D$3:$D$253,Housing!$E$311)</f>
        <v>0</v>
      </c>
      <c r="F314" s="6">
        <f>SUMIFS('Ref. HCD-2020'!$O$3:$O$253,'Ref. HCD-2020'!$B$3:$B$253,Housing!$B$309,'Ref. HCD-2020'!$D$3:$D$253,Housing!$F$311)</f>
        <v>0</v>
      </c>
      <c r="G314" s="6">
        <f>SUMIFS('Ref. HCD-2020'!$O$3:$O$253,'Ref. HCD-2020'!$B$3:$B$253,Housing!$B$309,'Ref. HCD-2020'!$D$3:$D$253,Housing!$G$311)</f>
        <v>0</v>
      </c>
      <c r="H314" s="6">
        <v>0</v>
      </c>
      <c r="I314" s="267">
        <v>0</v>
      </c>
      <c r="J314" s="267">
        <f t="shared" si="7"/>
        <v>0</v>
      </c>
      <c r="K314" s="140">
        <f t="shared" si="8"/>
        <v>0</v>
      </c>
    </row>
    <row r="315" spans="1:13" x14ac:dyDescent="0.3">
      <c r="A315" s="137" t="s">
        <v>1684</v>
      </c>
      <c r="B315" s="138">
        <f>SUM(B312:B314)</f>
        <v>1017</v>
      </c>
      <c r="C315" s="138">
        <f t="shared" ref="C315:I315" si="9">SUM(C312:C314)</f>
        <v>0</v>
      </c>
      <c r="D315" s="138">
        <f t="shared" si="9"/>
        <v>0</v>
      </c>
      <c r="E315" s="138">
        <f t="shared" si="9"/>
        <v>0</v>
      </c>
      <c r="F315" s="138">
        <f t="shared" si="9"/>
        <v>0</v>
      </c>
      <c r="G315" s="138">
        <f t="shared" si="9"/>
        <v>0</v>
      </c>
      <c r="H315" s="138">
        <f>SUM(H312:H314)</f>
        <v>0</v>
      </c>
      <c r="I315" s="138">
        <f t="shared" si="9"/>
        <v>0</v>
      </c>
      <c r="J315" s="267">
        <f t="shared" si="7"/>
        <v>0</v>
      </c>
      <c r="K315" s="140">
        <f t="shared" si="8"/>
        <v>0</v>
      </c>
    </row>
    <row r="316" spans="1:13" x14ac:dyDescent="0.3">
      <c r="A316" s="13" t="s">
        <v>1685</v>
      </c>
      <c r="B316" s="13">
        <f>SUMIFS('Ref. HCD-2020'!$P$3:$P$253,'Ref. HCD-2020'!$B$3:$B$253,Housing!$B$309,'Ref. HCD-2020'!$T$3:$T$253,"2018")</f>
        <v>748</v>
      </c>
      <c r="C316" s="6">
        <f>SUMIFS('Ref. HCD-2020'!$G$3:$G$253,'Ref. HCD-2020'!$B$3:$B$253,Housing!$B$309,'Ref. HCD-2020'!$D$3:$D$253,Housing!$C$311)</f>
        <v>0</v>
      </c>
      <c r="D316" s="6">
        <f>SUMIFS('Ref. HCD-2020'!$Q$3:$Q$253,'Ref. HCD-2020'!$B$3:$B$253,Housing!$B$309,'Ref. HCD-2020'!$D$3:$D$253,Housing!$D$311)</f>
        <v>235</v>
      </c>
      <c r="E316" s="6">
        <f>SUMIFS('Ref. HCD-2020'!$Q$3:$Q$253,'Ref. HCD-2020'!$B$3:$B$253,Housing!$B$309,'Ref. HCD-2020'!$D$3:$D$253,Housing!$E$311)</f>
        <v>133</v>
      </c>
      <c r="F316" s="6">
        <f>SUMIFS('Ref. HCD-2020'!$Q$3:$Q$253,'Ref. HCD-2020'!$B$3:$B$253,Housing!$B$309,'Ref. HCD-2020'!$D$3:$D$253,Housing!$F$311)</f>
        <v>16</v>
      </c>
      <c r="G316" s="6">
        <f>SUMIFS('Ref. HCD-2020'!$Q$3:$Q$253,'Ref. HCD-2020'!$B$3:$B$253,Housing!$B$309,'Ref. HCD-2020'!$D$3:$D$253,Housing!$G$311)</f>
        <v>0</v>
      </c>
      <c r="H316" s="6">
        <v>0</v>
      </c>
      <c r="I316" s="267">
        <v>0</v>
      </c>
      <c r="J316" s="267">
        <f t="shared" si="7"/>
        <v>384</v>
      </c>
      <c r="K316" s="140">
        <f t="shared" si="8"/>
        <v>0.5133689839572193</v>
      </c>
    </row>
    <row r="317" spans="1:13" x14ac:dyDescent="0.3">
      <c r="A317" s="13" t="s">
        <v>1542</v>
      </c>
      <c r="B317" s="6">
        <f>B312+B313+B314+B316</f>
        <v>1765</v>
      </c>
      <c r="C317" s="6">
        <f>C312+C313+C314+C316</f>
        <v>0</v>
      </c>
      <c r="D317" s="6">
        <f>SUMIFS('Ref. HCD-2020'!$S$3:$S$253,'Ref. HCD-2020'!$B$3:$B$253,Housing!$B$309,'Ref. HCD-2020'!$D$3:$D$253,Housing!$D$311)</f>
        <v>235</v>
      </c>
      <c r="E317" s="6">
        <f>SUMIFS('Ref. HCD-2020'!$S$3:$S$253,'Ref. HCD-2020'!$B$3:$B$253,Housing!$B$309,'Ref. HCD-2020'!$D$3:$D$253,Housing!$E$311)</f>
        <v>133</v>
      </c>
      <c r="F317" s="6">
        <f>SUMIFS('Ref. HCD-2020'!$S$3:$S$253,'Ref. HCD-2020'!$B$3:$B$253,Housing!$B$309,'Ref. HCD-2020'!$D$3:$D$253,Housing!$F$311)</f>
        <v>16</v>
      </c>
      <c r="G317" s="6">
        <f>SUMIFS('Ref. HCD-2020'!$S$3:$S$253,'Ref. HCD-2020'!$B$3:$B$253,Housing!$B$309,'Ref. HCD-2020'!$D$3:$D$253,Housing!$G$311)</f>
        <v>0</v>
      </c>
      <c r="H317" s="6">
        <f>H312+H313+H314+H316</f>
        <v>0</v>
      </c>
      <c r="I317" s="6">
        <f>I312+I313+I314+I316</f>
        <v>0</v>
      </c>
      <c r="J317" s="267">
        <f t="shared" si="7"/>
        <v>384</v>
      </c>
      <c r="K317" s="140">
        <f t="shared" si="8"/>
        <v>0.21756373937677054</v>
      </c>
    </row>
    <row r="318" spans="1:13" x14ac:dyDescent="0.3">
      <c r="A318" s="139" t="s">
        <v>1686</v>
      </c>
      <c r="B318" s="124"/>
      <c r="C318" s="124"/>
      <c r="D318" s="124"/>
      <c r="E318" s="124"/>
      <c r="F318" s="124"/>
      <c r="G318" s="124"/>
      <c r="H318" s="135"/>
      <c r="I318" s="135"/>
      <c r="J318" s="135"/>
      <c r="K318" s="135"/>
    </row>
    <row r="319" spans="1:13" x14ac:dyDescent="0.3">
      <c r="A319" s="349" t="s">
        <v>2541</v>
      </c>
      <c r="B319" s="349"/>
      <c r="C319" s="349"/>
      <c r="D319" s="349"/>
      <c r="E319" s="349"/>
      <c r="F319" s="349"/>
      <c r="G319" s="349"/>
      <c r="H319" s="349"/>
      <c r="I319" s="349"/>
      <c r="J319" s="120"/>
      <c r="K319" s="120"/>
    </row>
    <row r="321" spans="1:13" x14ac:dyDescent="0.3">
      <c r="A321" s="1" t="s">
        <v>1687</v>
      </c>
      <c r="H321" s="2"/>
      <c r="I321" s="2"/>
      <c r="J321" s="2"/>
      <c r="K321" s="2"/>
    </row>
    <row r="322" spans="1:13" ht="28.8" x14ac:dyDescent="0.3">
      <c r="A322" s="48"/>
      <c r="B322" s="108" t="s">
        <v>1679</v>
      </c>
      <c r="H322" s="2"/>
      <c r="I322" s="2"/>
      <c r="J322" s="2"/>
      <c r="K322" s="2"/>
      <c r="M322"/>
    </row>
    <row r="323" spans="1:13" x14ac:dyDescent="0.3">
      <c r="A323" s="110" t="s">
        <v>1688</v>
      </c>
      <c r="B323" s="16">
        <f>J312</f>
        <v>0</v>
      </c>
      <c r="H323" s="2"/>
      <c r="I323" s="2"/>
      <c r="J323" s="2"/>
      <c r="K323" s="2"/>
      <c r="L323" s="275"/>
      <c r="M323" s="42" t="str">
        <f>A318</f>
        <v>Source: California HCD, 5th Cycle Annual Progress Report Permit Summary (2020)</v>
      </c>
    </row>
    <row r="324" spans="1:13" x14ac:dyDescent="0.3">
      <c r="A324" s="110" t="s">
        <v>2508</v>
      </c>
      <c r="B324" s="16">
        <f>J312/2</f>
        <v>0</v>
      </c>
      <c r="H324" s="2"/>
      <c r="I324" s="2"/>
      <c r="J324" s="2"/>
      <c r="K324" s="2"/>
      <c r="L324" s="274"/>
    </row>
    <row r="325" spans="1:13" x14ac:dyDescent="0.3">
      <c r="A325" s="139" t="s">
        <v>1686</v>
      </c>
      <c r="H325" s="2"/>
      <c r="I325" s="2"/>
      <c r="J325" s="2"/>
      <c r="K325" s="2"/>
    </row>
    <row r="326" spans="1:13" x14ac:dyDescent="0.3">
      <c r="A326" s="358" t="s">
        <v>2478</v>
      </c>
      <c r="B326" s="358"/>
      <c r="C326" s="358"/>
      <c r="D326" s="358"/>
      <c r="E326" s="358"/>
      <c r="F326" s="358"/>
      <c r="G326" s="358"/>
      <c r="H326" s="358"/>
      <c r="I326" s="358"/>
      <c r="J326" s="120"/>
      <c r="K326" s="120"/>
      <c r="M326" s="61" t="s">
        <v>1689</v>
      </c>
    </row>
    <row r="327" spans="1:13" x14ac:dyDescent="0.3">
      <c r="A327" s="47"/>
      <c r="H327" s="2"/>
      <c r="I327" s="2"/>
      <c r="J327" s="2"/>
      <c r="K327" s="2"/>
    </row>
    <row r="328" spans="1:13" x14ac:dyDescent="0.3">
      <c r="A328" s="1" t="s">
        <v>2457</v>
      </c>
      <c r="H328" s="2"/>
      <c r="I328" s="2"/>
      <c r="J328" s="2"/>
      <c r="K328" s="2"/>
    </row>
    <row r="329" spans="1:13" ht="28.8" x14ac:dyDescent="0.3">
      <c r="A329" s="48"/>
      <c r="B329" s="60" t="s">
        <v>2459</v>
      </c>
      <c r="H329" s="2"/>
      <c r="I329" s="2"/>
      <c r="J329" s="2"/>
      <c r="K329" s="2"/>
      <c r="L329" s="273"/>
    </row>
    <row r="330" spans="1:13" x14ac:dyDescent="0.3">
      <c r="A330" s="13" t="s">
        <v>1688</v>
      </c>
      <c r="B330" s="16">
        <v>0</v>
      </c>
      <c r="H330" s="2"/>
      <c r="I330" s="2"/>
      <c r="J330" s="2"/>
      <c r="K330" s="2"/>
      <c r="L330" s="282"/>
    </row>
    <row r="331" spans="1:13" x14ac:dyDescent="0.3">
      <c r="A331" s="13" t="s">
        <v>2508</v>
      </c>
      <c r="B331" s="16">
        <v>0</v>
      </c>
      <c r="L331" s="272"/>
    </row>
    <row r="332" spans="1:13" x14ac:dyDescent="0.3">
      <c r="A332" s="47" t="s">
        <v>2461</v>
      </c>
    </row>
    <row r="333" spans="1:13" x14ac:dyDescent="0.3">
      <c r="A333" s="349" t="s">
        <v>2542</v>
      </c>
      <c r="B333" s="349"/>
      <c r="C333" s="349"/>
      <c r="D333" s="349"/>
      <c r="E333" s="349"/>
      <c r="F333" s="349"/>
      <c r="G333" s="349"/>
      <c r="H333" s="349"/>
      <c r="I333" s="349"/>
      <c r="J333" s="120"/>
      <c r="K333" s="120"/>
      <c r="M333" s="42" t="str">
        <f>A318</f>
        <v>Source: California HCD, 5th Cycle Annual Progress Report Permit Summary (2020)</v>
      </c>
    </row>
    <row r="334" spans="1:13" x14ac:dyDescent="0.3">
      <c r="A334" s="358" t="s">
        <v>2479</v>
      </c>
      <c r="B334" s="358"/>
      <c r="C334" s="358"/>
      <c r="D334" s="358"/>
      <c r="E334" s="358"/>
      <c r="F334" s="358"/>
      <c r="G334" s="358"/>
      <c r="H334" s="358"/>
      <c r="I334" s="358"/>
      <c r="J334" s="120"/>
      <c r="K334" s="120"/>
    </row>
    <row r="335" spans="1:13" x14ac:dyDescent="0.3">
      <c r="M335"/>
    </row>
    <row r="336" spans="1:13" x14ac:dyDescent="0.3">
      <c r="M336" t="str">
        <f>A318</f>
        <v>Source: California HCD, 5th Cycle Annual Progress Report Permit Summary (2020)</v>
      </c>
    </row>
    <row r="337" spans="1:13" x14ac:dyDescent="0.3">
      <c r="M337"/>
    </row>
    <row r="338" spans="1:13" x14ac:dyDescent="0.3">
      <c r="A338" s="88" t="s">
        <v>1690</v>
      </c>
      <c r="M338" s="61" t="s">
        <v>2510</v>
      </c>
    </row>
    <row r="339" spans="1:13" ht="28.8" customHeight="1" x14ac:dyDescent="0.3">
      <c r="A339" s="80"/>
      <c r="B339" s="60" t="str">
        <f>B3</f>
        <v>City of Atwater</v>
      </c>
      <c r="C339" s="60"/>
      <c r="D339" s="60" t="str">
        <f>B4</f>
        <v>Merced County</v>
      </c>
      <c r="E339" s="60" t="s">
        <v>1444</v>
      </c>
      <c r="F339" s="60" t="s">
        <v>173</v>
      </c>
      <c r="G339" s="60" t="s">
        <v>1445</v>
      </c>
      <c r="H339" s="58"/>
      <c r="I339" s="58"/>
      <c r="J339" s="58"/>
      <c r="K339" s="58"/>
    </row>
    <row r="340" spans="1:13" x14ac:dyDescent="0.3">
      <c r="A340" t="s">
        <v>1691</v>
      </c>
      <c r="B340" s="10">
        <f>'Ref. ACS-5-YR'!H1205</f>
        <v>251100</v>
      </c>
      <c r="C340" s="55"/>
      <c r="D340" s="10">
        <f>'Ref. ACS-5-YR'!R1205</f>
        <v>268800</v>
      </c>
      <c r="E340" s="55">
        <f>B340/D340</f>
        <v>0.9341517857142857</v>
      </c>
      <c r="F340" s="10">
        <f>'Ref. ACS-5-YR'!AB1205</f>
        <v>538500</v>
      </c>
      <c r="G340" s="55">
        <f>B340/F340</f>
        <v>0.46629526462395543</v>
      </c>
      <c r="H340" s="54"/>
      <c r="I340" s="54"/>
      <c r="J340" s="54"/>
      <c r="K340" s="54"/>
    </row>
    <row r="341" spans="1:13" x14ac:dyDescent="0.3">
      <c r="A341" t="s">
        <v>1692</v>
      </c>
    </row>
    <row r="342" spans="1:13" x14ac:dyDescent="0.3">
      <c r="A342" s="348" t="s">
        <v>2539</v>
      </c>
      <c r="B342" s="348"/>
      <c r="C342" s="348"/>
      <c r="D342" s="348"/>
      <c r="E342" s="348"/>
      <c r="F342" s="348"/>
      <c r="G342" s="348"/>
      <c r="H342" s="355"/>
      <c r="I342" s="355"/>
    </row>
    <row r="345" spans="1:13" x14ac:dyDescent="0.3">
      <c r="A345" s="88" t="s">
        <v>1693</v>
      </c>
    </row>
    <row r="346" spans="1:13" x14ac:dyDescent="0.3">
      <c r="A346" s="80"/>
      <c r="B346" s="51">
        <v>1980</v>
      </c>
      <c r="C346" s="51">
        <v>1990</v>
      </c>
      <c r="D346" s="51">
        <v>2000</v>
      </c>
      <c r="E346" s="51">
        <v>2010</v>
      </c>
      <c r="F346" s="51">
        <v>2020</v>
      </c>
      <c r="H346" s="52"/>
      <c r="I346" s="52"/>
      <c r="J346" s="52"/>
      <c r="K346" s="52"/>
    </row>
    <row r="347" spans="1:13" x14ac:dyDescent="0.3">
      <c r="A347" s="13" t="s">
        <v>1694</v>
      </c>
      <c r="B347" s="10">
        <f>'Ref. DC-1980'!B18</f>
        <v>56000</v>
      </c>
      <c r="C347" s="10">
        <f>'Ref. DC-1990'!B95</f>
        <v>89400</v>
      </c>
      <c r="D347" s="10">
        <f>'Ref. DC-2000'!B64</f>
        <v>99900</v>
      </c>
      <c r="E347" s="10">
        <f>'Ref. ACS-5-YR'!B1205</f>
        <v>214600</v>
      </c>
      <c r="F347" s="10">
        <f>'Ref. ACS-5-YR'!H1205</f>
        <v>251100</v>
      </c>
      <c r="H347" s="24"/>
      <c r="I347" s="24"/>
      <c r="J347" s="24"/>
      <c r="K347" s="24"/>
    </row>
    <row r="348" spans="1:13" x14ac:dyDescent="0.3">
      <c r="A348" s="13" t="s">
        <v>177</v>
      </c>
      <c r="B348" s="3"/>
      <c r="C348" s="4">
        <f>(C347-B347)/B347</f>
        <v>0.59642857142857142</v>
      </c>
      <c r="D348" s="4">
        <f t="shared" ref="D348:F348" si="10">(D347-C347)/C347</f>
        <v>0.1174496644295302</v>
      </c>
      <c r="E348" s="4">
        <f t="shared" si="10"/>
        <v>1.1481481481481481</v>
      </c>
      <c r="F348" s="4">
        <f t="shared" si="10"/>
        <v>0.17008387698042871</v>
      </c>
      <c r="H348" s="19"/>
      <c r="I348" s="19"/>
      <c r="J348" s="19"/>
      <c r="K348" s="19"/>
    </row>
    <row r="349" spans="1:13" x14ac:dyDescent="0.3">
      <c r="A349" t="s">
        <v>1695</v>
      </c>
    </row>
    <row r="350" spans="1:13" x14ac:dyDescent="0.3">
      <c r="A350" s="348" t="s">
        <v>2539</v>
      </c>
      <c r="B350" s="348"/>
      <c r="C350" s="348"/>
      <c r="D350" s="348"/>
      <c r="E350" s="348"/>
      <c r="F350" s="348"/>
      <c r="G350" s="348"/>
      <c r="H350" s="360"/>
      <c r="I350" s="360"/>
    </row>
    <row r="351" spans="1:13" x14ac:dyDescent="0.3">
      <c r="A351" s="352" t="s">
        <v>2472</v>
      </c>
      <c r="B351" s="352"/>
      <c r="C351" s="352"/>
      <c r="D351" s="352"/>
      <c r="E351" s="352"/>
      <c r="F351" s="352"/>
      <c r="G351" s="352"/>
    </row>
    <row r="354" spans="13:14" ht="28.8" x14ac:dyDescent="0.3">
      <c r="M354" s="42" t="str">
        <f>A349</f>
        <v>Source: U.S. Census Bureau, Census 1980(ORG STF1), 1990(STF3), 2000(SF3); ACS 06-10, 16-20 (5-year Estimates), Table B25077</v>
      </c>
    </row>
    <row r="355" spans="13:14" ht="63" customHeight="1" x14ac:dyDescent="0.3">
      <c r="M355" s="84" t="s">
        <v>2486</v>
      </c>
    </row>
    <row r="356" spans="13:14" x14ac:dyDescent="0.3">
      <c r="M356"/>
    </row>
    <row r="357" spans="13:14" x14ac:dyDescent="0.3">
      <c r="M357" s="88" t="s">
        <v>146</v>
      </c>
      <c r="N357" s="1" t="s">
        <v>2543</v>
      </c>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7" spans="13:13" x14ac:dyDescent="0.3">
      <c r="M377"/>
    </row>
    <row r="379" spans="13:13" x14ac:dyDescent="0.3">
      <c r="M379"/>
    </row>
    <row r="380" spans="13:13" x14ac:dyDescent="0.3">
      <c r="M380"/>
    </row>
    <row r="381" spans="13:13" x14ac:dyDescent="0.3">
      <c r="M381"/>
    </row>
    <row r="382" spans="13:13" x14ac:dyDescent="0.3">
      <c r="M382" t="s">
        <v>1696</v>
      </c>
    </row>
    <row r="383" spans="13:13" ht="57.6" x14ac:dyDescent="0.3">
      <c r="M383" s="294" t="s">
        <v>1697</v>
      </c>
    </row>
    <row r="384" spans="13:13" ht="28.8" x14ac:dyDescent="0.3">
      <c r="M384" s="295" t="s">
        <v>2544</v>
      </c>
    </row>
    <row r="385" spans="13:13" x14ac:dyDescent="0.3">
      <c r="M385"/>
    </row>
    <row r="386" spans="13:13" x14ac:dyDescent="0.3">
      <c r="M386" s="88" t="s">
        <v>147</v>
      </c>
    </row>
    <row r="387" spans="13:13" x14ac:dyDescent="0.3">
      <c r="M387"/>
    </row>
    <row r="388" spans="13:13" x14ac:dyDescent="0.3">
      <c r="M388"/>
    </row>
    <row r="389" spans="13:13" x14ac:dyDescent="0.3">
      <c r="M389"/>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8" spans="13:13" x14ac:dyDescent="0.3">
      <c r="M398"/>
    </row>
    <row r="400" spans="13:13" x14ac:dyDescent="0.3">
      <c r="M400"/>
    </row>
    <row r="401" spans="13:13" x14ac:dyDescent="0.3">
      <c r="M401"/>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row>
    <row r="415" spans="13:13" x14ac:dyDescent="0.3">
      <c r="M415" t="s">
        <v>1696</v>
      </c>
    </row>
    <row r="416" spans="13:13" x14ac:dyDescent="0.3">
      <c r="M416" s="294" t="s">
        <v>1698</v>
      </c>
    </row>
    <row r="417" spans="13:13" ht="28.8" x14ac:dyDescent="0.3">
      <c r="M417" s="295" t="s">
        <v>2544</v>
      </c>
    </row>
    <row r="419" spans="13:13" x14ac:dyDescent="0.3">
      <c r="M419" s="88" t="s">
        <v>148</v>
      </c>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row>
    <row r="450" spans="13:13" x14ac:dyDescent="0.3">
      <c r="M450" t="s">
        <v>1696</v>
      </c>
    </row>
    <row r="451" spans="13:13" ht="43.2" x14ac:dyDescent="0.3">
      <c r="M451" s="294" t="s">
        <v>1699</v>
      </c>
    </row>
    <row r="452" spans="13:13" ht="28.8" x14ac:dyDescent="0.3">
      <c r="M452" s="295" t="s">
        <v>2544</v>
      </c>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69" spans="13:13" x14ac:dyDescent="0.3">
      <c r="M469"/>
    </row>
    <row r="471" spans="13:13" x14ac:dyDescent="0.3">
      <c r="M471"/>
    </row>
    <row r="472" spans="13:13" x14ac:dyDescent="0.3">
      <c r="M472"/>
    </row>
  </sheetData>
  <mergeCells count="14">
    <mergeCell ref="A342:I342"/>
    <mergeCell ref="A350:I350"/>
    <mergeCell ref="A117:G117"/>
    <mergeCell ref="A174:K181"/>
    <mergeCell ref="A351:G351"/>
    <mergeCell ref="A334:I334"/>
    <mergeCell ref="N1:N4"/>
    <mergeCell ref="A333:I333"/>
    <mergeCell ref="A131:G131"/>
    <mergeCell ref="A143:G143"/>
    <mergeCell ref="A319:I319"/>
    <mergeCell ref="A326:I326"/>
    <mergeCell ref="A1:M1"/>
    <mergeCell ref="A2:L2"/>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5:I315"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6" t="s">
        <v>2515</v>
      </c>
    </row>
    <row r="2" spans="1:18" x14ac:dyDescent="0.3">
      <c r="A2" t="s">
        <v>2529</v>
      </c>
    </row>
    <row r="4" spans="1:18" ht="43.8" customHeight="1" x14ac:dyDescent="0.3">
      <c r="A4" s="362" t="s">
        <v>2530</v>
      </c>
      <c r="B4" s="362"/>
      <c r="C4" s="362"/>
      <c r="D4" s="362"/>
      <c r="E4" s="362"/>
      <c r="F4" s="362"/>
      <c r="G4" s="362"/>
      <c r="H4" s="362"/>
      <c r="I4" s="362"/>
      <c r="J4" s="362"/>
      <c r="K4" s="362"/>
      <c r="L4" s="362"/>
      <c r="M4" s="362"/>
      <c r="N4" s="362"/>
      <c r="O4" s="362"/>
      <c r="P4" s="362"/>
      <c r="Q4" s="362"/>
      <c r="R4" s="362"/>
    </row>
    <row r="6" spans="1:18" ht="30" customHeight="1" x14ac:dyDescent="0.3">
      <c r="A6" s="362" t="s">
        <v>2531</v>
      </c>
      <c r="B6" s="362"/>
      <c r="C6" s="362"/>
      <c r="D6" s="362"/>
      <c r="E6" s="362"/>
      <c r="F6" s="362"/>
      <c r="G6" s="362"/>
      <c r="H6" s="362"/>
      <c r="I6" s="362"/>
      <c r="J6" s="362"/>
      <c r="K6" s="362"/>
      <c r="L6" s="362"/>
      <c r="M6" s="362"/>
      <c r="N6" s="362"/>
      <c r="O6" s="362"/>
      <c r="P6" s="362"/>
      <c r="Q6" s="362"/>
      <c r="R6" s="362"/>
    </row>
    <row r="8" spans="1:18" ht="44.4" customHeight="1" x14ac:dyDescent="0.3">
      <c r="A8" s="362" t="s">
        <v>2532</v>
      </c>
      <c r="B8" s="362"/>
      <c r="C8" s="362"/>
      <c r="D8" s="362"/>
      <c r="E8" s="362"/>
      <c r="F8" s="362"/>
      <c r="G8" s="362"/>
      <c r="H8" s="362"/>
      <c r="I8" s="362"/>
      <c r="J8" s="362"/>
      <c r="K8" s="362"/>
      <c r="L8" s="362"/>
      <c r="M8" s="362"/>
      <c r="N8" s="362"/>
      <c r="O8" s="362"/>
      <c r="P8" s="362"/>
      <c r="Q8" s="362"/>
      <c r="R8" s="362"/>
    </row>
    <row r="10" spans="1:18" ht="43.2" customHeight="1" x14ac:dyDescent="0.3">
      <c r="A10" s="362" t="s">
        <v>2533</v>
      </c>
      <c r="B10" s="362"/>
      <c r="C10" s="362"/>
      <c r="D10" s="362"/>
      <c r="E10" s="362"/>
      <c r="F10" s="362"/>
      <c r="G10" s="362"/>
      <c r="H10" s="362"/>
      <c r="I10" s="362"/>
      <c r="J10" s="362"/>
      <c r="K10" s="362"/>
      <c r="L10" s="362"/>
      <c r="M10" s="362"/>
      <c r="N10" s="362"/>
      <c r="O10" s="362"/>
      <c r="P10" s="362"/>
      <c r="Q10" s="362"/>
      <c r="R10" s="362"/>
    </row>
    <row r="12" spans="1:18" ht="31.8" customHeight="1" x14ac:dyDescent="0.3">
      <c r="A12" s="362" t="s">
        <v>2534</v>
      </c>
      <c r="B12" s="362"/>
      <c r="C12" s="362"/>
      <c r="D12" s="362"/>
      <c r="E12" s="362"/>
      <c r="F12" s="362"/>
      <c r="G12" s="362"/>
      <c r="H12" s="362"/>
      <c r="I12" s="362"/>
      <c r="J12" s="362"/>
      <c r="K12" s="362"/>
      <c r="L12" s="362"/>
      <c r="M12" s="362"/>
      <c r="N12" s="362"/>
      <c r="O12" s="362"/>
      <c r="P12" s="362"/>
      <c r="Q12" s="362"/>
      <c r="R12" s="362"/>
    </row>
    <row r="14" spans="1:18" ht="28.2" customHeight="1" x14ac:dyDescent="0.3">
      <c r="A14" s="362" t="s">
        <v>2535</v>
      </c>
      <c r="B14" s="362"/>
      <c r="C14" s="362"/>
      <c r="D14" s="362"/>
      <c r="E14" s="362"/>
      <c r="F14" s="362"/>
      <c r="G14" s="362"/>
      <c r="H14" s="362"/>
      <c r="I14" s="362"/>
      <c r="J14" s="362"/>
      <c r="K14" s="362"/>
      <c r="L14" s="362"/>
      <c r="M14" s="362"/>
      <c r="N14" s="362"/>
      <c r="O14" s="362"/>
      <c r="P14" s="362"/>
      <c r="Q14" s="362"/>
      <c r="R14" s="362"/>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63" t="s">
        <v>1700</v>
      </c>
      <c r="C1" s="363"/>
      <c r="D1" s="363"/>
      <c r="E1" s="363"/>
      <c r="F1" s="363"/>
      <c r="G1" s="363"/>
    </row>
    <row r="2" spans="1:31" x14ac:dyDescent="0.3">
      <c r="A2" t="s">
        <v>172</v>
      </c>
      <c r="B2" s="364" t="str">
        <f>Population!B3</f>
        <v>City of Atwater</v>
      </c>
      <c r="C2" s="364"/>
      <c r="D2" s="364"/>
      <c r="E2" s="364"/>
      <c r="F2" s="364"/>
      <c r="G2" s="364"/>
      <c r="H2" s="364"/>
      <c r="I2" s="364"/>
      <c r="J2" s="364"/>
      <c r="K2" s="364"/>
      <c r="L2" s="364" t="str">
        <f>Population!B4</f>
        <v>Merced County</v>
      </c>
      <c r="M2" s="364"/>
      <c r="N2" s="364"/>
      <c r="O2" s="364"/>
      <c r="P2" s="364"/>
      <c r="Q2" s="364"/>
      <c r="R2" s="364"/>
      <c r="S2" s="364"/>
      <c r="T2" s="364"/>
      <c r="U2" s="364"/>
      <c r="V2" s="364" t="s">
        <v>173</v>
      </c>
      <c r="W2" s="364"/>
      <c r="X2" s="364"/>
      <c r="Y2" s="364"/>
      <c r="Z2" s="364"/>
      <c r="AA2" s="364"/>
      <c r="AB2" s="364"/>
      <c r="AC2" s="364"/>
      <c r="AD2" s="364"/>
      <c r="AE2" s="364"/>
    </row>
    <row r="3" spans="1:31" s="22" customFormat="1" ht="43.2" x14ac:dyDescent="0.3">
      <c r="A3" s="195"/>
      <c r="B3" s="365">
        <v>2010</v>
      </c>
      <c r="C3" s="365"/>
      <c r="D3" s="365"/>
      <c r="E3" s="365">
        <v>2015</v>
      </c>
      <c r="F3" s="365"/>
      <c r="G3" s="365"/>
      <c r="H3" s="365">
        <v>2020</v>
      </c>
      <c r="I3" s="365"/>
      <c r="J3" s="365"/>
      <c r="K3" s="21" t="s">
        <v>1701</v>
      </c>
      <c r="L3" s="365">
        <v>2010</v>
      </c>
      <c r="M3" s="365"/>
      <c r="N3" s="365"/>
      <c r="O3" s="365">
        <v>2015</v>
      </c>
      <c r="P3" s="365"/>
      <c r="Q3" s="365"/>
      <c r="R3" s="365">
        <v>2020</v>
      </c>
      <c r="S3" s="365"/>
      <c r="T3" s="365"/>
      <c r="U3" s="21" t="s">
        <v>1701</v>
      </c>
      <c r="V3" s="365">
        <v>2010</v>
      </c>
      <c r="W3" s="365"/>
      <c r="X3" s="365"/>
      <c r="Y3" s="365">
        <v>2015</v>
      </c>
      <c r="Z3" s="365"/>
      <c r="AA3" s="365"/>
      <c r="AB3" s="365">
        <v>2020</v>
      </c>
      <c r="AC3" s="365"/>
      <c r="AD3" s="365"/>
      <c r="AE3" s="21" t="s">
        <v>1701</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122" t="s">
        <v>1702</v>
      </c>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row>
    <row r="6" spans="1:31" x14ac:dyDescent="0.3">
      <c r="B6" s="211" t="s">
        <v>1703</v>
      </c>
      <c r="C6" s="211"/>
      <c r="D6" s="211" t="s">
        <v>1704</v>
      </c>
      <c r="E6" s="211" t="s">
        <v>1703</v>
      </c>
      <c r="F6" s="211"/>
      <c r="G6" s="211" t="s">
        <v>1704</v>
      </c>
      <c r="H6" s="211" t="s">
        <v>1703</v>
      </c>
      <c r="I6" s="211"/>
      <c r="J6" s="211" t="s">
        <v>1704</v>
      </c>
      <c r="K6" t="s">
        <v>172</v>
      </c>
      <c r="L6" s="211" t="s">
        <v>1703</v>
      </c>
      <c r="M6" s="211"/>
      <c r="N6" s="211" t="s">
        <v>1704</v>
      </c>
      <c r="O6" s="211" t="s">
        <v>1703</v>
      </c>
      <c r="P6" s="211"/>
      <c r="Q6" s="211" t="s">
        <v>1704</v>
      </c>
      <c r="R6" s="211" t="s">
        <v>1703</v>
      </c>
      <c r="S6" s="211"/>
      <c r="T6" s="211" t="s">
        <v>1704</v>
      </c>
      <c r="U6" t="s">
        <v>172</v>
      </c>
      <c r="V6" s="211" t="s">
        <v>1703</v>
      </c>
      <c r="W6" s="211"/>
      <c r="X6" s="211" t="s">
        <v>1704</v>
      </c>
      <c r="Y6" s="211" t="s">
        <v>1703</v>
      </c>
      <c r="Z6" s="211"/>
      <c r="AA6" s="211" t="s">
        <v>1704</v>
      </c>
      <c r="AB6" s="211" t="s">
        <v>1703</v>
      </c>
      <c r="AC6" s="211"/>
      <c r="AD6" s="211" t="s">
        <v>1704</v>
      </c>
      <c r="AE6" t="s">
        <v>172</v>
      </c>
    </row>
    <row r="7" spans="1:31" x14ac:dyDescent="0.3">
      <c r="A7" t="s">
        <v>174</v>
      </c>
      <c r="B7" s="2">
        <v>27587</v>
      </c>
      <c r="C7" s="27" t="s">
        <v>172</v>
      </c>
      <c r="D7" s="2">
        <v>21.2121212121212</v>
      </c>
      <c r="E7" s="2">
        <v>28858</v>
      </c>
      <c r="F7" s="27" t="s">
        <v>172</v>
      </c>
      <c r="G7" s="14">
        <v>26.060606060605998</v>
      </c>
      <c r="H7" s="2">
        <v>30336</v>
      </c>
      <c r="I7" s="27" t="s">
        <v>172</v>
      </c>
      <c r="J7" s="14">
        <v>29.69697</v>
      </c>
      <c r="K7" s="27">
        <v>9.9648385108928123E-2</v>
      </c>
      <c r="L7" s="2">
        <v>250699</v>
      </c>
      <c r="M7" s="27" t="s">
        <v>172</v>
      </c>
      <c r="N7" s="2">
        <v>0</v>
      </c>
      <c r="O7" s="2">
        <v>263885</v>
      </c>
      <c r="P7" s="27" t="s">
        <v>172</v>
      </c>
      <c r="Q7" s="14">
        <v>0</v>
      </c>
      <c r="R7" s="2">
        <v>273661</v>
      </c>
      <c r="S7" s="27" t="s">
        <v>172</v>
      </c>
      <c r="T7" s="14">
        <v>0</v>
      </c>
      <c r="U7" s="27">
        <v>9.1591909022373449E-2</v>
      </c>
      <c r="V7" s="2">
        <v>36637290</v>
      </c>
      <c r="W7" s="27" t="s">
        <v>172</v>
      </c>
      <c r="X7" s="2">
        <v>0</v>
      </c>
      <c r="Y7" s="2">
        <v>38421464</v>
      </c>
      <c r="Z7" s="27" t="s">
        <v>172</v>
      </c>
      <c r="AA7" s="14">
        <v>0</v>
      </c>
      <c r="AB7" s="2">
        <v>39346023</v>
      </c>
      <c r="AC7" s="27" t="s">
        <v>172</v>
      </c>
      <c r="AD7" s="14">
        <v>0</v>
      </c>
      <c r="AE7" s="27">
        <v>7.3999999999999996E-2</v>
      </c>
    </row>
    <row r="8" spans="1:31" x14ac:dyDescent="0.3">
      <c r="A8" t="s">
        <v>181</v>
      </c>
      <c r="B8" s="2">
        <v>13449</v>
      </c>
      <c r="C8" s="27">
        <v>0.48751223402327182</v>
      </c>
      <c r="D8" s="2">
        <v>273.93939393939303</v>
      </c>
      <c r="E8" s="2">
        <v>14095</v>
      </c>
      <c r="F8" s="27">
        <v>0.48842608635387069</v>
      </c>
      <c r="G8" s="14">
        <v>240</v>
      </c>
      <c r="H8" s="2">
        <v>14829</v>
      </c>
      <c r="I8" s="27">
        <v>0.48882515822784811</v>
      </c>
      <c r="J8" s="14">
        <v>309.69695999999999</v>
      </c>
      <c r="K8" s="27">
        <v>0.10260985946910552</v>
      </c>
      <c r="L8" s="2">
        <v>126197</v>
      </c>
      <c r="M8" s="27">
        <v>0.50338054798782605</v>
      </c>
      <c r="N8" s="2">
        <v>103.030303030303</v>
      </c>
      <c r="O8" s="2">
        <v>133152</v>
      </c>
      <c r="P8" s="27">
        <v>0.50458343596642474</v>
      </c>
      <c r="Q8" s="14">
        <v>81.818181818181799</v>
      </c>
      <c r="R8" s="2">
        <v>138228</v>
      </c>
      <c r="S8" s="27">
        <v>0.50510668308600792</v>
      </c>
      <c r="T8" s="14">
        <v>80</v>
      </c>
      <c r="U8" s="27">
        <v>9.5335071356688353E-2</v>
      </c>
      <c r="V8" s="2">
        <v>18223157</v>
      </c>
      <c r="W8" s="27">
        <v>0.497</v>
      </c>
      <c r="X8" s="2">
        <v>632</v>
      </c>
      <c r="Y8" s="2">
        <v>19087135</v>
      </c>
      <c r="Z8" s="27">
        <v>0.497</v>
      </c>
      <c r="AA8" s="14">
        <v>559.39</v>
      </c>
      <c r="AB8" s="2">
        <v>19562882</v>
      </c>
      <c r="AC8" s="27">
        <v>0.497</v>
      </c>
      <c r="AD8" s="14">
        <v>765.45</v>
      </c>
      <c r="AE8" s="27">
        <v>7.3999999999999996E-2</v>
      </c>
    </row>
    <row r="9" spans="1:31" x14ac:dyDescent="0.3">
      <c r="A9" t="s">
        <v>182</v>
      </c>
      <c r="B9" s="2">
        <v>1481</v>
      </c>
      <c r="C9" s="27">
        <v>5.3684706564686269E-2</v>
      </c>
      <c r="D9" s="2">
        <v>181.81818181818099</v>
      </c>
      <c r="E9" s="2">
        <v>1169</v>
      </c>
      <c r="F9" s="27">
        <v>4.0508697761452633E-2</v>
      </c>
      <c r="G9" s="14">
        <v>150.90909090909</v>
      </c>
      <c r="H9" s="2">
        <v>965</v>
      </c>
      <c r="I9" s="27">
        <v>3.1810390295358648E-2</v>
      </c>
      <c r="J9" s="14">
        <v>127.272728</v>
      </c>
      <c r="K9" s="27">
        <v>-0.3484132343011479</v>
      </c>
      <c r="L9" s="2">
        <v>11511</v>
      </c>
      <c r="M9" s="27">
        <v>4.591561992668499E-2</v>
      </c>
      <c r="N9" s="2">
        <v>36.969696969696898</v>
      </c>
      <c r="O9" s="2">
        <v>11009</v>
      </c>
      <c r="P9" s="27">
        <v>4.1718930594766661E-2</v>
      </c>
      <c r="Q9" s="14">
        <v>15.151515151515101</v>
      </c>
      <c r="R9" s="2">
        <v>10949</v>
      </c>
      <c r="S9" s="27">
        <v>4.0009354639499235E-2</v>
      </c>
      <c r="T9" s="14">
        <v>69.696969999999993</v>
      </c>
      <c r="U9" s="27">
        <v>-4.8822865085570322E-2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1705</v>
      </c>
      <c r="B10" s="2">
        <v>1206</v>
      </c>
      <c r="C10" s="27">
        <v>4.3716243158009205E-2</v>
      </c>
      <c r="D10" s="2">
        <v>146.666666666666</v>
      </c>
      <c r="E10" s="2">
        <v>1324</v>
      </c>
      <c r="F10" s="27">
        <v>4.5879825351722227E-2</v>
      </c>
      <c r="G10" s="14">
        <v>136.969696969696</v>
      </c>
      <c r="H10" s="2">
        <v>1498</v>
      </c>
      <c r="I10" s="27">
        <v>4.9380274261603373E-2</v>
      </c>
      <c r="J10" s="14">
        <v>163.03030000000001</v>
      </c>
      <c r="K10" s="27">
        <v>0.24212271973466004</v>
      </c>
      <c r="L10" s="2">
        <v>11200</v>
      </c>
      <c r="M10" s="27">
        <v>4.4675088452686286E-2</v>
      </c>
      <c r="N10" s="2">
        <v>338.78787878787801</v>
      </c>
      <c r="O10" s="2">
        <v>11278</v>
      </c>
      <c r="P10" s="27">
        <v>4.2738314038312145E-2</v>
      </c>
      <c r="Q10" s="14">
        <v>336.969696969697</v>
      </c>
      <c r="R10" s="2">
        <v>11387</v>
      </c>
      <c r="S10" s="27">
        <v>4.1609874991321377E-2</v>
      </c>
      <c r="T10" s="14">
        <v>476.96969999999999</v>
      </c>
      <c r="U10" s="27">
        <v>1.669642857142857E-2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1706</v>
      </c>
      <c r="B11" s="2">
        <v>1129</v>
      </c>
      <c r="C11" s="27">
        <v>4.0925073404139631E-2</v>
      </c>
      <c r="D11" s="2">
        <v>158.18181818181799</v>
      </c>
      <c r="E11" s="2">
        <v>1511</v>
      </c>
      <c r="F11" s="27">
        <v>5.2359830896112E-2</v>
      </c>
      <c r="G11" s="14">
        <v>163.636363636363</v>
      </c>
      <c r="H11" s="2">
        <v>1478</v>
      </c>
      <c r="I11" s="27">
        <v>4.8720991561181433E-2</v>
      </c>
      <c r="J11" s="14">
        <v>197.57576</v>
      </c>
      <c r="K11" s="27">
        <v>0.30912311780336582</v>
      </c>
      <c r="L11" s="2">
        <v>11359</v>
      </c>
      <c r="M11" s="27">
        <v>4.5309315154827105E-2</v>
      </c>
      <c r="N11" s="2">
        <v>341.81818181818102</v>
      </c>
      <c r="O11" s="2">
        <v>11657</v>
      </c>
      <c r="P11" s="27">
        <v>4.4174545730147605E-2</v>
      </c>
      <c r="Q11" s="14">
        <v>355.15151515151501</v>
      </c>
      <c r="R11" s="2">
        <v>12193</v>
      </c>
      <c r="S11" s="27">
        <v>4.4555124771158479E-2</v>
      </c>
      <c r="T11" s="14">
        <v>469.69695999999999</v>
      </c>
      <c r="U11" s="27">
        <v>7.3421956158112506E-2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1707</v>
      </c>
      <c r="B12" s="2">
        <v>811</v>
      </c>
      <c r="C12" s="27">
        <v>2.9397904810236707E-2</v>
      </c>
      <c r="D12" s="2">
        <v>118.787878787878</v>
      </c>
      <c r="E12" s="2">
        <v>698</v>
      </c>
      <c r="F12" s="27">
        <v>2.4187400374246309E-2</v>
      </c>
      <c r="G12" s="14">
        <v>103.030303030303</v>
      </c>
      <c r="H12" s="2">
        <v>648</v>
      </c>
      <c r="I12" s="27">
        <v>2.1360759493670885E-2</v>
      </c>
      <c r="J12" s="14">
        <v>104.242424</v>
      </c>
      <c r="K12" s="27">
        <v>-0.20098643649815043</v>
      </c>
      <c r="L12" s="2">
        <v>7360</v>
      </c>
      <c r="M12" s="27">
        <v>2.9357915268908134E-2</v>
      </c>
      <c r="N12" s="2">
        <v>2.4242424242424199</v>
      </c>
      <c r="O12" s="2">
        <v>7071</v>
      </c>
      <c r="P12" s="27">
        <v>2.6795763305985563E-2</v>
      </c>
      <c r="Q12" s="14">
        <v>48.484848484848399</v>
      </c>
      <c r="R12" s="2">
        <v>6977</v>
      </c>
      <c r="S12" s="27">
        <v>2.5495046791468277E-2</v>
      </c>
      <c r="T12" s="14">
        <v>60</v>
      </c>
      <c r="U12" s="27">
        <v>-5.2038043478260868E-2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1708</v>
      </c>
      <c r="B13" s="2">
        <v>296</v>
      </c>
      <c r="C13" s="27">
        <v>1.072969152136876E-2</v>
      </c>
      <c r="D13" s="2">
        <v>58.787878787878803</v>
      </c>
      <c r="E13" s="2">
        <v>491</v>
      </c>
      <c r="F13" s="27">
        <v>1.701434610853143E-2</v>
      </c>
      <c r="G13" s="14">
        <v>79.393939393939405</v>
      </c>
      <c r="H13" s="2">
        <v>360</v>
      </c>
      <c r="I13" s="27">
        <v>1.1867088607594937E-2</v>
      </c>
      <c r="J13" s="14">
        <v>98.181816100000006</v>
      </c>
      <c r="K13" s="27">
        <v>0.21621621621621623</v>
      </c>
      <c r="L13" s="2">
        <v>5050</v>
      </c>
      <c r="M13" s="27">
        <v>2.0143678275541584E-2</v>
      </c>
      <c r="N13" s="2">
        <v>1.2121212121212099</v>
      </c>
      <c r="O13" s="2">
        <v>4998</v>
      </c>
      <c r="P13" s="27">
        <v>1.8940068590484492E-2</v>
      </c>
      <c r="Q13" s="14">
        <v>12.1212121212121</v>
      </c>
      <c r="R13" s="2">
        <v>5294</v>
      </c>
      <c r="S13" s="27">
        <v>1.9345102151932501E-2</v>
      </c>
      <c r="T13" s="14">
        <v>113.333336</v>
      </c>
      <c r="U13" s="27">
        <v>4.8316831683168318E-2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187</v>
      </c>
      <c r="B14" s="2">
        <v>217</v>
      </c>
      <c r="C14" s="27">
        <v>7.8660238518142595E-3</v>
      </c>
      <c r="D14" s="2">
        <v>64.848484848484802</v>
      </c>
      <c r="E14" s="2">
        <v>232</v>
      </c>
      <c r="F14" s="27">
        <v>8.0393651673712659E-3</v>
      </c>
      <c r="G14" s="14">
        <v>74.545454545454504</v>
      </c>
      <c r="H14" s="2">
        <v>220</v>
      </c>
      <c r="I14" s="27">
        <v>7.2521097046413501E-3</v>
      </c>
      <c r="J14" s="14">
        <v>86.666664100000006</v>
      </c>
      <c r="K14" s="27">
        <v>1.3824884792626729E-2</v>
      </c>
      <c r="L14" s="2">
        <v>2252</v>
      </c>
      <c r="M14" s="27">
        <v>8.9828838567365642E-3</v>
      </c>
      <c r="N14" s="2">
        <v>232.72727272727201</v>
      </c>
      <c r="O14" s="2">
        <v>2835</v>
      </c>
      <c r="P14" s="27">
        <v>1.0743316217291623E-2</v>
      </c>
      <c r="Q14" s="14">
        <v>229.09090909090901</v>
      </c>
      <c r="R14" s="2">
        <v>2364</v>
      </c>
      <c r="S14" s="27">
        <v>8.6384249125743169E-3</v>
      </c>
      <c r="T14" s="14">
        <v>258.78787199999999</v>
      </c>
      <c r="U14" s="27">
        <v>4.9733570159857902E-2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188</v>
      </c>
      <c r="B15" s="2">
        <v>117</v>
      </c>
      <c r="C15" s="27">
        <v>4.2411280675680573E-3</v>
      </c>
      <c r="D15" s="2">
        <v>45.454545454545404</v>
      </c>
      <c r="E15" s="2">
        <v>151</v>
      </c>
      <c r="F15" s="27">
        <v>5.2325178460045745E-3</v>
      </c>
      <c r="G15" s="14">
        <v>53.3333333333333</v>
      </c>
      <c r="H15" s="2">
        <v>259</v>
      </c>
      <c r="I15" s="27">
        <v>8.5377109704641348E-3</v>
      </c>
      <c r="J15" s="14">
        <v>75.757576</v>
      </c>
      <c r="K15" s="27">
        <v>1.2136752136752136</v>
      </c>
      <c r="L15" s="2">
        <v>2000</v>
      </c>
      <c r="M15" s="27">
        <v>7.9776943665511232E-3</v>
      </c>
      <c r="N15" s="2">
        <v>211.51515151515099</v>
      </c>
      <c r="O15" s="2">
        <v>2456</v>
      </c>
      <c r="P15" s="27">
        <v>9.3070845254561649E-3</v>
      </c>
      <c r="Q15" s="14">
        <v>192.12121212121201</v>
      </c>
      <c r="R15" s="2">
        <v>1944</v>
      </c>
      <c r="S15" s="27">
        <v>7.103679369731164E-3</v>
      </c>
      <c r="T15" s="14">
        <v>219.393936</v>
      </c>
      <c r="U15" s="27">
        <v>-2.8000000000000001E-2</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1709</v>
      </c>
      <c r="B16" s="2">
        <v>647</v>
      </c>
      <c r="C16" s="27">
        <v>2.3453075724072934E-2</v>
      </c>
      <c r="D16" s="2">
        <v>127.272727272727</v>
      </c>
      <c r="E16" s="2">
        <v>636</v>
      </c>
      <c r="F16" s="27">
        <v>2.2038949338138471E-2</v>
      </c>
      <c r="G16" s="14">
        <v>104.84848484848401</v>
      </c>
      <c r="H16" s="2">
        <v>812</v>
      </c>
      <c r="I16" s="27">
        <v>2.6766877637130801E-2</v>
      </c>
      <c r="J16" s="14">
        <v>150.909088</v>
      </c>
      <c r="K16" s="27">
        <v>0.25502318392581141</v>
      </c>
      <c r="L16" s="2">
        <v>5961</v>
      </c>
      <c r="M16" s="27">
        <v>2.3777518059505624E-2</v>
      </c>
      <c r="N16" s="2">
        <v>296.36363636363598</v>
      </c>
      <c r="O16" s="2">
        <v>6027</v>
      </c>
      <c r="P16" s="27">
        <v>2.2839494476760709E-2</v>
      </c>
      <c r="Q16" s="14">
        <v>269.09090909090901</v>
      </c>
      <c r="R16" s="2">
        <v>6292</v>
      </c>
      <c r="S16" s="27">
        <v>2.2991949894212181E-2</v>
      </c>
      <c r="T16" s="14">
        <v>336.96969999999999</v>
      </c>
      <c r="U16" s="27">
        <v>5.5527596040932728E-2</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1710</v>
      </c>
      <c r="B17" s="2">
        <v>1050</v>
      </c>
      <c r="C17" s="27">
        <v>3.8061405734585128E-2</v>
      </c>
      <c r="D17" s="2">
        <v>131.51515151515099</v>
      </c>
      <c r="E17" s="2">
        <v>1073</v>
      </c>
      <c r="F17" s="27">
        <v>3.7182063899092108E-2</v>
      </c>
      <c r="G17" s="14">
        <v>156.969696969696</v>
      </c>
      <c r="H17" s="2">
        <v>1034</v>
      </c>
      <c r="I17" s="27">
        <v>3.4084915611814343E-2</v>
      </c>
      <c r="J17" s="14">
        <v>126.666664</v>
      </c>
      <c r="K17" s="27">
        <v>-1.5238095238095238E-2</v>
      </c>
      <c r="L17" s="2">
        <v>9255</v>
      </c>
      <c r="M17" s="27">
        <v>3.6916780681215323E-2</v>
      </c>
      <c r="N17" s="2">
        <v>113.333333333333</v>
      </c>
      <c r="O17" s="2">
        <v>10037</v>
      </c>
      <c r="P17" s="27">
        <v>3.8035507891695249E-2</v>
      </c>
      <c r="Q17" s="14">
        <v>56.969696969696898</v>
      </c>
      <c r="R17" s="2">
        <v>10975</v>
      </c>
      <c r="S17" s="27">
        <v>4.0104362696913337E-2</v>
      </c>
      <c r="T17" s="14">
        <v>110.303032</v>
      </c>
      <c r="U17" s="27">
        <v>0.18584548892490546</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1711</v>
      </c>
      <c r="B18" s="2">
        <v>963</v>
      </c>
      <c r="C18" s="27">
        <v>3.4907746402290933E-2</v>
      </c>
      <c r="D18" s="2">
        <v>132.12121212121201</v>
      </c>
      <c r="E18" s="2">
        <v>1050</v>
      </c>
      <c r="F18" s="27">
        <v>3.6385057869568228E-2</v>
      </c>
      <c r="G18" s="14">
        <v>112.72727272727199</v>
      </c>
      <c r="H18" s="2">
        <v>981</v>
      </c>
      <c r="I18" s="27">
        <v>3.2337816455696201E-2</v>
      </c>
      <c r="J18" s="14">
        <v>149.69697600000001</v>
      </c>
      <c r="K18" s="27">
        <v>1.8691588785046728E-2</v>
      </c>
      <c r="L18" s="2">
        <v>8339</v>
      </c>
      <c r="M18" s="27">
        <v>3.3262996661334907E-2</v>
      </c>
      <c r="N18" s="2">
        <v>44.2424242424242</v>
      </c>
      <c r="O18" s="2">
        <v>9235</v>
      </c>
      <c r="P18" s="27">
        <v>3.4996305208708341E-2</v>
      </c>
      <c r="Q18" s="14">
        <v>35.757575757575701</v>
      </c>
      <c r="R18" s="2">
        <v>10054</v>
      </c>
      <c r="S18" s="27">
        <v>3.6738884970821561E-2</v>
      </c>
      <c r="T18" s="14">
        <v>60</v>
      </c>
      <c r="U18" s="27">
        <v>0.20566015109725386</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1712</v>
      </c>
      <c r="B19" s="2">
        <v>733</v>
      </c>
      <c r="C19" s="27">
        <v>2.6570486098524668E-2</v>
      </c>
      <c r="D19" s="2">
        <v>97.575757575757606</v>
      </c>
      <c r="E19" s="2">
        <v>815</v>
      </c>
      <c r="F19" s="27">
        <v>2.8241735393998199E-2</v>
      </c>
      <c r="G19" s="14">
        <v>122.424242424242</v>
      </c>
      <c r="H19" s="2">
        <v>786</v>
      </c>
      <c r="I19" s="27">
        <v>2.5909810126582278E-2</v>
      </c>
      <c r="J19" s="14">
        <v>119.393936</v>
      </c>
      <c r="K19" s="27">
        <v>7.2305593451568895E-2</v>
      </c>
      <c r="L19" s="2">
        <v>8153</v>
      </c>
      <c r="M19" s="27">
        <v>3.2521071085245656E-2</v>
      </c>
      <c r="N19" s="2">
        <v>303.030303030303</v>
      </c>
      <c r="O19" s="2">
        <v>8128</v>
      </c>
      <c r="P19" s="27">
        <v>3.0801296019099228E-2</v>
      </c>
      <c r="Q19" s="14">
        <v>256.36363636363598</v>
      </c>
      <c r="R19" s="2">
        <v>8978</v>
      </c>
      <c r="S19" s="27">
        <v>3.2807013056299579E-2</v>
      </c>
      <c r="T19" s="14">
        <v>293.33334400000001</v>
      </c>
      <c r="U19" s="27">
        <v>0.10118974610572795</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1713</v>
      </c>
      <c r="B20" s="2">
        <v>913</v>
      </c>
      <c r="C20" s="27">
        <v>3.3095298510167834E-2</v>
      </c>
      <c r="D20" s="2">
        <v>116.363636363636</v>
      </c>
      <c r="E20" s="2">
        <v>819</v>
      </c>
      <c r="F20" s="27">
        <v>2.8380345138263222E-2</v>
      </c>
      <c r="G20" s="14">
        <v>115.757575757575</v>
      </c>
      <c r="H20" s="2">
        <v>1175</v>
      </c>
      <c r="I20" s="27">
        <v>3.873285864978903E-2</v>
      </c>
      <c r="J20" s="14">
        <v>141.21212800000001</v>
      </c>
      <c r="K20" s="27">
        <v>0.28696604600219056</v>
      </c>
      <c r="L20" s="2">
        <v>8321</v>
      </c>
      <c r="M20" s="27">
        <v>3.3191197412035946E-2</v>
      </c>
      <c r="N20" s="2">
        <v>295.15151515151501</v>
      </c>
      <c r="O20" s="2">
        <v>8241</v>
      </c>
      <c r="P20" s="27">
        <v>3.1229512855978931E-2</v>
      </c>
      <c r="Q20" s="14">
        <v>250.90909090909</v>
      </c>
      <c r="R20" s="2">
        <v>7980</v>
      </c>
      <c r="S20" s="27">
        <v>2.9160165314019902E-2</v>
      </c>
      <c r="T20" s="14">
        <v>295.15152</v>
      </c>
      <c r="U20" s="27">
        <v>-4.0980651364018746E-2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1714</v>
      </c>
      <c r="B21" s="2">
        <v>810</v>
      </c>
      <c r="C21" s="27">
        <v>2.9361655852394242E-2</v>
      </c>
      <c r="D21" s="2">
        <v>103.636363636363</v>
      </c>
      <c r="E21" s="2">
        <v>914</v>
      </c>
      <c r="F21" s="27">
        <v>3.1672326564557492E-2</v>
      </c>
      <c r="G21" s="14">
        <v>100.60606060606</v>
      </c>
      <c r="H21" s="2">
        <v>836</v>
      </c>
      <c r="I21" s="27">
        <v>2.7558016877637131E-2</v>
      </c>
      <c r="J21" s="14">
        <v>107.878784</v>
      </c>
      <c r="K21" s="27">
        <v>3.2098765432098768E-2</v>
      </c>
      <c r="L21" s="2">
        <v>7983</v>
      </c>
      <c r="M21" s="27">
        <v>3.184296706408881E-2</v>
      </c>
      <c r="N21" s="2">
        <v>29.090909090909101</v>
      </c>
      <c r="O21" s="2">
        <v>8031</v>
      </c>
      <c r="P21" s="27">
        <v>3.0433711654698069E-2</v>
      </c>
      <c r="Q21" s="14">
        <v>38.181818181818102</v>
      </c>
      <c r="R21" s="2">
        <v>7640</v>
      </c>
      <c r="S21" s="27">
        <v>2.7917752255527825E-2</v>
      </c>
      <c r="T21" s="14">
        <v>18.787877999999999</v>
      </c>
      <c r="U21" s="27">
        <v>-4.2966303394713766E-2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1715</v>
      </c>
      <c r="B22" s="2">
        <v>605</v>
      </c>
      <c r="C22" s="27">
        <v>2.1930619494689527E-2</v>
      </c>
      <c r="D22" s="2">
        <v>98.787878787878796</v>
      </c>
      <c r="E22" s="2">
        <v>856</v>
      </c>
      <c r="F22" s="27">
        <v>2.9662485272714673E-2</v>
      </c>
      <c r="G22" s="14">
        <v>86.6666666666666</v>
      </c>
      <c r="H22" s="2">
        <v>914</v>
      </c>
      <c r="I22" s="27">
        <v>3.01292194092827E-2</v>
      </c>
      <c r="J22" s="14">
        <v>115.757576</v>
      </c>
      <c r="K22" s="27">
        <v>0.51074380165289257</v>
      </c>
      <c r="L22" s="2">
        <v>7134</v>
      </c>
      <c r="M22" s="27">
        <v>2.8456435805487856E-2</v>
      </c>
      <c r="N22" s="2">
        <v>44.2424242424242</v>
      </c>
      <c r="O22" s="2">
        <v>7680</v>
      </c>
      <c r="P22" s="27">
        <v>2.910358678970006E-2</v>
      </c>
      <c r="Q22" s="14">
        <v>25.4545454545454</v>
      </c>
      <c r="R22" s="2">
        <v>7572</v>
      </c>
      <c r="S22" s="27">
        <v>2.766926964382941E-2</v>
      </c>
      <c r="T22" s="14">
        <v>40</v>
      </c>
      <c r="U22" s="27">
        <v>6.1396131202691336E-2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1716</v>
      </c>
      <c r="B23" s="2">
        <v>637</v>
      </c>
      <c r="C23" s="27">
        <v>2.3090586145648313E-2</v>
      </c>
      <c r="D23" s="2">
        <v>73.3333333333333</v>
      </c>
      <c r="E23" s="2">
        <v>491</v>
      </c>
      <c r="F23" s="27">
        <v>1.701434610853143E-2</v>
      </c>
      <c r="G23" s="14">
        <v>77.575757575757507</v>
      </c>
      <c r="H23" s="2">
        <v>730</v>
      </c>
      <c r="I23" s="27">
        <v>2.4063818565400845E-2</v>
      </c>
      <c r="J23" s="14">
        <v>88.484849999999994</v>
      </c>
      <c r="K23" s="27">
        <v>0.14599686028257458</v>
      </c>
      <c r="L23" s="2">
        <v>6048</v>
      </c>
      <c r="M23" s="27">
        <v>2.4124547764450596E-2</v>
      </c>
      <c r="N23" s="2">
        <v>226.666666666666</v>
      </c>
      <c r="O23" s="2">
        <v>6872</v>
      </c>
      <c r="P23" s="27">
        <v>2.6041646929533698E-2</v>
      </c>
      <c r="Q23" s="14">
        <v>233.93939393939399</v>
      </c>
      <c r="R23" s="2">
        <v>7472</v>
      </c>
      <c r="S23" s="27">
        <v>2.7303854038390564E-2</v>
      </c>
      <c r="T23" s="14">
        <v>290.30304000000001</v>
      </c>
      <c r="U23" s="27">
        <v>0.23544973544973544</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1717</v>
      </c>
      <c r="B24" s="2">
        <v>165</v>
      </c>
      <c r="C24" s="27">
        <v>5.9810780440062352E-3</v>
      </c>
      <c r="D24" s="2">
        <v>43.030303030303003</v>
      </c>
      <c r="E24" s="2">
        <v>150</v>
      </c>
      <c r="F24" s="27">
        <v>5.1978654099383188E-3</v>
      </c>
      <c r="G24" s="14">
        <v>41.212121212121197</v>
      </c>
      <c r="H24" s="2">
        <v>370</v>
      </c>
      <c r="I24" s="27">
        <v>1.2196729957805907E-2</v>
      </c>
      <c r="J24" s="14">
        <v>90.303030000000007</v>
      </c>
      <c r="K24" s="27">
        <v>1.2424242424242424</v>
      </c>
      <c r="L24" s="2">
        <v>1874</v>
      </c>
      <c r="M24" s="27">
        <v>7.4750996214584019E-3</v>
      </c>
      <c r="N24" s="2">
        <v>171.51515151515099</v>
      </c>
      <c r="O24" s="2">
        <v>2046</v>
      </c>
      <c r="P24" s="27">
        <v>7.7533774181935316E-3</v>
      </c>
      <c r="Q24" s="14">
        <v>181.21212121212099</v>
      </c>
      <c r="R24" s="2">
        <v>2859</v>
      </c>
      <c r="S24" s="27">
        <v>1.0447232159496604E-2</v>
      </c>
      <c r="T24" s="14">
        <v>227.878784</v>
      </c>
      <c r="U24" s="27">
        <v>0.52561366061899684</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1718</v>
      </c>
      <c r="B25" s="2">
        <v>313</v>
      </c>
      <c r="C25" s="27">
        <v>1.1345923804690615E-2</v>
      </c>
      <c r="D25" s="2">
        <v>59.393939393939398</v>
      </c>
      <c r="E25" s="2">
        <v>319</v>
      </c>
      <c r="F25" s="27">
        <v>1.1054127105135491E-2</v>
      </c>
      <c r="G25" s="14">
        <v>60.606060606060602</v>
      </c>
      <c r="H25" s="2">
        <v>324</v>
      </c>
      <c r="I25" s="27">
        <v>1.0680379746835443E-2</v>
      </c>
      <c r="J25" s="14">
        <v>76.969695999999999</v>
      </c>
      <c r="K25" s="27">
        <v>3.5143769968051117E-2</v>
      </c>
      <c r="L25" s="2">
        <v>2480</v>
      </c>
      <c r="M25" s="27">
        <v>9.8923410145233918E-3</v>
      </c>
      <c r="N25" s="2">
        <v>198.78787878787799</v>
      </c>
      <c r="O25" s="2">
        <v>3382</v>
      </c>
      <c r="P25" s="27">
        <v>1.2816188870151771E-2</v>
      </c>
      <c r="Q25" s="14">
        <v>199.39393939393901</v>
      </c>
      <c r="R25" s="2">
        <v>3280</v>
      </c>
      <c r="S25" s="27">
        <v>1.1985631858394144E-2</v>
      </c>
      <c r="T25" s="14">
        <v>226.66667200000001</v>
      </c>
      <c r="U25" s="27">
        <v>0.32258064516129031</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1719</v>
      </c>
      <c r="B26" s="2">
        <v>156</v>
      </c>
      <c r="C26" s="27">
        <v>5.6548374234240764E-3</v>
      </c>
      <c r="D26" s="2">
        <v>32.727272727272698</v>
      </c>
      <c r="E26" s="2">
        <v>302</v>
      </c>
      <c r="F26" s="27">
        <v>1.0465035692009149E-2</v>
      </c>
      <c r="G26" s="14">
        <v>75.151515151515099</v>
      </c>
      <c r="H26" s="2">
        <v>132</v>
      </c>
      <c r="I26" s="27">
        <v>4.3512658227848099E-3</v>
      </c>
      <c r="J26" s="14">
        <v>41.818179999999998</v>
      </c>
      <c r="K26" s="27">
        <v>-0.15384615384615385</v>
      </c>
      <c r="L26" s="2">
        <v>1507</v>
      </c>
      <c r="M26" s="27">
        <v>6.0111927051962714E-3</v>
      </c>
      <c r="N26" s="2">
        <v>134.54545454545399</v>
      </c>
      <c r="O26" s="2">
        <v>1929</v>
      </c>
      <c r="P26" s="27">
        <v>7.3100024631941943E-3</v>
      </c>
      <c r="Q26" s="14">
        <v>133.939393939393</v>
      </c>
      <c r="R26" s="2">
        <v>1909</v>
      </c>
      <c r="S26" s="27">
        <v>6.9757839078275676E-3</v>
      </c>
      <c r="T26" s="14">
        <v>175.75756799999999</v>
      </c>
      <c r="U26" s="27">
        <v>0.2667551426675514</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1720</v>
      </c>
      <c r="B27" s="2">
        <v>273</v>
      </c>
      <c r="C27" s="27">
        <v>9.8959654909921337E-3</v>
      </c>
      <c r="D27" s="2">
        <v>53.3333333333333</v>
      </c>
      <c r="E27" s="2">
        <v>214</v>
      </c>
      <c r="F27" s="27">
        <v>7.4156213181786682E-3</v>
      </c>
      <c r="G27" s="14">
        <v>52.121212121212103</v>
      </c>
      <c r="H27" s="2">
        <v>354</v>
      </c>
      <c r="I27" s="27">
        <v>1.1669303797468354E-2</v>
      </c>
      <c r="J27" s="14">
        <v>76.363640000000004</v>
      </c>
      <c r="K27" s="27">
        <v>0.2967032967032967</v>
      </c>
      <c r="L27" s="2">
        <v>1749</v>
      </c>
      <c r="M27" s="27">
        <v>6.9764937235489571E-3</v>
      </c>
      <c r="N27" s="2">
        <v>135.15151515151501</v>
      </c>
      <c r="O27" s="2">
        <v>2394</v>
      </c>
      <c r="P27" s="27">
        <v>9.0721336946018149E-3</v>
      </c>
      <c r="Q27" s="14">
        <v>173.939393939393</v>
      </c>
      <c r="R27" s="2">
        <v>3118</v>
      </c>
      <c r="S27" s="27">
        <v>1.1393658577583215E-2</v>
      </c>
      <c r="T27" s="14">
        <v>249.090912</v>
      </c>
      <c r="U27" s="27">
        <v>0.78273299028016008</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1721</v>
      </c>
      <c r="B28" s="2">
        <v>391</v>
      </c>
      <c r="C28" s="27">
        <v>1.4173342516402654E-2</v>
      </c>
      <c r="D28" s="2">
        <v>66.6666666666666</v>
      </c>
      <c r="E28" s="2">
        <v>274</v>
      </c>
      <c r="F28" s="27">
        <v>9.494767482153995E-3</v>
      </c>
      <c r="G28" s="14">
        <v>61.818181818181799</v>
      </c>
      <c r="H28" s="2">
        <v>234</v>
      </c>
      <c r="I28" s="27">
        <v>7.7136075949367092E-3</v>
      </c>
      <c r="J28" s="14">
        <v>50.9090919</v>
      </c>
      <c r="K28" s="27">
        <v>-0.40153452685421998</v>
      </c>
      <c r="L28" s="2">
        <v>2537</v>
      </c>
      <c r="M28" s="27">
        <v>1.0119705303970099E-2</v>
      </c>
      <c r="N28" s="2">
        <v>147.87878787878699</v>
      </c>
      <c r="O28" s="2">
        <v>3015</v>
      </c>
      <c r="P28" s="27">
        <v>1.1425431532675218E-2</v>
      </c>
      <c r="Q28" s="14">
        <v>181.21212121212099</v>
      </c>
      <c r="R28" s="2">
        <v>3512</v>
      </c>
      <c r="S28" s="27">
        <v>1.2833396063012268E-2</v>
      </c>
      <c r="T28" s="14">
        <v>210.909088</v>
      </c>
      <c r="U28" s="27">
        <v>0.38431217973985021</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1722</v>
      </c>
      <c r="B29" s="2">
        <v>262</v>
      </c>
      <c r="C29" s="27">
        <v>9.4972269547250517E-3</v>
      </c>
      <c r="D29" s="2">
        <v>59.393939393939398</v>
      </c>
      <c r="E29" s="2">
        <v>275</v>
      </c>
      <c r="F29" s="27">
        <v>9.5294199182202506E-3</v>
      </c>
      <c r="G29" s="14">
        <v>48.484848484848399</v>
      </c>
      <c r="H29" s="2">
        <v>348</v>
      </c>
      <c r="I29" s="27">
        <v>1.1471518987341773E-2</v>
      </c>
      <c r="J29" s="14">
        <v>68.484849999999994</v>
      </c>
      <c r="K29" s="27">
        <v>0.3282442748091603</v>
      </c>
      <c r="L29" s="2">
        <v>1903</v>
      </c>
      <c r="M29" s="27">
        <v>7.5907761897733936E-3</v>
      </c>
      <c r="N29" s="2">
        <v>130.90909090909</v>
      </c>
      <c r="O29" s="2">
        <v>2107</v>
      </c>
      <c r="P29" s="27">
        <v>7.9845387195179723E-3</v>
      </c>
      <c r="Q29" s="14">
        <v>107.272727272727</v>
      </c>
      <c r="R29" s="2">
        <v>2956</v>
      </c>
      <c r="S29" s="27">
        <v>1.0801685296772284E-2</v>
      </c>
      <c r="T29" s="14">
        <v>170.909088</v>
      </c>
      <c r="U29" s="27">
        <v>0.55333683657383081</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1723</v>
      </c>
      <c r="B30" s="2">
        <v>93</v>
      </c>
      <c r="C30" s="27">
        <v>3.3711530793489688E-3</v>
      </c>
      <c r="D30" s="2">
        <v>32.121212121212103</v>
      </c>
      <c r="E30" s="2">
        <v>230</v>
      </c>
      <c r="F30" s="27">
        <v>7.9700602952387546E-3</v>
      </c>
      <c r="G30" s="14">
        <v>48.484848484848399</v>
      </c>
      <c r="H30" s="2">
        <v>198</v>
      </c>
      <c r="I30" s="27">
        <v>6.5268987341772153E-3</v>
      </c>
      <c r="J30" s="14">
        <v>43.030304000000001</v>
      </c>
      <c r="K30" s="27">
        <v>1.1290322580645162</v>
      </c>
      <c r="L30" s="2">
        <v>1183</v>
      </c>
      <c r="M30" s="27">
        <v>4.718806217814989E-3</v>
      </c>
      <c r="N30" s="2">
        <v>122.424242424242</v>
      </c>
      <c r="O30" s="2">
        <v>1453</v>
      </c>
      <c r="P30" s="27">
        <v>5.5061864069575759E-3</v>
      </c>
      <c r="Q30" s="14">
        <v>99.393939393939405</v>
      </c>
      <c r="R30" s="2">
        <v>1367</v>
      </c>
      <c r="S30" s="27">
        <v>4.9952313263490235E-3</v>
      </c>
      <c r="T30" s="14">
        <v>116.36364</v>
      </c>
      <c r="U30" s="27">
        <v>0.15553677092138632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1724</v>
      </c>
      <c r="B31" s="2">
        <v>181</v>
      </c>
      <c r="C31" s="27">
        <v>6.561061369485627E-3</v>
      </c>
      <c r="D31" s="2">
        <v>77.575757575757507</v>
      </c>
      <c r="E31" s="2">
        <v>101</v>
      </c>
      <c r="F31" s="27">
        <v>3.4998960426918012E-3</v>
      </c>
      <c r="G31" s="14">
        <v>30.303030303030301</v>
      </c>
      <c r="H31" s="2">
        <v>173</v>
      </c>
      <c r="I31" s="27">
        <v>5.7027953586497888E-3</v>
      </c>
      <c r="J31" s="14">
        <v>58.787880000000001</v>
      </c>
      <c r="K31" s="27">
        <v>-4.4198895027624308E-2</v>
      </c>
      <c r="L31" s="2">
        <v>1038</v>
      </c>
      <c r="M31" s="27">
        <v>4.1404233762400329E-3</v>
      </c>
      <c r="N31" s="2">
        <v>111.515151515151</v>
      </c>
      <c r="O31" s="2">
        <v>1271</v>
      </c>
      <c r="P31" s="27">
        <v>4.8164920325141636E-3</v>
      </c>
      <c r="Q31" s="14">
        <v>106.06060606060601</v>
      </c>
      <c r="R31" s="2">
        <v>1156</v>
      </c>
      <c r="S31" s="27">
        <v>4.2242043988730583E-3</v>
      </c>
      <c r="T31" s="14">
        <v>130.909088</v>
      </c>
      <c r="U31" s="27">
        <v>0.11368015414258188</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205</v>
      </c>
      <c r="B32" s="2">
        <v>14138</v>
      </c>
      <c r="C32" s="27">
        <v>0.51248776597672818</v>
      </c>
      <c r="D32" s="2">
        <v>273.33333333333297</v>
      </c>
      <c r="E32" s="2">
        <v>14763</v>
      </c>
      <c r="F32" s="27">
        <v>0.51157391364612936</v>
      </c>
      <c r="G32" s="14">
        <v>246.666666666666</v>
      </c>
      <c r="H32" s="2">
        <v>15507</v>
      </c>
      <c r="I32" s="27">
        <v>0.51117484177215189</v>
      </c>
      <c r="J32" s="14">
        <v>310.90910000000002</v>
      </c>
      <c r="K32" s="27">
        <v>9.6831234969585511E-2</v>
      </c>
      <c r="L32" s="2">
        <v>124502</v>
      </c>
      <c r="M32" s="27">
        <v>0.49661945201217395</v>
      </c>
      <c r="N32" s="2">
        <v>103.030303030303</v>
      </c>
      <c r="O32" s="2">
        <v>130733</v>
      </c>
      <c r="P32" s="27">
        <v>0.49541656403357526</v>
      </c>
      <c r="Q32" s="14">
        <v>81.818181818181799</v>
      </c>
      <c r="R32" s="2">
        <v>135433</v>
      </c>
      <c r="S32" s="27">
        <v>0.49489331691399213</v>
      </c>
      <c r="T32" s="14">
        <v>80</v>
      </c>
      <c r="U32" s="27">
        <v>8.779778638094167E-2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182</v>
      </c>
      <c r="B33" s="2">
        <v>1254</v>
      </c>
      <c r="C33" s="27">
        <v>4.5456193134447383E-2</v>
      </c>
      <c r="D33" s="2">
        <v>138.78787878787799</v>
      </c>
      <c r="E33" s="2">
        <v>1387</v>
      </c>
      <c r="F33" s="27">
        <v>4.8062928823896317E-2</v>
      </c>
      <c r="G33" s="14">
        <v>154.54545454545399</v>
      </c>
      <c r="H33" s="2">
        <v>957</v>
      </c>
      <c r="I33" s="27">
        <v>3.1546677215189875E-2</v>
      </c>
      <c r="J33" s="14">
        <v>129.090912</v>
      </c>
      <c r="K33" s="27">
        <v>-0.23684210526315788</v>
      </c>
      <c r="L33" s="2">
        <v>10870</v>
      </c>
      <c r="M33" s="27">
        <v>4.3358768882205356E-2</v>
      </c>
      <c r="N33" s="2">
        <v>50.909090909090899</v>
      </c>
      <c r="O33" s="2">
        <v>10554</v>
      </c>
      <c r="P33" s="27">
        <v>3.9994694658658125E-2</v>
      </c>
      <c r="Q33" s="14">
        <v>42.424242424242401</v>
      </c>
      <c r="R33" s="2">
        <v>10189</v>
      </c>
      <c r="S33" s="27">
        <v>3.7232196038164009E-2</v>
      </c>
      <c r="T33" s="14">
        <v>3.030303</v>
      </c>
      <c r="U33" s="27">
        <v>-6.2649494020239185E-2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1705</v>
      </c>
      <c r="B34" s="2">
        <v>1199</v>
      </c>
      <c r="C34" s="27">
        <v>4.3462500453111973E-2</v>
      </c>
      <c r="D34" s="2">
        <v>169.09090909090901</v>
      </c>
      <c r="E34" s="2">
        <v>1041</v>
      </c>
      <c r="F34" s="27">
        <v>3.6073185944971935E-2</v>
      </c>
      <c r="G34" s="14">
        <v>115.151515151515</v>
      </c>
      <c r="H34" s="2">
        <v>974</v>
      </c>
      <c r="I34" s="27">
        <v>3.2107067510548523E-2</v>
      </c>
      <c r="J34" s="14">
        <v>132.121216</v>
      </c>
      <c r="K34" s="27">
        <v>-0.18765638031693077</v>
      </c>
      <c r="L34" s="2">
        <v>10802</v>
      </c>
      <c r="M34" s="27">
        <v>4.3087527273742612E-2</v>
      </c>
      <c r="N34" s="2">
        <v>343.030303030303</v>
      </c>
      <c r="O34" s="2">
        <v>10788</v>
      </c>
      <c r="P34" s="27">
        <v>4.0881444568656798E-2</v>
      </c>
      <c r="Q34" s="14">
        <v>294.54545454545399</v>
      </c>
      <c r="R34" s="2">
        <v>10339</v>
      </c>
      <c r="S34" s="27">
        <v>3.7780319446322277E-2</v>
      </c>
      <c r="T34" s="14">
        <v>331.51513699999998</v>
      </c>
      <c r="U34" s="27">
        <v>-4.2862432882799478E-2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1706</v>
      </c>
      <c r="B35" s="2">
        <v>1079</v>
      </c>
      <c r="C35" s="27">
        <v>3.9112625512016531E-2</v>
      </c>
      <c r="D35" s="2">
        <v>137.575757575757</v>
      </c>
      <c r="E35" s="2">
        <v>1187</v>
      </c>
      <c r="F35" s="27">
        <v>4.1132441610645228E-2</v>
      </c>
      <c r="G35" s="14">
        <v>126.666666666666</v>
      </c>
      <c r="H35" s="2">
        <v>1326</v>
      </c>
      <c r="I35" s="27">
        <v>4.3710443037974681E-2</v>
      </c>
      <c r="J35" s="14">
        <v>161.21212800000001</v>
      </c>
      <c r="K35" s="27">
        <v>0.2289156626506024</v>
      </c>
      <c r="L35" s="2">
        <v>10655</v>
      </c>
      <c r="M35" s="27">
        <v>4.2501166737801105E-2</v>
      </c>
      <c r="N35" s="2">
        <v>337.575757575757</v>
      </c>
      <c r="O35" s="2">
        <v>11100</v>
      </c>
      <c r="P35" s="27">
        <v>4.2063777781988367E-2</v>
      </c>
      <c r="Q35" s="14">
        <v>292.12121212121201</v>
      </c>
      <c r="R35" s="2">
        <v>12030</v>
      </c>
      <c r="S35" s="27">
        <v>4.3959497334293156E-2</v>
      </c>
      <c r="T35" s="14">
        <v>328.48486300000002</v>
      </c>
      <c r="U35" s="27">
        <v>0.12904739558892539</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1707</v>
      </c>
      <c r="B36" s="2">
        <v>666</v>
      </c>
      <c r="C36" s="27">
        <v>2.4141805923079712E-2</v>
      </c>
      <c r="D36" s="2">
        <v>108.484848484848</v>
      </c>
      <c r="E36" s="2">
        <v>962</v>
      </c>
      <c r="F36" s="27">
        <v>3.3335643495737748E-2</v>
      </c>
      <c r="G36" s="14">
        <v>113.939393939393</v>
      </c>
      <c r="H36" s="2">
        <v>766</v>
      </c>
      <c r="I36" s="27">
        <v>2.5250527426160338E-2</v>
      </c>
      <c r="J36" s="14">
        <v>109.696968</v>
      </c>
      <c r="K36" s="27">
        <v>0.15015015015015015</v>
      </c>
      <c r="L36" s="2">
        <v>6856</v>
      </c>
      <c r="M36" s="27">
        <v>2.7347536288537248E-2</v>
      </c>
      <c r="N36" s="2">
        <v>14.545454545454501</v>
      </c>
      <c r="O36" s="2">
        <v>6535</v>
      </c>
      <c r="P36" s="27">
        <v>2.4764575477954413E-2</v>
      </c>
      <c r="Q36" s="14">
        <v>33.939393939393902</v>
      </c>
      <c r="R36" s="2">
        <v>6665</v>
      </c>
      <c r="S36" s="27">
        <v>2.4354950102499079E-2</v>
      </c>
      <c r="T36" s="14">
        <v>4.2424239999999998</v>
      </c>
      <c r="U36" s="27">
        <v>-2.7858809801633605E-2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1708</v>
      </c>
      <c r="B37" s="2">
        <v>581</v>
      </c>
      <c r="C37" s="27">
        <v>2.1060644506470438E-2</v>
      </c>
      <c r="D37" s="2">
        <v>120</v>
      </c>
      <c r="E37" s="2">
        <v>387</v>
      </c>
      <c r="F37" s="27">
        <v>1.3410492757640863E-2</v>
      </c>
      <c r="G37" s="14">
        <v>78.787878787878796</v>
      </c>
      <c r="H37" s="2">
        <v>206</v>
      </c>
      <c r="I37" s="27">
        <v>6.7906118143459919E-3</v>
      </c>
      <c r="J37" s="14">
        <v>46.060607900000001</v>
      </c>
      <c r="K37" s="27">
        <v>-0.6454388984509466</v>
      </c>
      <c r="L37" s="2">
        <v>4496</v>
      </c>
      <c r="M37" s="27">
        <v>1.7933856936006926E-2</v>
      </c>
      <c r="N37" s="2">
        <v>61.212121212121197</v>
      </c>
      <c r="O37" s="2">
        <v>4629</v>
      </c>
      <c r="P37" s="27">
        <v>1.7541732193948122E-2</v>
      </c>
      <c r="Q37" s="14">
        <v>70.909090909090907</v>
      </c>
      <c r="R37" s="2">
        <v>4727</v>
      </c>
      <c r="S37" s="27">
        <v>1.7273195669094243E-2</v>
      </c>
      <c r="T37" s="14">
        <v>93.333335899999994</v>
      </c>
      <c r="U37" s="27">
        <v>5.1379003558718862E-2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187</v>
      </c>
      <c r="B38" s="2">
        <v>167</v>
      </c>
      <c r="C38" s="27">
        <v>6.0535759596911593E-3</v>
      </c>
      <c r="D38" s="2">
        <v>61.212121212121197</v>
      </c>
      <c r="E38" s="2">
        <v>255</v>
      </c>
      <c r="F38" s="27">
        <v>8.8363711968951417E-3</v>
      </c>
      <c r="G38" s="14">
        <v>60.606060606060602</v>
      </c>
      <c r="H38" s="2">
        <v>334</v>
      </c>
      <c r="I38" s="27">
        <v>1.1010021097046414E-2</v>
      </c>
      <c r="J38" s="14">
        <v>86.666664100000006</v>
      </c>
      <c r="K38" s="27">
        <v>1</v>
      </c>
      <c r="L38" s="2">
        <v>2173</v>
      </c>
      <c r="M38" s="27">
        <v>8.6677649292577954E-3</v>
      </c>
      <c r="N38" s="2">
        <v>206.06060606060601</v>
      </c>
      <c r="O38" s="2">
        <v>2189</v>
      </c>
      <c r="P38" s="27">
        <v>8.2952801409704978E-3</v>
      </c>
      <c r="Q38" s="14">
        <v>172.12121212121201</v>
      </c>
      <c r="R38" s="2">
        <v>2603</v>
      </c>
      <c r="S38" s="27">
        <v>9.5117682095731577E-3</v>
      </c>
      <c r="T38" s="14">
        <v>249.090912</v>
      </c>
      <c r="U38" s="27">
        <v>0.19788311090658076</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188</v>
      </c>
      <c r="B39" s="2">
        <v>306</v>
      </c>
      <c r="C39" s="27">
        <v>1.1092181099793381E-2</v>
      </c>
      <c r="D39" s="2">
        <v>75.757575757575694</v>
      </c>
      <c r="E39" s="2">
        <v>239</v>
      </c>
      <c r="F39" s="27">
        <v>8.2819322198350552E-3</v>
      </c>
      <c r="G39" s="14">
        <v>70.909090909090907</v>
      </c>
      <c r="H39" s="2">
        <v>206</v>
      </c>
      <c r="I39" s="27">
        <v>6.7906118143459919E-3</v>
      </c>
      <c r="J39" s="14">
        <v>61.212119999999999</v>
      </c>
      <c r="K39" s="27">
        <v>-0.32679738562091504</v>
      </c>
      <c r="L39" s="2">
        <v>2041</v>
      </c>
      <c r="M39" s="27">
        <v>8.1412371010654207E-3</v>
      </c>
      <c r="N39" s="2">
        <v>152.72727272727201</v>
      </c>
      <c r="O39" s="2">
        <v>2646</v>
      </c>
      <c r="P39" s="27">
        <v>1.0027095136138848E-2</v>
      </c>
      <c r="Q39" s="14">
        <v>267.87878787878702</v>
      </c>
      <c r="R39" s="2">
        <v>2479</v>
      </c>
      <c r="S39" s="27">
        <v>9.0586528588289892E-3</v>
      </c>
      <c r="T39" s="14">
        <v>244.84848</v>
      </c>
      <c r="U39" s="27">
        <v>0.21460068593826556</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1709</v>
      </c>
      <c r="B40" s="2">
        <v>601</v>
      </c>
      <c r="C40" s="27">
        <v>2.1785623663319681E-2</v>
      </c>
      <c r="D40" s="2">
        <v>113.333333333333</v>
      </c>
      <c r="E40" s="2">
        <v>500</v>
      </c>
      <c r="F40" s="27">
        <v>1.7326218033127731E-2</v>
      </c>
      <c r="G40" s="14">
        <v>91.515151515151501</v>
      </c>
      <c r="H40" s="2">
        <v>432</v>
      </c>
      <c r="I40" s="27">
        <v>1.4240506329113924E-2</v>
      </c>
      <c r="J40" s="14">
        <v>92.121215800000002</v>
      </c>
      <c r="K40" s="27">
        <v>-0.28119800332778699</v>
      </c>
      <c r="L40" s="2">
        <v>5233</v>
      </c>
      <c r="M40" s="27">
        <v>2.0873637310081013E-2</v>
      </c>
      <c r="N40" s="2">
        <v>220.60606060606</v>
      </c>
      <c r="O40" s="2">
        <v>5708</v>
      </c>
      <c r="P40" s="27">
        <v>2.1630634556719784E-2</v>
      </c>
      <c r="Q40" s="14">
        <v>265.45454545454498</v>
      </c>
      <c r="R40" s="2">
        <v>4936</v>
      </c>
      <c r="S40" s="27">
        <v>1.8036914284461431E-2</v>
      </c>
      <c r="T40" s="14">
        <v>290.30304000000001</v>
      </c>
      <c r="U40" s="27">
        <v>-5.6755207338047009E-2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1710</v>
      </c>
      <c r="B41" s="2">
        <v>1326</v>
      </c>
      <c r="C41" s="27">
        <v>4.8066118099104653E-2</v>
      </c>
      <c r="D41" s="2">
        <v>165.45454545454501</v>
      </c>
      <c r="E41" s="2">
        <v>858</v>
      </c>
      <c r="F41" s="27">
        <v>2.9731790144847184E-2</v>
      </c>
      <c r="G41" s="14">
        <v>113.939393939393</v>
      </c>
      <c r="H41" s="2">
        <v>1085</v>
      </c>
      <c r="I41" s="27">
        <v>3.5766086497890294E-2</v>
      </c>
      <c r="J41" s="14">
        <v>149.090912</v>
      </c>
      <c r="K41" s="27">
        <v>-0.18174962292609351</v>
      </c>
      <c r="L41" s="2">
        <v>8600</v>
      </c>
      <c r="M41" s="27">
        <v>3.4304085776169828E-2</v>
      </c>
      <c r="N41" s="2">
        <v>47.272727272727202</v>
      </c>
      <c r="O41" s="2">
        <v>9007</v>
      </c>
      <c r="P41" s="27">
        <v>3.4132292475889121E-2</v>
      </c>
      <c r="Q41" s="14">
        <v>72.727272727272705</v>
      </c>
      <c r="R41" s="2">
        <v>10076</v>
      </c>
      <c r="S41" s="27">
        <v>3.6819276404018109E-2</v>
      </c>
      <c r="T41" s="14">
        <v>56.363636</v>
      </c>
      <c r="U41" s="27">
        <v>0.17162790697674418</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1711</v>
      </c>
      <c r="B42" s="2">
        <v>858</v>
      </c>
      <c r="C42" s="27">
        <v>3.110160582883242E-2</v>
      </c>
      <c r="D42" s="2">
        <v>121.212121212121</v>
      </c>
      <c r="E42" s="2">
        <v>1334</v>
      </c>
      <c r="F42" s="27">
        <v>4.6226349712384783E-2</v>
      </c>
      <c r="G42" s="14">
        <v>110.90909090909</v>
      </c>
      <c r="H42" s="2">
        <v>1164</v>
      </c>
      <c r="I42" s="27">
        <v>3.8370253164556965E-2</v>
      </c>
      <c r="J42" s="14">
        <v>149.69697600000001</v>
      </c>
      <c r="K42" s="27">
        <v>0.35664335664335667</v>
      </c>
      <c r="L42" s="2">
        <v>8108</v>
      </c>
      <c r="M42" s="27">
        <v>3.2341572961998251E-2</v>
      </c>
      <c r="N42" s="2">
        <v>36.363636363636303</v>
      </c>
      <c r="O42" s="2">
        <v>8554</v>
      </c>
      <c r="P42" s="27">
        <v>3.2415635598840406E-2</v>
      </c>
      <c r="Q42" s="14">
        <v>29.090909090909101</v>
      </c>
      <c r="R42" s="2">
        <v>9031</v>
      </c>
      <c r="S42" s="27">
        <v>3.3000683327182173E-2</v>
      </c>
      <c r="T42" s="14">
        <v>35.151516000000001</v>
      </c>
      <c r="U42" s="27">
        <v>0.11383818450912679</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1712</v>
      </c>
      <c r="B43" s="2">
        <v>918</v>
      </c>
      <c r="C43" s="27">
        <v>3.3276543299380144E-2</v>
      </c>
      <c r="D43" s="2">
        <v>104.84848484848401</v>
      </c>
      <c r="E43" s="2">
        <v>1086</v>
      </c>
      <c r="F43" s="27">
        <v>3.7632545567953424E-2</v>
      </c>
      <c r="G43" s="14">
        <v>122.424242424242</v>
      </c>
      <c r="H43" s="2">
        <v>1015</v>
      </c>
      <c r="I43" s="27">
        <v>3.3458597046413505E-2</v>
      </c>
      <c r="J43" s="14">
        <v>96.363640000000004</v>
      </c>
      <c r="K43" s="27">
        <v>0.1056644880174292</v>
      </c>
      <c r="L43" s="2">
        <v>8597</v>
      </c>
      <c r="M43" s="27">
        <v>3.429211923462E-2</v>
      </c>
      <c r="N43" s="2">
        <v>267.87878787878702</v>
      </c>
      <c r="O43" s="2">
        <v>8387</v>
      </c>
      <c r="P43" s="27">
        <v>3.1782784167345625E-2</v>
      </c>
      <c r="Q43" s="14">
        <v>294.54545454545399</v>
      </c>
      <c r="R43" s="2">
        <v>8251</v>
      </c>
      <c r="S43" s="27">
        <v>3.0150441604759173E-2</v>
      </c>
      <c r="T43" s="14">
        <v>346.66665599999999</v>
      </c>
      <c r="U43" s="27">
        <v>-4.0246597650343142E-2</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1713</v>
      </c>
      <c r="B44" s="2">
        <v>749</v>
      </c>
      <c r="C44" s="27">
        <v>2.7150469424004061E-2</v>
      </c>
      <c r="D44" s="2">
        <v>108.484848484848</v>
      </c>
      <c r="E44" s="2">
        <v>845</v>
      </c>
      <c r="F44" s="27">
        <v>2.9281308475985861E-2</v>
      </c>
      <c r="G44" s="14">
        <v>109.09090909090899</v>
      </c>
      <c r="H44" s="2">
        <v>1233</v>
      </c>
      <c r="I44" s="27">
        <v>4.064477848101266E-2</v>
      </c>
      <c r="J44" s="14">
        <v>170.909088</v>
      </c>
      <c r="K44" s="27">
        <v>0.64619492656875832</v>
      </c>
      <c r="L44" s="2">
        <v>7525</v>
      </c>
      <c r="M44" s="27">
        <v>3.0016075054148602E-2</v>
      </c>
      <c r="N44" s="2">
        <v>273.33333333333297</v>
      </c>
      <c r="O44" s="2">
        <v>7728</v>
      </c>
      <c r="P44" s="27">
        <v>2.9285484207135684E-2</v>
      </c>
      <c r="Q44" s="14">
        <v>296.36363636363598</v>
      </c>
      <c r="R44" s="2">
        <v>8346</v>
      </c>
      <c r="S44" s="27">
        <v>3.0497586429926078E-2</v>
      </c>
      <c r="T44" s="14">
        <v>336.96969999999999</v>
      </c>
      <c r="U44" s="27">
        <v>0.10910299003322259</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1714</v>
      </c>
      <c r="B45" s="2">
        <v>990</v>
      </c>
      <c r="C45" s="27">
        <v>3.5886468264037408E-2</v>
      </c>
      <c r="D45" s="2">
        <v>132.12121212121201</v>
      </c>
      <c r="E45" s="2">
        <v>665</v>
      </c>
      <c r="F45" s="27">
        <v>2.304386998405988E-2</v>
      </c>
      <c r="G45" s="14">
        <v>86.060606060606005</v>
      </c>
      <c r="H45" s="2">
        <v>1188</v>
      </c>
      <c r="I45" s="27">
        <v>3.9161392405063292E-2</v>
      </c>
      <c r="J45" s="14">
        <v>140.606064</v>
      </c>
      <c r="K45" s="27">
        <v>0.2</v>
      </c>
      <c r="L45" s="2">
        <v>8147</v>
      </c>
      <c r="M45" s="27">
        <v>3.2497138002146E-2</v>
      </c>
      <c r="N45" s="2">
        <v>52.727272727272698</v>
      </c>
      <c r="O45" s="2">
        <v>7675</v>
      </c>
      <c r="P45" s="27">
        <v>2.9084639142050516E-2</v>
      </c>
      <c r="Q45" s="14">
        <v>23.030303030302999</v>
      </c>
      <c r="R45" s="2">
        <v>7861</v>
      </c>
      <c r="S45" s="27">
        <v>2.8725320743547673E-2</v>
      </c>
      <c r="T45" s="14">
        <v>40.606059999999999</v>
      </c>
      <c r="U45" s="27">
        <v>-3.5104946606112679E-2</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1715</v>
      </c>
      <c r="B46" s="2">
        <v>680</v>
      </c>
      <c r="C46" s="27">
        <v>2.464929133287418E-2</v>
      </c>
      <c r="D46" s="2">
        <v>76.969696969696898</v>
      </c>
      <c r="E46" s="2">
        <v>709</v>
      </c>
      <c r="F46" s="27">
        <v>2.4568577170975121E-2</v>
      </c>
      <c r="G46" s="14">
        <v>94.545454545454504</v>
      </c>
      <c r="H46" s="2">
        <v>802</v>
      </c>
      <c r="I46" s="27">
        <v>2.6437236286919831E-2</v>
      </c>
      <c r="J46" s="14">
        <v>98.787880000000001</v>
      </c>
      <c r="K46" s="27">
        <v>0.17941176470588235</v>
      </c>
      <c r="L46" s="2">
        <v>7023</v>
      </c>
      <c r="M46" s="27">
        <v>2.801367376814427E-2</v>
      </c>
      <c r="N46" s="2">
        <v>1.8181818181818099</v>
      </c>
      <c r="O46" s="2">
        <v>7854</v>
      </c>
      <c r="P46" s="27">
        <v>2.9762964927904201E-2</v>
      </c>
      <c r="Q46" s="14">
        <v>44.848484848484802</v>
      </c>
      <c r="R46" s="2">
        <v>7356</v>
      </c>
      <c r="S46" s="27">
        <v>2.6879971936081503E-2</v>
      </c>
      <c r="T46" s="14">
        <v>37.5757561</v>
      </c>
      <c r="U46" s="27">
        <v>4.7415634344297311E-2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1716</v>
      </c>
      <c r="B47" s="2">
        <v>532</v>
      </c>
      <c r="C47" s="27">
        <v>1.92844455721898E-2</v>
      </c>
      <c r="D47" s="2">
        <v>64.242424242424207</v>
      </c>
      <c r="E47" s="2">
        <v>883</v>
      </c>
      <c r="F47" s="27">
        <v>3.0598101046503571E-2</v>
      </c>
      <c r="G47" s="14">
        <v>98.181818181818201</v>
      </c>
      <c r="H47" s="2">
        <v>962</v>
      </c>
      <c r="I47" s="27">
        <v>3.1711497890295356E-2</v>
      </c>
      <c r="J47" s="14">
        <v>143.03030000000001</v>
      </c>
      <c r="K47" s="27">
        <v>0.80827067669172936</v>
      </c>
      <c r="L47" s="2">
        <v>5484</v>
      </c>
      <c r="M47" s="27">
        <v>2.1874837953083179E-2</v>
      </c>
      <c r="N47" s="2">
        <v>232.12121212121201</v>
      </c>
      <c r="O47" s="2">
        <v>7202</v>
      </c>
      <c r="P47" s="27">
        <v>2.7292191674403624E-2</v>
      </c>
      <c r="Q47" s="14">
        <v>242.42424242424201</v>
      </c>
      <c r="R47" s="2">
        <v>7367</v>
      </c>
      <c r="S47" s="27">
        <v>2.6920167652679777E-2</v>
      </c>
      <c r="T47" s="14">
        <v>355.75756799999999</v>
      </c>
      <c r="U47" s="27">
        <v>0.34336250911743255</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1717</v>
      </c>
      <c r="B48" s="2">
        <v>287</v>
      </c>
      <c r="C48" s="27">
        <v>1.0403450900786603E-2</v>
      </c>
      <c r="D48" s="2">
        <v>60.606060606060602</v>
      </c>
      <c r="E48" s="2">
        <v>356</v>
      </c>
      <c r="F48" s="27">
        <v>1.2336267239586944E-2</v>
      </c>
      <c r="G48" s="14">
        <v>74.545454545454504</v>
      </c>
      <c r="H48" s="2">
        <v>356</v>
      </c>
      <c r="I48" s="27">
        <v>1.1735232067510549E-2</v>
      </c>
      <c r="J48" s="14">
        <v>80.606063800000001</v>
      </c>
      <c r="K48" s="27">
        <v>0.24041811846689895</v>
      </c>
      <c r="L48" s="2">
        <v>2131</v>
      </c>
      <c r="M48" s="27">
        <v>8.5002333475602213E-3</v>
      </c>
      <c r="N48" s="2">
        <v>187.87878787878699</v>
      </c>
      <c r="O48" s="2">
        <v>2573</v>
      </c>
      <c r="P48" s="27">
        <v>9.7504594804555013E-3</v>
      </c>
      <c r="Q48" s="14">
        <v>190.90909090909</v>
      </c>
      <c r="R48" s="2">
        <v>2720</v>
      </c>
      <c r="S48" s="27">
        <v>9.9393044679366074E-3</v>
      </c>
      <c r="T48" s="14">
        <v>213.33332799999999</v>
      </c>
      <c r="U48" s="27">
        <v>0.27639605818864382</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1718</v>
      </c>
      <c r="B49" s="2">
        <v>337</v>
      </c>
      <c r="C49" s="27">
        <v>1.2215898792909704E-2</v>
      </c>
      <c r="D49" s="2">
        <v>68.484848484848399</v>
      </c>
      <c r="E49" s="2">
        <v>336</v>
      </c>
      <c r="F49" s="27">
        <v>1.1643218518261833E-2</v>
      </c>
      <c r="G49" s="14">
        <v>54.545454545454497</v>
      </c>
      <c r="H49" s="2">
        <v>289</v>
      </c>
      <c r="I49" s="27">
        <v>9.5266350210970463E-3</v>
      </c>
      <c r="J49" s="14">
        <v>68.484849999999994</v>
      </c>
      <c r="K49" s="27">
        <v>-0.14243323442136499</v>
      </c>
      <c r="L49" s="2">
        <v>3042</v>
      </c>
      <c r="M49" s="27">
        <v>1.2134073131524259E-2</v>
      </c>
      <c r="N49" s="2">
        <v>194.54545454545399</v>
      </c>
      <c r="O49" s="2">
        <v>2824</v>
      </c>
      <c r="P49" s="27">
        <v>1.0701631392462626E-2</v>
      </c>
      <c r="Q49" s="14">
        <v>178.18181818181799</v>
      </c>
      <c r="R49" s="2">
        <v>3710</v>
      </c>
      <c r="S49" s="27">
        <v>1.3556918961781182E-2</v>
      </c>
      <c r="T49" s="14">
        <v>289.69695999999999</v>
      </c>
      <c r="U49" s="27">
        <v>0.21959237343852728</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1719</v>
      </c>
      <c r="B50" s="2">
        <v>231</v>
      </c>
      <c r="C50" s="27">
        <v>8.3735092616087289E-3</v>
      </c>
      <c r="D50" s="2">
        <v>54.545454545454497</v>
      </c>
      <c r="E50" s="2">
        <v>245</v>
      </c>
      <c r="F50" s="27">
        <v>8.4898468362325872E-3</v>
      </c>
      <c r="G50" s="14">
        <v>55.757575757575701</v>
      </c>
      <c r="H50" s="2">
        <v>346</v>
      </c>
      <c r="I50" s="27">
        <v>1.1405590717299578E-2</v>
      </c>
      <c r="J50" s="14">
        <v>75.151510000000002</v>
      </c>
      <c r="K50" s="27">
        <v>0.49783549783549785</v>
      </c>
      <c r="L50" s="2">
        <v>1507</v>
      </c>
      <c r="M50" s="27">
        <v>6.0111927051962714E-3</v>
      </c>
      <c r="N50" s="2">
        <v>120.60606060606</v>
      </c>
      <c r="O50" s="2">
        <v>1882</v>
      </c>
      <c r="P50" s="27">
        <v>7.131894575288478E-3</v>
      </c>
      <c r="Q50" s="14">
        <v>138.18181818181799</v>
      </c>
      <c r="R50" s="2">
        <v>2035</v>
      </c>
      <c r="S50" s="27">
        <v>7.4362075706805135E-3</v>
      </c>
      <c r="T50" s="14">
        <v>172.121216</v>
      </c>
      <c r="U50" s="27">
        <v>0.35036496350364965</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1720</v>
      </c>
      <c r="B51" s="2">
        <v>254</v>
      </c>
      <c r="C51" s="27">
        <v>9.2072352919853554E-3</v>
      </c>
      <c r="D51" s="2">
        <v>62.424242424242401</v>
      </c>
      <c r="E51" s="2">
        <v>247</v>
      </c>
      <c r="F51" s="27">
        <v>8.5591517083650984E-3</v>
      </c>
      <c r="G51" s="14">
        <v>52.727272727272698</v>
      </c>
      <c r="H51" s="2">
        <v>258</v>
      </c>
      <c r="I51" s="27">
        <v>8.5047468354430382E-3</v>
      </c>
      <c r="J51" s="14">
        <v>55.151516000000001</v>
      </c>
      <c r="K51" s="27">
        <v>1.5748031496062992E-2</v>
      </c>
      <c r="L51" s="2">
        <v>2245</v>
      </c>
      <c r="M51" s="27">
        <v>8.9549619264536352E-3</v>
      </c>
      <c r="N51" s="2">
        <v>187.87878787878699</v>
      </c>
      <c r="O51" s="2">
        <v>2594</v>
      </c>
      <c r="P51" s="27">
        <v>9.8300396005835868E-3</v>
      </c>
      <c r="Q51" s="14">
        <v>161.21212121212099</v>
      </c>
      <c r="R51" s="2">
        <v>2903</v>
      </c>
      <c r="S51" s="27">
        <v>1.0608015025889695E-2</v>
      </c>
      <c r="T51" s="14">
        <v>243.03030000000001</v>
      </c>
      <c r="U51" s="27">
        <v>0.29309576837416479</v>
      </c>
      <c r="V51" s="2">
        <v>357910</v>
      </c>
      <c r="W51" s="27">
        <v>0.01</v>
      </c>
      <c r="X51" s="2">
        <v>2028</v>
      </c>
      <c r="Y51" s="2">
        <v>461741</v>
      </c>
      <c r="Z51" s="27">
        <v>1.2E-2</v>
      </c>
      <c r="AA51" s="14">
        <v>2118.1799999999998</v>
      </c>
      <c r="AB51" s="2">
        <v>569190</v>
      </c>
      <c r="AC51" s="27">
        <v>1.4E-2</v>
      </c>
      <c r="AD51" s="14">
        <v>2623.64</v>
      </c>
      <c r="AE51" s="27">
        <v>0.59</v>
      </c>
    </row>
    <row r="52" spans="1:31" x14ac:dyDescent="0.3">
      <c r="A52" t="s">
        <v>1721</v>
      </c>
      <c r="B52" s="2">
        <v>384</v>
      </c>
      <c r="C52" s="27">
        <v>1.391959981150542E-2</v>
      </c>
      <c r="D52" s="2">
        <v>62.424242424242401</v>
      </c>
      <c r="E52" s="2">
        <v>485</v>
      </c>
      <c r="F52" s="27">
        <v>1.6806431492133896E-2</v>
      </c>
      <c r="G52" s="14">
        <v>65.454545454545396</v>
      </c>
      <c r="H52" s="2">
        <v>566</v>
      </c>
      <c r="I52" s="27">
        <v>1.8657700421940929E-2</v>
      </c>
      <c r="J52" s="14">
        <v>64.242424</v>
      </c>
      <c r="K52" s="27">
        <v>0.47395833333333331</v>
      </c>
      <c r="L52" s="2">
        <v>2920</v>
      </c>
      <c r="M52" s="27">
        <v>1.164743377516464E-2</v>
      </c>
      <c r="N52" s="2">
        <v>196.363636363636</v>
      </c>
      <c r="O52" s="2">
        <v>3527</v>
      </c>
      <c r="P52" s="27">
        <v>1.3365670651988555E-2</v>
      </c>
      <c r="Q52" s="14">
        <v>168.48484848484799</v>
      </c>
      <c r="R52" s="2">
        <v>4467</v>
      </c>
      <c r="S52" s="27">
        <v>1.6323115094953246E-2</v>
      </c>
      <c r="T52" s="14">
        <v>212.72728000000001</v>
      </c>
      <c r="U52" s="27">
        <v>0.52979452054794518</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1722</v>
      </c>
      <c r="B53" s="2">
        <v>403</v>
      </c>
      <c r="C53" s="27">
        <v>1.4608330010512198E-2</v>
      </c>
      <c r="D53" s="2">
        <v>61.212121212121197</v>
      </c>
      <c r="E53" s="2">
        <v>339</v>
      </c>
      <c r="F53" s="27">
        <v>1.17471758264606E-2</v>
      </c>
      <c r="G53" s="14">
        <v>53.3333333333333</v>
      </c>
      <c r="H53" s="2">
        <v>332</v>
      </c>
      <c r="I53" s="27">
        <v>1.0944092827004219E-2</v>
      </c>
      <c r="J53" s="14">
        <v>82.424239999999998</v>
      </c>
      <c r="K53" s="27">
        <v>-0.17617866004962779</v>
      </c>
      <c r="L53" s="2">
        <v>2511</v>
      </c>
      <c r="M53" s="27">
        <v>1.0015995277204936E-2</v>
      </c>
      <c r="N53" s="2">
        <v>180</v>
      </c>
      <c r="O53" s="2">
        <v>2783</v>
      </c>
      <c r="P53" s="27">
        <v>1.0546260681736362E-2</v>
      </c>
      <c r="Q53" s="14">
        <v>150.90909090909</v>
      </c>
      <c r="R53" s="2">
        <v>2643</v>
      </c>
      <c r="S53" s="27">
        <v>9.6579344517486957E-3</v>
      </c>
      <c r="T53" s="14">
        <v>170.909088</v>
      </c>
      <c r="U53" s="27">
        <v>5.2568697729988054E-2</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1723</v>
      </c>
      <c r="B54" s="2">
        <v>167</v>
      </c>
      <c r="C54" s="27">
        <v>6.0535759596911593E-3</v>
      </c>
      <c r="D54" s="2">
        <v>53.939393939393902</v>
      </c>
      <c r="E54" s="2">
        <v>267</v>
      </c>
      <c r="F54" s="27">
        <v>9.2522004296902074E-3</v>
      </c>
      <c r="G54" s="14">
        <v>56.969696969696898</v>
      </c>
      <c r="H54" s="2">
        <v>301</v>
      </c>
      <c r="I54" s="27">
        <v>9.9222046413502112E-3</v>
      </c>
      <c r="J54" s="14">
        <v>61.818179999999998</v>
      </c>
      <c r="K54" s="27">
        <v>0.80239520958083832</v>
      </c>
      <c r="L54" s="2">
        <v>1804</v>
      </c>
      <c r="M54" s="27">
        <v>7.1958803186291127E-3</v>
      </c>
      <c r="N54" s="2">
        <v>141.81818181818099</v>
      </c>
      <c r="O54" s="2">
        <v>2105</v>
      </c>
      <c r="P54" s="27">
        <v>7.9769596604581539E-3</v>
      </c>
      <c r="Q54" s="14">
        <v>144.84848484848399</v>
      </c>
      <c r="R54" s="2">
        <v>2238</v>
      </c>
      <c r="S54" s="27">
        <v>8.178001249721371E-3</v>
      </c>
      <c r="T54" s="14">
        <v>153.33332799999999</v>
      </c>
      <c r="U54" s="27">
        <v>0.24057649667405764</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1724</v>
      </c>
      <c r="B55" s="2">
        <v>169</v>
      </c>
      <c r="C55" s="27">
        <v>6.1260738753760834E-3</v>
      </c>
      <c r="D55" s="2">
        <v>66.060606060606005</v>
      </c>
      <c r="E55" s="2">
        <v>150</v>
      </c>
      <c r="F55" s="27">
        <v>5.1978654099383188E-3</v>
      </c>
      <c r="G55" s="14">
        <v>36.969696969696898</v>
      </c>
      <c r="H55" s="2">
        <v>409</v>
      </c>
      <c r="I55" s="27">
        <v>1.3482331223628692E-2</v>
      </c>
      <c r="J55" s="14">
        <v>124.242424</v>
      </c>
      <c r="K55" s="27">
        <v>1.4201183431952662</v>
      </c>
      <c r="L55" s="2">
        <v>1732</v>
      </c>
      <c r="M55" s="27">
        <v>6.9086833214332729E-3</v>
      </c>
      <c r="N55" s="2">
        <v>186.666666666666</v>
      </c>
      <c r="O55" s="2">
        <v>1889</v>
      </c>
      <c r="P55" s="27">
        <v>7.1584212819978399E-3</v>
      </c>
      <c r="Q55" s="14">
        <v>138.78787878787799</v>
      </c>
      <c r="R55" s="2">
        <v>2461</v>
      </c>
      <c r="S55" s="27">
        <v>8.9928780498499967E-3</v>
      </c>
      <c r="T55" s="14">
        <v>192.121216</v>
      </c>
      <c r="U55" s="27">
        <v>0.42090069284064663</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122" t="s">
        <v>1725</v>
      </c>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211" t="s">
        <v>1703</v>
      </c>
      <c r="C58" s="211"/>
      <c r="D58" s="211" t="s">
        <v>1704</v>
      </c>
      <c r="E58" s="211" t="s">
        <v>1703</v>
      </c>
      <c r="F58" s="211"/>
      <c r="G58" s="211" t="s">
        <v>1704</v>
      </c>
      <c r="H58" s="211" t="s">
        <v>1703</v>
      </c>
      <c r="I58" s="211"/>
      <c r="J58" s="211" t="s">
        <v>1704</v>
      </c>
      <c r="K58" t="s">
        <v>172</v>
      </c>
      <c r="L58" s="211" t="s">
        <v>1703</v>
      </c>
      <c r="M58" s="211"/>
      <c r="N58" s="211" t="s">
        <v>1704</v>
      </c>
      <c r="O58" s="211" t="s">
        <v>1703</v>
      </c>
      <c r="P58" s="211"/>
      <c r="Q58" s="211" t="s">
        <v>1704</v>
      </c>
      <c r="R58" s="211" t="s">
        <v>1703</v>
      </c>
      <c r="S58" s="211"/>
      <c r="T58" s="211" t="s">
        <v>1704</v>
      </c>
      <c r="U58" t="s">
        <v>172</v>
      </c>
      <c r="V58" s="211" t="s">
        <v>1703</v>
      </c>
      <c r="W58" s="211"/>
      <c r="X58" s="211" t="s">
        <v>1704</v>
      </c>
      <c r="Y58" s="211" t="s">
        <v>1703</v>
      </c>
      <c r="Z58" s="211"/>
      <c r="AA58" s="211" t="s">
        <v>1704</v>
      </c>
      <c r="AB58" s="211" t="s">
        <v>1703</v>
      </c>
      <c r="AC58" s="211"/>
      <c r="AD58" s="211" t="s">
        <v>1704</v>
      </c>
      <c r="AE58" t="s">
        <v>172</v>
      </c>
    </row>
    <row r="59" spans="1:31" x14ac:dyDescent="0.3">
      <c r="A59" t="s">
        <v>1726</v>
      </c>
      <c r="B59" s="14">
        <v>29.3</v>
      </c>
      <c r="C59" s="27" t="s">
        <v>172</v>
      </c>
      <c r="D59" s="14">
        <v>0.66666666666665997</v>
      </c>
      <c r="E59" s="14">
        <v>30.7</v>
      </c>
      <c r="F59" s="27" t="s">
        <v>172</v>
      </c>
      <c r="G59" s="14">
        <v>0.60606060606059997</v>
      </c>
      <c r="H59" s="14">
        <v>33.6</v>
      </c>
      <c r="I59" s="27" t="s">
        <v>172</v>
      </c>
      <c r="J59" s="14">
        <v>0.90909093600000002</v>
      </c>
      <c r="K59" s="27">
        <v>0.14675767918088739</v>
      </c>
      <c r="L59" s="14">
        <v>29.3</v>
      </c>
      <c r="M59" s="27" t="s">
        <v>172</v>
      </c>
      <c r="N59" s="14">
        <v>0.12121212121211999</v>
      </c>
      <c r="O59" s="14">
        <v>30.4</v>
      </c>
      <c r="P59" s="27" t="s">
        <v>172</v>
      </c>
      <c r="Q59" s="14">
        <v>0.12121212121211999</v>
      </c>
      <c r="R59" s="14">
        <v>31.2</v>
      </c>
      <c r="S59" s="27" t="s">
        <v>172</v>
      </c>
      <c r="T59" s="14">
        <v>0.121212125</v>
      </c>
      <c r="U59" s="27">
        <v>6.4846416382252511E-2</v>
      </c>
      <c r="V59" s="14">
        <v>34.9</v>
      </c>
      <c r="W59" s="27" t="s">
        <v>172</v>
      </c>
      <c r="X59" s="14">
        <v>0.06</v>
      </c>
      <c r="Y59" s="14">
        <v>35.799999999999997</v>
      </c>
      <c r="Z59" s="27" t="s">
        <v>172</v>
      </c>
      <c r="AA59" s="14">
        <v>0.06</v>
      </c>
      <c r="AB59" s="14">
        <v>36.700000000000003</v>
      </c>
      <c r="AC59" s="27" t="s">
        <v>172</v>
      </c>
      <c r="AD59" s="14">
        <v>0.06</v>
      </c>
      <c r="AE59" s="27">
        <v>5.1999999999999998E-2</v>
      </c>
    </row>
    <row r="60" spans="1:31" x14ac:dyDescent="0.3">
      <c r="A60" t="s">
        <v>1727</v>
      </c>
      <c r="B60" s="14">
        <v>28.7</v>
      </c>
      <c r="C60" s="27" t="s">
        <v>172</v>
      </c>
      <c r="D60" s="14">
        <v>1.2121212121212099</v>
      </c>
      <c r="E60" s="14">
        <v>28.8</v>
      </c>
      <c r="F60" s="27" t="s">
        <v>172</v>
      </c>
      <c r="G60" s="14">
        <v>0.96969696969696995</v>
      </c>
      <c r="H60" s="14">
        <v>30.7</v>
      </c>
      <c r="I60" s="27" t="s">
        <v>172</v>
      </c>
      <c r="J60" s="14">
        <v>1.0909091200000001</v>
      </c>
      <c r="K60" s="27">
        <v>6.968641114982578E-2</v>
      </c>
      <c r="L60" s="14">
        <v>28.4</v>
      </c>
      <c r="M60" s="27" t="s">
        <v>172</v>
      </c>
      <c r="N60" s="14">
        <v>0.12121212121211999</v>
      </c>
      <c r="O60" s="14">
        <v>29.6</v>
      </c>
      <c r="P60" s="27" t="s">
        <v>172</v>
      </c>
      <c r="Q60" s="14">
        <v>6.0606060606059997E-2</v>
      </c>
      <c r="R60" s="14">
        <v>30.4</v>
      </c>
      <c r="S60" s="27" t="s">
        <v>172</v>
      </c>
      <c r="T60" s="14">
        <v>6.0606062400000001E-2</v>
      </c>
      <c r="U60" s="27">
        <v>7.0422535211267609E-2</v>
      </c>
      <c r="V60" s="14">
        <v>33.700000000000003</v>
      </c>
      <c r="W60" s="27" t="s">
        <v>172</v>
      </c>
      <c r="X60" s="14">
        <v>0.06</v>
      </c>
      <c r="Y60" s="14">
        <v>34.700000000000003</v>
      </c>
      <c r="Z60" s="27" t="s">
        <v>172</v>
      </c>
      <c r="AA60" s="14">
        <v>0.06</v>
      </c>
      <c r="AB60" s="14">
        <v>35.6</v>
      </c>
      <c r="AC60" s="27" t="s">
        <v>172</v>
      </c>
      <c r="AD60" s="14">
        <v>0.06</v>
      </c>
      <c r="AE60" s="27">
        <v>5.6000000000000001E-2</v>
      </c>
    </row>
    <row r="61" spans="1:31" x14ac:dyDescent="0.3">
      <c r="A61" t="s">
        <v>1728</v>
      </c>
      <c r="B61" s="14">
        <v>29.7</v>
      </c>
      <c r="C61" s="27" t="s">
        <v>172</v>
      </c>
      <c r="D61" s="14">
        <v>0.72727272727271997</v>
      </c>
      <c r="E61" s="14">
        <v>32.200000000000003</v>
      </c>
      <c r="F61" s="27" t="s">
        <v>172</v>
      </c>
      <c r="G61" s="14">
        <v>0.66666666666665997</v>
      </c>
      <c r="H61" s="14">
        <v>36.6</v>
      </c>
      <c r="I61" s="27" t="s">
        <v>172</v>
      </c>
      <c r="J61" s="14">
        <v>1.0909091200000001</v>
      </c>
      <c r="K61" s="27">
        <v>0.2323232323232324</v>
      </c>
      <c r="L61" s="14">
        <v>30.3</v>
      </c>
      <c r="M61" s="27" t="s">
        <v>172</v>
      </c>
      <c r="N61" s="14">
        <v>6.0606060606059997E-2</v>
      </c>
      <c r="O61" s="14">
        <v>31</v>
      </c>
      <c r="P61" s="27" t="s">
        <v>172</v>
      </c>
      <c r="Q61" s="14">
        <v>0.18181818181817999</v>
      </c>
      <c r="R61" s="14">
        <v>32</v>
      </c>
      <c r="S61" s="27" t="s">
        <v>172</v>
      </c>
      <c r="T61" s="14">
        <v>0.18181818699999999</v>
      </c>
      <c r="U61" s="27">
        <v>5.6105610561056084E-2</v>
      </c>
      <c r="V61" s="14">
        <v>36</v>
      </c>
      <c r="W61" s="27" t="s">
        <v>172</v>
      </c>
      <c r="X61" s="14">
        <v>0.06</v>
      </c>
      <c r="Y61" s="14">
        <v>37</v>
      </c>
      <c r="Z61" s="27" t="s">
        <v>172</v>
      </c>
      <c r="AA61" s="14">
        <v>0.06</v>
      </c>
      <c r="AB61" s="14">
        <v>37.9</v>
      </c>
      <c r="AC61" s="27" t="s">
        <v>172</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122" t="s">
        <v>1729</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211" t="s">
        <v>1703</v>
      </c>
      <c r="C64" s="211"/>
      <c r="D64" s="211" t="s">
        <v>1704</v>
      </c>
      <c r="E64" s="211" t="s">
        <v>1703</v>
      </c>
      <c r="F64" s="211"/>
      <c r="G64" s="211" t="s">
        <v>1704</v>
      </c>
      <c r="H64" s="211" t="s">
        <v>1703</v>
      </c>
      <c r="I64" s="211"/>
      <c r="J64" s="211" t="s">
        <v>1704</v>
      </c>
      <c r="K64" t="s">
        <v>172</v>
      </c>
      <c r="L64" s="211" t="s">
        <v>1703</v>
      </c>
      <c r="M64" s="211"/>
      <c r="N64" s="211" t="s">
        <v>1704</v>
      </c>
      <c r="O64" s="211" t="s">
        <v>1703</v>
      </c>
      <c r="P64" s="211"/>
      <c r="Q64" s="211" t="s">
        <v>1704</v>
      </c>
      <c r="R64" s="211" t="s">
        <v>1703</v>
      </c>
      <c r="S64" s="211"/>
      <c r="T64" s="211" t="s">
        <v>1704</v>
      </c>
      <c r="U64" t="s">
        <v>172</v>
      </c>
      <c r="V64" s="211" t="s">
        <v>1703</v>
      </c>
      <c r="W64" s="211"/>
      <c r="X64" s="211" t="s">
        <v>1704</v>
      </c>
      <c r="Y64" s="211" t="s">
        <v>1703</v>
      </c>
      <c r="Z64" s="211"/>
      <c r="AA64" s="211" t="s">
        <v>1704</v>
      </c>
      <c r="AB64" s="211" t="s">
        <v>1703</v>
      </c>
      <c r="AC64" s="211"/>
      <c r="AD64" s="211" t="s">
        <v>1704</v>
      </c>
      <c r="AE64" t="s">
        <v>172</v>
      </c>
    </row>
    <row r="65" spans="1:31" x14ac:dyDescent="0.3">
      <c r="A65" t="s">
        <v>174</v>
      </c>
      <c r="B65" s="2">
        <v>27587</v>
      </c>
      <c r="C65" s="27" t="s">
        <v>172</v>
      </c>
      <c r="D65" s="2">
        <v>21.2121212121212</v>
      </c>
      <c r="E65" s="2">
        <v>28858</v>
      </c>
      <c r="F65" s="27" t="s">
        <v>172</v>
      </c>
      <c r="G65" s="14">
        <v>26.060606060605998</v>
      </c>
      <c r="H65" s="2">
        <v>30336</v>
      </c>
      <c r="I65" s="27" t="s">
        <v>172</v>
      </c>
      <c r="J65" s="14">
        <v>29.69697</v>
      </c>
      <c r="K65" s="27">
        <v>9.9648385108928123E-2</v>
      </c>
      <c r="L65" s="2">
        <v>250699</v>
      </c>
      <c r="M65" s="27" t="s">
        <v>172</v>
      </c>
      <c r="N65" s="2">
        <v>0</v>
      </c>
      <c r="O65" s="2">
        <v>263885</v>
      </c>
      <c r="P65" s="27" t="s">
        <v>172</v>
      </c>
      <c r="Q65" s="14">
        <v>0</v>
      </c>
      <c r="R65" s="2">
        <v>273661</v>
      </c>
      <c r="S65" s="27" t="s">
        <v>172</v>
      </c>
      <c r="T65" s="14">
        <v>0</v>
      </c>
      <c r="U65" s="27">
        <v>9.1591909022373449E-2</v>
      </c>
      <c r="V65" s="2">
        <v>36637290</v>
      </c>
      <c r="W65" s="27" t="s">
        <v>172</v>
      </c>
      <c r="X65" s="2">
        <v>0</v>
      </c>
      <c r="Y65" s="2">
        <v>38421464</v>
      </c>
      <c r="Z65" s="27" t="s">
        <v>172</v>
      </c>
      <c r="AA65" s="14">
        <v>0</v>
      </c>
      <c r="AB65" s="2">
        <v>39346023</v>
      </c>
      <c r="AC65" s="27" t="s">
        <v>172</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122" t="s">
        <v>1730</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211" t="s">
        <v>1703</v>
      </c>
      <c r="C68" s="211"/>
      <c r="D68" s="211" t="s">
        <v>1704</v>
      </c>
      <c r="E68" s="211" t="s">
        <v>1703</v>
      </c>
      <c r="F68" s="211"/>
      <c r="G68" s="211" t="s">
        <v>1704</v>
      </c>
      <c r="H68" s="211" t="s">
        <v>1703</v>
      </c>
      <c r="I68" s="211"/>
      <c r="J68" s="211" t="s">
        <v>1704</v>
      </c>
      <c r="K68" t="s">
        <v>172</v>
      </c>
      <c r="L68" s="211" t="s">
        <v>1703</v>
      </c>
      <c r="M68" s="211"/>
      <c r="N68" s="211" t="s">
        <v>1704</v>
      </c>
      <c r="O68" s="211" t="s">
        <v>1703</v>
      </c>
      <c r="P68" s="211"/>
      <c r="Q68" s="211" t="s">
        <v>1704</v>
      </c>
      <c r="R68" s="211" t="s">
        <v>1703</v>
      </c>
      <c r="S68" s="211"/>
      <c r="T68" s="211" t="s">
        <v>1704</v>
      </c>
      <c r="U68" t="s">
        <v>172</v>
      </c>
      <c r="V68" s="211" t="s">
        <v>1703</v>
      </c>
      <c r="W68" s="211"/>
      <c r="X68" s="211" t="s">
        <v>1704</v>
      </c>
      <c r="Y68" s="211" t="s">
        <v>1703</v>
      </c>
      <c r="Z68" s="211"/>
      <c r="AA68" s="211" t="s">
        <v>1704</v>
      </c>
      <c r="AB68" s="211" t="s">
        <v>1703</v>
      </c>
      <c r="AC68" s="211"/>
      <c r="AD68" s="211" t="s">
        <v>1704</v>
      </c>
      <c r="AE68" t="s">
        <v>172</v>
      </c>
    </row>
    <row r="69" spans="1:31" x14ac:dyDescent="0.3">
      <c r="A69" t="s">
        <v>174</v>
      </c>
      <c r="B69" s="2">
        <v>27587</v>
      </c>
      <c r="C69" s="27" t="s">
        <v>172</v>
      </c>
      <c r="D69" s="2">
        <v>21.2121212121212</v>
      </c>
      <c r="E69" s="2">
        <v>28858</v>
      </c>
      <c r="F69" s="27" t="s">
        <v>172</v>
      </c>
      <c r="G69" s="14">
        <v>26.060606060605998</v>
      </c>
      <c r="H69" s="2">
        <v>30336</v>
      </c>
      <c r="I69" s="27" t="s">
        <v>172</v>
      </c>
      <c r="J69" s="14">
        <v>29.69697</v>
      </c>
      <c r="K69" s="27">
        <v>9.9648385108928123E-2</v>
      </c>
      <c r="L69" s="2">
        <v>250699</v>
      </c>
      <c r="M69" s="27" t="s">
        <v>172</v>
      </c>
      <c r="N69" s="2">
        <v>0</v>
      </c>
      <c r="O69" s="2">
        <v>263885</v>
      </c>
      <c r="P69" s="27" t="s">
        <v>172</v>
      </c>
      <c r="Q69" s="14">
        <v>0</v>
      </c>
      <c r="R69" s="2">
        <v>273661</v>
      </c>
      <c r="S69" s="27" t="s">
        <v>172</v>
      </c>
      <c r="T69" s="14">
        <v>0</v>
      </c>
      <c r="U69" s="27">
        <v>9.1591909022373449E-2</v>
      </c>
      <c r="V69" s="2">
        <v>36637290</v>
      </c>
      <c r="W69" s="27" t="s">
        <v>172</v>
      </c>
      <c r="X69" s="2">
        <v>0</v>
      </c>
      <c r="Y69" s="2">
        <v>38421464</v>
      </c>
      <c r="Z69" s="27" t="s">
        <v>172</v>
      </c>
      <c r="AA69" s="14">
        <v>0</v>
      </c>
      <c r="AB69" s="2">
        <v>39346023</v>
      </c>
      <c r="AC69" s="27" t="s">
        <v>172</v>
      </c>
      <c r="AD69" s="14">
        <v>0</v>
      </c>
      <c r="AE69" s="27">
        <v>7.3999999999999996E-2</v>
      </c>
    </row>
    <row r="70" spans="1:31" x14ac:dyDescent="0.3">
      <c r="A70" t="s">
        <v>220</v>
      </c>
      <c r="B70" s="2">
        <v>17637</v>
      </c>
      <c r="C70" s="27">
        <v>0.63932286946750283</v>
      </c>
      <c r="D70" s="2">
        <v>663.030303030303</v>
      </c>
      <c r="E70" s="2">
        <v>17303</v>
      </c>
      <c r="F70" s="27">
        <v>0.59959110125441817</v>
      </c>
      <c r="G70" s="14">
        <v>584.84848484848396</v>
      </c>
      <c r="H70" s="2">
        <v>17483</v>
      </c>
      <c r="I70" s="27">
        <v>0.5763119725738397</v>
      </c>
      <c r="J70" s="14">
        <v>778.78790000000004</v>
      </c>
      <c r="K70" s="27">
        <v>-8.7316437035777055E-3</v>
      </c>
      <c r="L70" s="2">
        <v>166042</v>
      </c>
      <c r="M70" s="27">
        <v>0.6623161640054408</v>
      </c>
      <c r="N70" s="2">
        <v>1667.27272727272</v>
      </c>
      <c r="O70" s="2">
        <v>161431</v>
      </c>
      <c r="P70" s="27">
        <v>0.61174754154271749</v>
      </c>
      <c r="Q70" s="14">
        <v>1652.72727272727</v>
      </c>
      <c r="R70" s="2">
        <v>139469</v>
      </c>
      <c r="S70" s="27">
        <v>0.50964149074950393</v>
      </c>
      <c r="T70" s="14">
        <v>2256.3635300000001</v>
      </c>
      <c r="U70" s="27">
        <v>-0.16003782175594128</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1731</v>
      </c>
      <c r="B71" s="2">
        <v>1185</v>
      </c>
      <c r="C71" s="27">
        <v>4.2955015043317502E-2</v>
      </c>
      <c r="D71" s="2">
        <v>166.666666666666</v>
      </c>
      <c r="E71" s="2">
        <v>1208</v>
      </c>
      <c r="F71" s="27">
        <v>4.1860142768036596E-2</v>
      </c>
      <c r="G71" s="14">
        <v>156.363636363636</v>
      </c>
      <c r="H71" s="2">
        <v>1080</v>
      </c>
      <c r="I71" s="27">
        <v>3.5601265822784812E-2</v>
      </c>
      <c r="J71" s="14">
        <v>180.606064</v>
      </c>
      <c r="K71" s="27">
        <v>-8.8607594936708861E-2</v>
      </c>
      <c r="L71" s="2">
        <v>9781</v>
      </c>
      <c r="M71" s="27">
        <v>3.9014914299618265E-2</v>
      </c>
      <c r="N71" s="2">
        <v>272.12121212121201</v>
      </c>
      <c r="O71" s="2">
        <v>9020</v>
      </c>
      <c r="P71" s="27">
        <v>3.4181556359777931E-2</v>
      </c>
      <c r="Q71" s="14">
        <v>318.18181818181802</v>
      </c>
      <c r="R71" s="2">
        <v>8190</v>
      </c>
      <c r="S71" s="27">
        <v>2.9927538085441477E-2</v>
      </c>
      <c r="T71" s="14">
        <v>258.78787199999999</v>
      </c>
      <c r="U71" s="27">
        <v>-0.16266230446784583</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1732</v>
      </c>
      <c r="B72" s="2">
        <v>176</v>
      </c>
      <c r="C72" s="27">
        <v>6.3798165802733172E-3</v>
      </c>
      <c r="D72" s="2">
        <v>70.303030303030297</v>
      </c>
      <c r="E72" s="2">
        <v>238</v>
      </c>
      <c r="F72" s="27">
        <v>8.2472797837687996E-3</v>
      </c>
      <c r="G72" s="14">
        <v>104.84848484848401</v>
      </c>
      <c r="H72" s="2">
        <v>279</v>
      </c>
      <c r="I72" s="27">
        <v>9.1969936708860764E-3</v>
      </c>
      <c r="J72" s="14">
        <v>97.575760000000002</v>
      </c>
      <c r="K72" s="27">
        <v>0.58522727272727271</v>
      </c>
      <c r="L72" s="2">
        <v>2533</v>
      </c>
      <c r="M72" s="27">
        <v>1.0103749915236998E-2</v>
      </c>
      <c r="N72" s="2">
        <v>366.06060606060601</v>
      </c>
      <c r="O72" s="2">
        <v>1787</v>
      </c>
      <c r="P72" s="27">
        <v>6.7718892699471364E-3</v>
      </c>
      <c r="Q72" s="14">
        <v>227.272727272727</v>
      </c>
      <c r="R72" s="2">
        <v>2885</v>
      </c>
      <c r="S72" s="27">
        <v>1.0542240216910703E-2</v>
      </c>
      <c r="T72" s="14">
        <v>461.81817599999999</v>
      </c>
      <c r="U72" s="27">
        <v>0.13896565337544414</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223</v>
      </c>
      <c r="B73" s="2">
        <v>2120</v>
      </c>
      <c r="C73" s="27">
        <v>7.6847790626019499E-2</v>
      </c>
      <c r="D73" s="2">
        <v>332.12121212121201</v>
      </c>
      <c r="E73" s="2">
        <v>1315</v>
      </c>
      <c r="F73" s="27">
        <v>4.5567953427125926E-2</v>
      </c>
      <c r="G73" s="14">
        <v>234.54545454545399</v>
      </c>
      <c r="H73" s="2">
        <v>1411</v>
      </c>
      <c r="I73" s="27">
        <v>4.6512394514767935E-2</v>
      </c>
      <c r="J73" s="14">
        <v>287.27273600000001</v>
      </c>
      <c r="K73" s="27">
        <v>-0.33443396226415095</v>
      </c>
      <c r="L73" s="2">
        <v>18668</v>
      </c>
      <c r="M73" s="27">
        <v>7.4463799217388188E-2</v>
      </c>
      <c r="N73" s="2">
        <v>256.36363636363598</v>
      </c>
      <c r="O73" s="2">
        <v>19904</v>
      </c>
      <c r="P73" s="27">
        <v>7.5426795763305979E-2</v>
      </c>
      <c r="Q73" s="14">
        <v>340</v>
      </c>
      <c r="R73" s="2">
        <v>20881</v>
      </c>
      <c r="S73" s="27">
        <v>7.6302432571685411E-2</v>
      </c>
      <c r="T73" s="14">
        <v>331.51513699999998</v>
      </c>
      <c r="U73" s="27">
        <v>0.11854510392114849</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1733</v>
      </c>
      <c r="B74" s="2">
        <v>0</v>
      </c>
      <c r="C74" s="27">
        <v>0</v>
      </c>
      <c r="D74" s="2">
        <v>80</v>
      </c>
      <c r="E74" s="2">
        <v>108</v>
      </c>
      <c r="F74" s="27">
        <v>3.7424630951555893E-3</v>
      </c>
      <c r="G74" s="14">
        <v>73.3333333333333</v>
      </c>
      <c r="H74" s="2">
        <v>172</v>
      </c>
      <c r="I74" s="27">
        <v>5.6698312236286921E-3</v>
      </c>
      <c r="J74" s="14">
        <v>104.242424</v>
      </c>
      <c r="K74" s="27"/>
      <c r="L74" s="2">
        <v>525</v>
      </c>
      <c r="M74" s="27">
        <v>2.0941447712196698E-3</v>
      </c>
      <c r="N74" s="2">
        <v>106.666666666666</v>
      </c>
      <c r="O74" s="2">
        <v>546</v>
      </c>
      <c r="P74" s="27">
        <v>2.0690831233302386E-3</v>
      </c>
      <c r="Q74" s="14">
        <v>75.151515151515099</v>
      </c>
      <c r="R74" s="2">
        <v>744</v>
      </c>
      <c r="S74" s="27">
        <v>2.7186921044650134E-3</v>
      </c>
      <c r="T74" s="14">
        <v>77.575760000000002</v>
      </c>
      <c r="U74" s="27">
        <v>0.41714285714285715</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225</v>
      </c>
      <c r="B75" s="2">
        <v>5444</v>
      </c>
      <c r="C75" s="27">
        <v>0.19733932649436328</v>
      </c>
      <c r="D75" s="2">
        <v>621.81818181818096</v>
      </c>
      <c r="E75" s="2">
        <v>7235</v>
      </c>
      <c r="F75" s="27">
        <v>0.25071037493935822</v>
      </c>
      <c r="G75" s="14">
        <v>548.48484848484804</v>
      </c>
      <c r="H75" s="2">
        <v>8368</v>
      </c>
      <c r="I75" s="27">
        <v>0.27584388185654007</v>
      </c>
      <c r="J75" s="14">
        <v>681.21209999999996</v>
      </c>
      <c r="K75" s="27">
        <v>0.53710506980161643</v>
      </c>
      <c r="L75" s="2">
        <v>45440</v>
      </c>
      <c r="M75" s="27">
        <v>0.18125321600804151</v>
      </c>
      <c r="N75" s="2">
        <v>1597.57575757575</v>
      </c>
      <c r="O75" s="2">
        <v>59775</v>
      </c>
      <c r="P75" s="27">
        <v>0.22651912765030222</v>
      </c>
      <c r="Q75" s="14">
        <v>1773.9393939393899</v>
      </c>
      <c r="R75" s="2">
        <v>84561</v>
      </c>
      <c r="S75" s="27">
        <v>0.30899909011514248</v>
      </c>
      <c r="T75" s="14">
        <v>2532.1210000000001</v>
      </c>
      <c r="U75" s="27">
        <v>0.86093750000000002</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1734</v>
      </c>
      <c r="B76" s="2">
        <v>1025</v>
      </c>
      <c r="C76" s="27">
        <v>3.7155181788523582E-2</v>
      </c>
      <c r="D76" s="2">
        <v>203.636363636363</v>
      </c>
      <c r="E76" s="2">
        <v>1451</v>
      </c>
      <c r="F76" s="27">
        <v>5.028068473213667E-2</v>
      </c>
      <c r="G76" s="14">
        <v>226.06060606060601</v>
      </c>
      <c r="H76" s="2">
        <v>1543</v>
      </c>
      <c r="I76" s="27">
        <v>5.0863660337552741E-2</v>
      </c>
      <c r="J76" s="14">
        <v>241.81817599999999</v>
      </c>
      <c r="K76" s="27">
        <v>0.50536585365853659</v>
      </c>
      <c r="L76" s="2">
        <v>7710</v>
      </c>
      <c r="M76" s="27">
        <v>3.0754011783054581E-2</v>
      </c>
      <c r="N76" s="2">
        <v>538.78787878787796</v>
      </c>
      <c r="O76" s="2">
        <v>11422</v>
      </c>
      <c r="P76" s="27">
        <v>4.3284006290619022E-2</v>
      </c>
      <c r="Q76" s="14">
        <v>695.15151515151501</v>
      </c>
      <c r="R76" s="2">
        <v>16931</v>
      </c>
      <c r="S76" s="27">
        <v>6.1868516156850996E-2</v>
      </c>
      <c r="T76" s="14">
        <v>1146.6666299999999</v>
      </c>
      <c r="U76" s="27">
        <v>1.1959792477302205</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227</v>
      </c>
      <c r="B77" s="2">
        <v>267</v>
      </c>
      <c r="C77" s="27">
        <v>9.6784717439373624E-3</v>
      </c>
      <c r="D77" s="2">
        <v>93.939393939393895</v>
      </c>
      <c r="E77" s="2">
        <v>329</v>
      </c>
      <c r="F77" s="27">
        <v>1.1400651465798045E-2</v>
      </c>
      <c r="G77" s="14">
        <v>107.87878787878699</v>
      </c>
      <c r="H77" s="2">
        <v>950</v>
      </c>
      <c r="I77" s="27">
        <v>3.1315928270042197E-2</v>
      </c>
      <c r="J77" s="14">
        <v>200.606064</v>
      </c>
      <c r="K77" s="27">
        <v>2.5580524344569286</v>
      </c>
      <c r="L77" s="2">
        <v>3095</v>
      </c>
      <c r="M77" s="27">
        <v>1.2345482032237863E-2</v>
      </c>
      <c r="N77" s="2">
        <v>347.27272727272702</v>
      </c>
      <c r="O77" s="2">
        <v>4385</v>
      </c>
      <c r="P77" s="27">
        <v>1.6617086988650359E-2</v>
      </c>
      <c r="Q77" s="14">
        <v>484.24242424242402</v>
      </c>
      <c r="R77" s="2">
        <v>10527</v>
      </c>
      <c r="S77" s="27">
        <v>3.8467300784547305E-2</v>
      </c>
      <c r="T77" s="14">
        <v>969.09090000000003</v>
      </c>
      <c r="U77" s="27">
        <v>2.4012924071082389</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1735</v>
      </c>
      <c r="B78" s="2">
        <v>758</v>
      </c>
      <c r="C78" s="27">
        <v>2.7476710044586218E-2</v>
      </c>
      <c r="D78" s="2">
        <v>183.636363636363</v>
      </c>
      <c r="E78" s="2">
        <v>1122</v>
      </c>
      <c r="F78" s="27">
        <v>3.8880033266338626E-2</v>
      </c>
      <c r="G78" s="14">
        <v>176.363636363636</v>
      </c>
      <c r="H78" s="2">
        <v>593</v>
      </c>
      <c r="I78" s="27">
        <v>1.9547732067510547E-2</v>
      </c>
      <c r="J78" s="14">
        <v>133.939392</v>
      </c>
      <c r="K78" s="27">
        <v>-0.21767810026385223</v>
      </c>
      <c r="L78" s="2">
        <v>4615</v>
      </c>
      <c r="M78" s="27">
        <v>1.8408529750816718E-2</v>
      </c>
      <c r="N78" s="2">
        <v>411.51515151515099</v>
      </c>
      <c r="O78" s="2">
        <v>7037</v>
      </c>
      <c r="P78" s="27">
        <v>2.6666919301968659E-2</v>
      </c>
      <c r="Q78" s="14">
        <v>489.09090909090901</v>
      </c>
      <c r="R78" s="2">
        <v>6404</v>
      </c>
      <c r="S78" s="27">
        <v>2.3401215372303691E-2</v>
      </c>
      <c r="T78" s="14">
        <v>512.12120000000004</v>
      </c>
      <c r="U78" s="27">
        <v>0.38764897074756227</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122" t="s">
        <v>1736</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211" t="s">
        <v>1703</v>
      </c>
      <c r="C81" s="211"/>
      <c r="D81" s="211" t="s">
        <v>1704</v>
      </c>
      <c r="E81" s="211" t="s">
        <v>1703</v>
      </c>
      <c r="F81" s="211"/>
      <c r="G81" s="211" t="s">
        <v>1704</v>
      </c>
      <c r="H81" s="211" t="s">
        <v>1703</v>
      </c>
      <c r="I81" s="211"/>
      <c r="J81" s="211" t="s">
        <v>1704</v>
      </c>
      <c r="K81" t="s">
        <v>172</v>
      </c>
      <c r="L81" s="211" t="s">
        <v>1703</v>
      </c>
      <c r="M81" s="211"/>
      <c r="N81" s="211" t="s">
        <v>1704</v>
      </c>
      <c r="O81" s="211" t="s">
        <v>1703</v>
      </c>
      <c r="P81" s="211"/>
      <c r="Q81" s="211" t="s">
        <v>1704</v>
      </c>
      <c r="R81" s="211" t="s">
        <v>1703</v>
      </c>
      <c r="S81" s="211"/>
      <c r="T81" s="211" t="s">
        <v>1704</v>
      </c>
      <c r="U81" t="s">
        <v>172</v>
      </c>
      <c r="V81" s="211" t="s">
        <v>1703</v>
      </c>
      <c r="W81" s="211"/>
      <c r="X81" s="211" t="s">
        <v>1704</v>
      </c>
      <c r="Y81" s="211" t="s">
        <v>1703</v>
      </c>
      <c r="Z81" s="211"/>
      <c r="AA81" s="211" t="s">
        <v>1704</v>
      </c>
      <c r="AB81" s="211" t="s">
        <v>1703</v>
      </c>
      <c r="AC81" s="211"/>
      <c r="AD81" s="211" t="s">
        <v>1704</v>
      </c>
      <c r="AE81" t="s">
        <v>172</v>
      </c>
    </row>
    <row r="82" spans="1:31" x14ac:dyDescent="0.3">
      <c r="A82" t="s">
        <v>174</v>
      </c>
      <c r="B82" s="2">
        <v>27587</v>
      </c>
      <c r="C82" s="27" t="s">
        <v>172</v>
      </c>
      <c r="D82" s="2">
        <v>21.2121212121212</v>
      </c>
      <c r="E82" s="2">
        <v>28858</v>
      </c>
      <c r="F82" s="27" t="s">
        <v>172</v>
      </c>
      <c r="G82" s="14">
        <v>26.060606060605998</v>
      </c>
      <c r="H82" s="2">
        <v>30336</v>
      </c>
      <c r="I82" s="27" t="s">
        <v>172</v>
      </c>
      <c r="J82" s="14">
        <v>29.69697</v>
      </c>
      <c r="K82" s="27">
        <v>9.9648385108928123E-2</v>
      </c>
      <c r="L82" s="2">
        <v>250699</v>
      </c>
      <c r="M82" s="27" t="s">
        <v>172</v>
      </c>
      <c r="N82" s="2">
        <v>0</v>
      </c>
      <c r="O82" s="2">
        <v>263885</v>
      </c>
      <c r="P82" s="27" t="s">
        <v>172</v>
      </c>
      <c r="Q82" s="14">
        <v>0</v>
      </c>
      <c r="R82" s="2">
        <v>273661</v>
      </c>
      <c r="S82" s="27" t="s">
        <v>172</v>
      </c>
      <c r="T82" s="14">
        <v>0</v>
      </c>
      <c r="U82" s="27">
        <v>9.1591909022373449E-2</v>
      </c>
      <c r="V82" s="2">
        <v>36637290</v>
      </c>
      <c r="W82" s="27" t="s">
        <v>172</v>
      </c>
      <c r="X82" s="2">
        <v>0</v>
      </c>
      <c r="Y82" s="2">
        <v>38421464</v>
      </c>
      <c r="Z82" s="27" t="s">
        <v>172</v>
      </c>
      <c r="AA82" s="14">
        <v>0</v>
      </c>
      <c r="AB82" s="2">
        <v>39346023</v>
      </c>
      <c r="AC82" s="27" t="s">
        <v>172</v>
      </c>
      <c r="AD82" s="14">
        <v>0</v>
      </c>
      <c r="AE82" s="27">
        <v>7.3999999999999996E-2</v>
      </c>
    </row>
    <row r="83" spans="1:31" x14ac:dyDescent="0.3">
      <c r="A83" t="s">
        <v>1737</v>
      </c>
      <c r="B83" s="2">
        <v>14515</v>
      </c>
      <c r="C83" s="27">
        <v>0.52615362308333635</v>
      </c>
      <c r="D83" s="2">
        <v>534.54545454545405</v>
      </c>
      <c r="E83" s="2">
        <v>13490</v>
      </c>
      <c r="F83" s="27">
        <v>0.46746136253378612</v>
      </c>
      <c r="G83" s="14">
        <v>445.45454545454498</v>
      </c>
      <c r="H83" s="2">
        <v>13489</v>
      </c>
      <c r="I83" s="27">
        <v>0.44465321729957807</v>
      </c>
      <c r="J83" s="14">
        <v>515.75756799999999</v>
      </c>
      <c r="K83" s="27">
        <v>-7.0685497760936966E-2</v>
      </c>
      <c r="L83" s="2">
        <v>115921</v>
      </c>
      <c r="M83" s="27">
        <v>0.46239115433248634</v>
      </c>
      <c r="N83" s="2">
        <v>0</v>
      </c>
      <c r="O83" s="2">
        <v>113663</v>
      </c>
      <c r="P83" s="27">
        <v>0.43072929495803097</v>
      </c>
      <c r="Q83" s="14">
        <v>0</v>
      </c>
      <c r="R83" s="2">
        <v>108825</v>
      </c>
      <c r="S83" s="27">
        <v>0.39766353261882403</v>
      </c>
      <c r="T83" s="14">
        <v>0</v>
      </c>
      <c r="U83" s="27">
        <v>-6.1214102707878644E-2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233</v>
      </c>
      <c r="B84" s="2">
        <v>10244</v>
      </c>
      <c r="C84" s="27">
        <v>0.37133432413818102</v>
      </c>
      <c r="D84" s="2">
        <v>511.51515151515099</v>
      </c>
      <c r="E84" s="2">
        <v>9840</v>
      </c>
      <c r="F84" s="27">
        <v>0.3409799708919537</v>
      </c>
      <c r="G84" s="14">
        <v>389.69696969696901</v>
      </c>
      <c r="H84" s="2">
        <v>10223</v>
      </c>
      <c r="I84" s="27">
        <v>0.33699235232067509</v>
      </c>
      <c r="J84" s="14">
        <v>493.33334400000001</v>
      </c>
      <c r="K84" s="27">
        <v>-2.0499804763764156E-3</v>
      </c>
      <c r="L84" s="2">
        <v>82907</v>
      </c>
      <c r="M84" s="27">
        <v>0.33070335342382701</v>
      </c>
      <c r="N84" s="2">
        <v>178.78787878787799</v>
      </c>
      <c r="O84" s="2">
        <v>78992</v>
      </c>
      <c r="P84" s="27">
        <v>0.29934251662656081</v>
      </c>
      <c r="Q84" s="14">
        <v>180</v>
      </c>
      <c r="R84" s="2">
        <v>73587</v>
      </c>
      <c r="S84" s="27">
        <v>0.26889838157428353</v>
      </c>
      <c r="T84" s="14">
        <v>116.36364</v>
      </c>
      <c r="U84" s="27">
        <v>-0.11241511573208535</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1738</v>
      </c>
      <c r="B85" s="2">
        <v>1185</v>
      </c>
      <c r="C85" s="27">
        <v>4.2955015043317502E-2</v>
      </c>
      <c r="D85" s="2">
        <v>166.666666666666</v>
      </c>
      <c r="E85" s="2">
        <v>1197</v>
      </c>
      <c r="F85" s="27">
        <v>4.1478965971307784E-2</v>
      </c>
      <c r="G85" s="14">
        <v>156.969696969696</v>
      </c>
      <c r="H85" s="2">
        <v>1078</v>
      </c>
      <c r="I85" s="27">
        <v>3.5535337552742616E-2</v>
      </c>
      <c r="J85" s="14">
        <v>181.21212800000001</v>
      </c>
      <c r="K85" s="27">
        <v>-9.0295358649789034E-2</v>
      </c>
      <c r="L85" s="2">
        <v>8902</v>
      </c>
      <c r="M85" s="27">
        <v>3.5508717625519048E-2</v>
      </c>
      <c r="N85" s="2">
        <v>184.84848484848399</v>
      </c>
      <c r="O85" s="2">
        <v>8353</v>
      </c>
      <c r="P85" s="27">
        <v>3.1653940163328724E-2</v>
      </c>
      <c r="Q85" s="14">
        <v>207.272727272727</v>
      </c>
      <c r="R85" s="2">
        <v>7626</v>
      </c>
      <c r="S85" s="27">
        <v>2.7866594070766387E-2</v>
      </c>
      <c r="T85" s="14">
        <v>241.21212800000001</v>
      </c>
      <c r="U85" s="27">
        <v>-0.14333857560098853</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1739</v>
      </c>
      <c r="B86" s="2">
        <v>120</v>
      </c>
      <c r="C86" s="27">
        <v>4.3498749410954439E-3</v>
      </c>
      <c r="D86" s="2">
        <v>66.060606060606005</v>
      </c>
      <c r="E86" s="2">
        <v>127</v>
      </c>
      <c r="F86" s="27">
        <v>4.400859380414443E-3</v>
      </c>
      <c r="G86" s="14">
        <v>67.272727272727195</v>
      </c>
      <c r="H86" s="2">
        <v>89</v>
      </c>
      <c r="I86" s="27">
        <v>2.9338080168776373E-3</v>
      </c>
      <c r="J86" s="14">
        <v>38.787880000000001</v>
      </c>
      <c r="K86" s="27">
        <v>-0.25833333333333336</v>
      </c>
      <c r="L86" s="2">
        <v>1286</v>
      </c>
      <c r="M86" s="27">
        <v>5.1296574776923719E-3</v>
      </c>
      <c r="N86" s="2">
        <v>202.42424242424201</v>
      </c>
      <c r="O86" s="2">
        <v>646</v>
      </c>
      <c r="P86" s="27">
        <v>2.4480360763211246E-3</v>
      </c>
      <c r="Q86" s="14">
        <v>120.60606060606</v>
      </c>
      <c r="R86" s="2">
        <v>1014</v>
      </c>
      <c r="S86" s="27">
        <v>3.7053142391498973E-3</v>
      </c>
      <c r="T86" s="14">
        <v>163.03030000000001</v>
      </c>
      <c r="U86" s="27">
        <v>-0.21150855365474339</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236</v>
      </c>
      <c r="B87" s="2">
        <v>2074</v>
      </c>
      <c r="C87" s="27">
        <v>7.518033856526625E-2</v>
      </c>
      <c r="D87" s="2">
        <v>334.54545454545399</v>
      </c>
      <c r="E87" s="2">
        <v>1264</v>
      </c>
      <c r="F87" s="27">
        <v>4.3800679187746897E-2</v>
      </c>
      <c r="G87" s="14">
        <v>232.12121212121201</v>
      </c>
      <c r="H87" s="2">
        <v>1392</v>
      </c>
      <c r="I87" s="27">
        <v>4.588607594936709E-2</v>
      </c>
      <c r="J87" s="14">
        <v>287.878784</v>
      </c>
      <c r="K87" s="27">
        <v>-0.32883317261330763</v>
      </c>
      <c r="L87" s="2">
        <v>18253</v>
      </c>
      <c r="M87" s="27">
        <v>7.2808427636328818E-2</v>
      </c>
      <c r="N87" s="2">
        <v>234.54545454545399</v>
      </c>
      <c r="O87" s="2">
        <v>19443</v>
      </c>
      <c r="P87" s="27">
        <v>7.3679822650018004E-2</v>
      </c>
      <c r="Q87" s="14">
        <v>323.636363636363</v>
      </c>
      <c r="R87" s="2">
        <v>20335</v>
      </c>
      <c r="S87" s="27">
        <v>7.4307263365989307E-2</v>
      </c>
      <c r="T87" s="14">
        <v>278.18182400000001</v>
      </c>
      <c r="U87" s="27">
        <v>0.11406344162603407</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1740</v>
      </c>
      <c r="B88" s="2">
        <v>0</v>
      </c>
      <c r="C88" s="27">
        <v>0</v>
      </c>
      <c r="D88" s="2">
        <v>80</v>
      </c>
      <c r="E88" s="2">
        <v>108</v>
      </c>
      <c r="F88" s="27">
        <v>3.7424630951555893E-3</v>
      </c>
      <c r="G88" s="14">
        <v>73.3333333333333</v>
      </c>
      <c r="H88" s="2">
        <v>156</v>
      </c>
      <c r="I88" s="27">
        <v>5.1424050632911389E-3</v>
      </c>
      <c r="J88" s="14">
        <v>101.21212</v>
      </c>
      <c r="K88" s="27"/>
      <c r="L88" s="2">
        <v>469</v>
      </c>
      <c r="M88" s="27">
        <v>1.8707693289562383E-3</v>
      </c>
      <c r="N88" s="2">
        <v>104.24242424242399</v>
      </c>
      <c r="O88" s="2">
        <v>505</v>
      </c>
      <c r="P88" s="27">
        <v>1.9137124126039752E-3</v>
      </c>
      <c r="Q88" s="14">
        <v>67.272727272727195</v>
      </c>
      <c r="R88" s="2">
        <v>700</v>
      </c>
      <c r="S88" s="27">
        <v>2.5579092380719213E-3</v>
      </c>
      <c r="T88" s="14">
        <v>74.545455899999993</v>
      </c>
      <c r="U88" s="27">
        <v>0.4925373134328358</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238</v>
      </c>
      <c r="B89" s="2">
        <v>108</v>
      </c>
      <c r="C89" s="27">
        <v>3.9148874469858994E-3</v>
      </c>
      <c r="D89" s="2">
        <v>87.272727272727195</v>
      </c>
      <c r="E89" s="2">
        <v>39</v>
      </c>
      <c r="F89" s="27">
        <v>1.3514450065839629E-3</v>
      </c>
      <c r="G89" s="14">
        <v>20</v>
      </c>
      <c r="H89" s="2">
        <v>10</v>
      </c>
      <c r="I89" s="27">
        <v>3.2964135021097045E-4</v>
      </c>
      <c r="J89" s="14">
        <v>8.4848479999999995</v>
      </c>
      <c r="K89" s="27">
        <v>-0.90740740740740744</v>
      </c>
      <c r="L89" s="2">
        <v>485</v>
      </c>
      <c r="M89" s="27">
        <v>1.9345908838886473E-3</v>
      </c>
      <c r="N89" s="2">
        <v>155.75757575757501</v>
      </c>
      <c r="O89" s="2">
        <v>600</v>
      </c>
      <c r="P89" s="27">
        <v>2.2737177179453171E-3</v>
      </c>
      <c r="Q89" s="14">
        <v>235.15151515151501</v>
      </c>
      <c r="R89" s="2">
        <v>360</v>
      </c>
      <c r="S89" s="27">
        <v>1.3154961795798451E-3</v>
      </c>
      <c r="T89" s="14">
        <v>126.060608</v>
      </c>
      <c r="U89" s="27">
        <v>-0.25773195876288657</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1741</v>
      </c>
      <c r="B90" s="2">
        <v>784</v>
      </c>
      <c r="C90" s="27">
        <v>2.8419182948490232E-2</v>
      </c>
      <c r="D90" s="2">
        <v>184.84848484848399</v>
      </c>
      <c r="E90" s="2">
        <v>915</v>
      </c>
      <c r="F90" s="27">
        <v>3.1706979000623747E-2</v>
      </c>
      <c r="G90" s="14">
        <v>166.666666666666</v>
      </c>
      <c r="H90" s="2">
        <v>541</v>
      </c>
      <c r="I90" s="27">
        <v>1.7833597046413501E-2</v>
      </c>
      <c r="J90" s="14">
        <v>137.57576</v>
      </c>
      <c r="K90" s="27">
        <v>-0.30994897959183676</v>
      </c>
      <c r="L90" s="2">
        <v>3619</v>
      </c>
      <c r="M90" s="27">
        <v>1.4435637956274257E-2</v>
      </c>
      <c r="N90" s="2">
        <v>381.21212121212102</v>
      </c>
      <c r="O90" s="2">
        <v>5124</v>
      </c>
      <c r="P90" s="27">
        <v>1.9417549311253009E-2</v>
      </c>
      <c r="Q90" s="14">
        <v>380.60606060606</v>
      </c>
      <c r="R90" s="2">
        <v>5203</v>
      </c>
      <c r="S90" s="27">
        <v>1.9012573950983151E-2</v>
      </c>
      <c r="T90" s="14">
        <v>411.51513699999998</v>
      </c>
      <c r="U90" s="27">
        <v>0.43768996960486323</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240</v>
      </c>
      <c r="B91" s="2">
        <v>45</v>
      </c>
      <c r="C91" s="27">
        <v>1.6312031029107913E-3</v>
      </c>
      <c r="D91" s="2">
        <v>31.515151515151501</v>
      </c>
      <c r="E91" s="2">
        <v>7</v>
      </c>
      <c r="F91" s="27">
        <v>2.4256705246378821E-4</v>
      </c>
      <c r="G91" s="14">
        <v>7.8787878787878798</v>
      </c>
      <c r="H91" s="2">
        <v>118</v>
      </c>
      <c r="I91" s="27">
        <v>3.8897679324894517E-3</v>
      </c>
      <c r="J91" s="14">
        <v>89.696969999999993</v>
      </c>
      <c r="K91" s="27">
        <v>1.6222222222222222</v>
      </c>
      <c r="L91" s="2">
        <v>308</v>
      </c>
      <c r="M91" s="27">
        <v>1.228564932448873E-3</v>
      </c>
      <c r="N91" s="2">
        <v>111.515151515151</v>
      </c>
      <c r="O91" s="2">
        <v>298</v>
      </c>
      <c r="P91" s="27">
        <v>1.1292797999128408E-3</v>
      </c>
      <c r="Q91" s="14">
        <v>95.757575757575694</v>
      </c>
      <c r="R91" s="2">
        <v>366</v>
      </c>
      <c r="S91" s="27">
        <v>1.3374211159061758E-3</v>
      </c>
      <c r="T91" s="14">
        <v>132.121216</v>
      </c>
      <c r="U91" s="27">
        <v>0.18831168831168832</v>
      </c>
      <c r="V91" s="2">
        <v>51485</v>
      </c>
      <c r="W91" s="27">
        <v>1E-3</v>
      </c>
      <c r="X91" s="2">
        <v>1338</v>
      </c>
      <c r="Y91" s="2">
        <v>53600</v>
      </c>
      <c r="Z91" s="27">
        <v>1E-3</v>
      </c>
      <c r="AA91" s="14">
        <v>1787.27</v>
      </c>
      <c r="AB91" s="2">
        <v>98006</v>
      </c>
      <c r="AC91" s="27">
        <v>2E-3</v>
      </c>
      <c r="AD91" s="14">
        <v>2473.94</v>
      </c>
      <c r="AE91" s="27">
        <v>0.90400000000000003</v>
      </c>
    </row>
    <row r="92" spans="1:31" x14ac:dyDescent="0.3">
      <c r="A92" t="s">
        <v>1742</v>
      </c>
      <c r="B92" s="2">
        <v>739</v>
      </c>
      <c r="C92" s="27">
        <v>2.678797984557944E-2</v>
      </c>
      <c r="D92" s="2">
        <v>180.60606060606</v>
      </c>
      <c r="E92" s="2">
        <v>908</v>
      </c>
      <c r="F92" s="27">
        <v>3.1464411948159958E-2</v>
      </c>
      <c r="G92" s="14">
        <v>165.45454545454501</v>
      </c>
      <c r="H92" s="2">
        <v>423</v>
      </c>
      <c r="I92" s="27">
        <v>1.394382911392405E-2</v>
      </c>
      <c r="J92" s="14">
        <v>103.030304</v>
      </c>
      <c r="K92" s="27">
        <v>-0.42760487144790255</v>
      </c>
      <c r="L92" s="2">
        <v>3311</v>
      </c>
      <c r="M92" s="27">
        <v>1.3207073023825384E-2</v>
      </c>
      <c r="N92" s="2">
        <v>356.969696969697</v>
      </c>
      <c r="O92" s="2">
        <v>4826</v>
      </c>
      <c r="P92" s="27">
        <v>1.8288269511340167E-2</v>
      </c>
      <c r="Q92" s="14">
        <v>347.87878787878702</v>
      </c>
      <c r="R92" s="2">
        <v>4837</v>
      </c>
      <c r="S92" s="27">
        <v>1.7675152835076976E-2</v>
      </c>
      <c r="T92" s="14">
        <v>362.42425500000002</v>
      </c>
      <c r="U92" s="27">
        <v>0.46088794926004228</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246</v>
      </c>
      <c r="B93" s="2">
        <v>13072</v>
      </c>
      <c r="C93" s="27">
        <v>0.47384637691666365</v>
      </c>
      <c r="D93" s="2">
        <v>536.36363636363603</v>
      </c>
      <c r="E93" s="2">
        <v>15368</v>
      </c>
      <c r="F93" s="27">
        <v>0.53253863746621388</v>
      </c>
      <c r="G93" s="14">
        <v>446.666666666666</v>
      </c>
      <c r="H93" s="2">
        <v>16847</v>
      </c>
      <c r="I93" s="27">
        <v>0.55534678270042193</v>
      </c>
      <c r="J93" s="14">
        <v>512.12120000000004</v>
      </c>
      <c r="K93" s="27">
        <v>0.28878518971848227</v>
      </c>
      <c r="L93" s="2">
        <v>134778</v>
      </c>
      <c r="M93" s="27">
        <v>0.53760884566751366</v>
      </c>
      <c r="N93" s="2">
        <v>0</v>
      </c>
      <c r="O93" s="2">
        <v>150222</v>
      </c>
      <c r="P93" s="27">
        <v>0.56927070504196908</v>
      </c>
      <c r="Q93" s="14">
        <v>0</v>
      </c>
      <c r="R93" s="2">
        <v>164836</v>
      </c>
      <c r="S93" s="27">
        <v>0.60233646738117597</v>
      </c>
      <c r="T93" s="14">
        <v>0</v>
      </c>
      <c r="U93" s="27">
        <v>0.22301859353900488</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233</v>
      </c>
      <c r="B94" s="2">
        <v>7393</v>
      </c>
      <c r="C94" s="27">
        <v>0.26798854532932176</v>
      </c>
      <c r="D94" s="2">
        <v>649.69696969696895</v>
      </c>
      <c r="E94" s="2">
        <v>7463</v>
      </c>
      <c r="F94" s="27">
        <v>0.25861113036246447</v>
      </c>
      <c r="G94" s="14">
        <v>475.15151515151501</v>
      </c>
      <c r="H94" s="2">
        <v>7260</v>
      </c>
      <c r="I94" s="27">
        <v>0.23931962025316456</v>
      </c>
      <c r="J94" s="14">
        <v>746.06060000000002</v>
      </c>
      <c r="K94" s="27">
        <v>-1.798999053158393E-2</v>
      </c>
      <c r="L94" s="2">
        <v>83135</v>
      </c>
      <c r="M94" s="27">
        <v>0.33161281058161379</v>
      </c>
      <c r="N94" s="2">
        <v>1641.8181818181799</v>
      </c>
      <c r="O94" s="2">
        <v>82439</v>
      </c>
      <c r="P94" s="27">
        <v>0.31240502491615668</v>
      </c>
      <c r="Q94" s="14">
        <v>1646.6666666666599</v>
      </c>
      <c r="R94" s="2">
        <v>65882</v>
      </c>
      <c r="S94" s="27">
        <v>0.24074310917522043</v>
      </c>
      <c r="T94" s="14">
        <v>2252.7272899999998</v>
      </c>
      <c r="U94" s="27">
        <v>-0.20752992121248573</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1738</v>
      </c>
      <c r="B95" s="2">
        <v>0</v>
      </c>
      <c r="C95" s="27">
        <v>0</v>
      </c>
      <c r="D95" s="2">
        <v>80</v>
      </c>
      <c r="E95" s="2">
        <v>11</v>
      </c>
      <c r="F95" s="27">
        <v>3.8117679672881004E-4</v>
      </c>
      <c r="G95" s="14">
        <v>9.0909090909090899</v>
      </c>
      <c r="H95" s="2">
        <v>2</v>
      </c>
      <c r="I95" s="27">
        <v>6.5928270042194087E-5</v>
      </c>
      <c r="J95" s="14">
        <v>3.030303</v>
      </c>
      <c r="K95" s="27"/>
      <c r="L95" s="2">
        <v>879</v>
      </c>
      <c r="M95" s="27">
        <v>3.5061966740992188E-3</v>
      </c>
      <c r="N95" s="2">
        <v>216.363636363636</v>
      </c>
      <c r="O95" s="2">
        <v>667</v>
      </c>
      <c r="P95" s="27">
        <v>2.527616196449211E-3</v>
      </c>
      <c r="Q95" s="14">
        <v>207.272727272727</v>
      </c>
      <c r="R95" s="2">
        <v>564</v>
      </c>
      <c r="S95" s="27">
        <v>2.0609440146750909E-3</v>
      </c>
      <c r="T95" s="14">
        <v>152.72728000000001</v>
      </c>
      <c r="U95" s="27">
        <v>-0.35836177474402731</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1739</v>
      </c>
      <c r="B96" s="2">
        <v>56</v>
      </c>
      <c r="C96" s="27">
        <v>2.0299416391778738E-3</v>
      </c>
      <c r="D96" s="2">
        <v>35.757575757575701</v>
      </c>
      <c r="E96" s="2">
        <v>111</v>
      </c>
      <c r="F96" s="27">
        <v>3.8464204033543557E-3</v>
      </c>
      <c r="G96" s="14">
        <v>61.818181818181799</v>
      </c>
      <c r="H96" s="2">
        <v>190</v>
      </c>
      <c r="I96" s="27">
        <v>6.2631856540084387E-3</v>
      </c>
      <c r="J96" s="14">
        <v>90.303030000000007</v>
      </c>
      <c r="K96" s="27">
        <v>2.3928571428571428</v>
      </c>
      <c r="L96" s="2">
        <v>1247</v>
      </c>
      <c r="M96" s="27">
        <v>4.9740924375446249E-3</v>
      </c>
      <c r="N96" s="2">
        <v>284.84848484848402</v>
      </c>
      <c r="O96" s="2">
        <v>1141</v>
      </c>
      <c r="P96" s="27">
        <v>4.323853193626011E-3</v>
      </c>
      <c r="Q96" s="14">
        <v>164.84848484848399</v>
      </c>
      <c r="R96" s="2">
        <v>1871</v>
      </c>
      <c r="S96" s="27">
        <v>6.8369259777608061E-3</v>
      </c>
      <c r="T96" s="14">
        <v>423.03030000000001</v>
      </c>
      <c r="U96" s="27">
        <v>0.5004009623095429</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236</v>
      </c>
      <c r="B97" s="2">
        <v>46</v>
      </c>
      <c r="C97" s="27">
        <v>1.6674520607532534E-3</v>
      </c>
      <c r="D97" s="2">
        <v>38.787878787878697</v>
      </c>
      <c r="E97" s="2">
        <v>51</v>
      </c>
      <c r="F97" s="27">
        <v>1.7672742393790284E-3</v>
      </c>
      <c r="G97" s="14">
        <v>33.3333333333333</v>
      </c>
      <c r="H97" s="2">
        <v>19</v>
      </c>
      <c r="I97" s="27">
        <v>6.2631856540084393E-4</v>
      </c>
      <c r="J97" s="14">
        <v>15.757576</v>
      </c>
      <c r="K97" s="27">
        <v>-0.58695652173913049</v>
      </c>
      <c r="L97" s="2">
        <v>415</v>
      </c>
      <c r="M97" s="27">
        <v>1.6553715810593581E-3</v>
      </c>
      <c r="N97" s="2">
        <v>104.24242424242399</v>
      </c>
      <c r="O97" s="2">
        <v>461</v>
      </c>
      <c r="P97" s="27">
        <v>1.7469731132879853E-3</v>
      </c>
      <c r="Q97" s="14">
        <v>129.69696969696901</v>
      </c>
      <c r="R97" s="2">
        <v>546</v>
      </c>
      <c r="S97" s="27">
        <v>1.9951692056960984E-3</v>
      </c>
      <c r="T97" s="14">
        <v>175.15152</v>
      </c>
      <c r="U97" s="27">
        <v>0.31566265060240961</v>
      </c>
      <c r="V97" s="2">
        <v>63424</v>
      </c>
      <c r="W97" s="27">
        <v>2E-3</v>
      </c>
      <c r="X97" s="2">
        <v>1887</v>
      </c>
      <c r="Y97" s="2">
        <v>69430</v>
      </c>
      <c r="Z97" s="27">
        <v>2E-3</v>
      </c>
      <c r="AA97" s="14">
        <v>1903.64</v>
      </c>
      <c r="AB97" s="2">
        <v>90329</v>
      </c>
      <c r="AC97" s="27">
        <v>2E-3</v>
      </c>
      <c r="AD97" s="14">
        <v>2323.64</v>
      </c>
      <c r="AE97" s="27">
        <v>0.42399999999999999</v>
      </c>
    </row>
    <row r="98" spans="1:31" x14ac:dyDescent="0.3">
      <c r="A98" t="s">
        <v>1740</v>
      </c>
      <c r="B98" s="2">
        <v>0</v>
      </c>
      <c r="C98" s="27">
        <v>0</v>
      </c>
      <c r="D98" s="2">
        <v>80</v>
      </c>
      <c r="E98" s="2">
        <v>0</v>
      </c>
      <c r="F98" s="27">
        <v>0</v>
      </c>
      <c r="G98" s="14">
        <v>13.3333333333333</v>
      </c>
      <c r="H98" s="2">
        <v>16</v>
      </c>
      <c r="I98" s="27">
        <v>5.274261603375527E-4</v>
      </c>
      <c r="J98" s="14">
        <v>14.545455</v>
      </c>
      <c r="K98" s="27"/>
      <c r="L98" s="2">
        <v>56</v>
      </c>
      <c r="M98" s="27">
        <v>2.2337544226343144E-4</v>
      </c>
      <c r="N98" s="2">
        <v>29.696969696969699</v>
      </c>
      <c r="O98" s="2">
        <v>41</v>
      </c>
      <c r="P98" s="27">
        <v>1.5537071072626332E-4</v>
      </c>
      <c r="Q98" s="14">
        <v>24.848484848484802</v>
      </c>
      <c r="R98" s="2">
        <v>44</v>
      </c>
      <c r="S98" s="27">
        <v>1.6078286639309219E-4</v>
      </c>
      <c r="T98" s="14">
        <v>18.787877999999999</v>
      </c>
      <c r="U98" s="27">
        <v>-0.21428571428571427</v>
      </c>
      <c r="V98" s="2">
        <v>8924</v>
      </c>
      <c r="W98" s="27">
        <v>0</v>
      </c>
      <c r="X98" s="2">
        <v>710</v>
      </c>
      <c r="Y98" s="2">
        <v>11361</v>
      </c>
      <c r="Z98" s="27">
        <v>0</v>
      </c>
      <c r="AA98" s="14">
        <v>700</v>
      </c>
      <c r="AB98" s="2">
        <v>14112</v>
      </c>
      <c r="AC98" s="27">
        <v>0</v>
      </c>
      <c r="AD98" s="14">
        <v>786.67</v>
      </c>
      <c r="AE98" s="27">
        <v>0.58099999999999996</v>
      </c>
    </row>
    <row r="99" spans="1:31" x14ac:dyDescent="0.3">
      <c r="A99" t="s">
        <v>238</v>
      </c>
      <c r="B99" s="2">
        <v>5336</v>
      </c>
      <c r="C99" s="27">
        <v>0.19342443904737738</v>
      </c>
      <c r="D99" s="2">
        <v>596.969696969697</v>
      </c>
      <c r="E99" s="2">
        <v>7196</v>
      </c>
      <c r="F99" s="27">
        <v>0.24935892993277428</v>
      </c>
      <c r="G99" s="14">
        <v>548.48484848484804</v>
      </c>
      <c r="H99" s="2">
        <v>8358</v>
      </c>
      <c r="I99" s="27">
        <v>0.27551424050632911</v>
      </c>
      <c r="J99" s="14">
        <v>680.60609999999997</v>
      </c>
      <c r="K99" s="27">
        <v>0.56634182908545727</v>
      </c>
      <c r="L99" s="2">
        <v>44955</v>
      </c>
      <c r="M99" s="27">
        <v>0.17931862512415286</v>
      </c>
      <c r="N99" s="2">
        <v>1578.7878787878701</v>
      </c>
      <c r="O99" s="2">
        <v>59175</v>
      </c>
      <c r="P99" s="27">
        <v>0.22424540993235689</v>
      </c>
      <c r="Q99" s="14">
        <v>1763.0303030303</v>
      </c>
      <c r="R99" s="2">
        <v>84201</v>
      </c>
      <c r="S99" s="27">
        <v>0.3076835939355626</v>
      </c>
      <c r="T99" s="14">
        <v>2535.1516099999999</v>
      </c>
      <c r="U99" s="27">
        <v>0.87300633967300634</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1741</v>
      </c>
      <c r="B100" s="2">
        <v>241</v>
      </c>
      <c r="C100" s="27">
        <v>8.7359988400333485E-3</v>
      </c>
      <c r="D100" s="2">
        <v>76.363636363636303</v>
      </c>
      <c r="E100" s="2">
        <v>536</v>
      </c>
      <c r="F100" s="27">
        <v>1.8573705731512926E-2</v>
      </c>
      <c r="G100" s="14">
        <v>137.575757575757</v>
      </c>
      <c r="H100" s="2">
        <v>1002</v>
      </c>
      <c r="I100" s="27">
        <v>3.3030063291139243E-2</v>
      </c>
      <c r="J100" s="14">
        <v>193.33332799999999</v>
      </c>
      <c r="K100" s="27">
        <v>3.1576763485477177</v>
      </c>
      <c r="L100" s="2">
        <v>4091</v>
      </c>
      <c r="M100" s="27">
        <v>1.6318373826780322E-2</v>
      </c>
      <c r="N100" s="2">
        <v>407.87878787878702</v>
      </c>
      <c r="O100" s="2">
        <v>6298</v>
      </c>
      <c r="P100" s="27">
        <v>2.3866456979366013E-2</v>
      </c>
      <c r="Q100" s="14">
        <v>594.54545454545405</v>
      </c>
      <c r="R100" s="2">
        <v>11728</v>
      </c>
      <c r="S100" s="27">
        <v>4.2855942205867845E-2</v>
      </c>
      <c r="T100" s="14">
        <v>1078.1817599999999</v>
      </c>
      <c r="U100" s="27">
        <v>1.8667807382058177</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240</v>
      </c>
      <c r="B101" s="2">
        <v>222</v>
      </c>
      <c r="C101" s="27">
        <v>8.0472686410265701E-3</v>
      </c>
      <c r="D101" s="2">
        <v>78.181818181818201</v>
      </c>
      <c r="E101" s="2">
        <v>322</v>
      </c>
      <c r="F101" s="27">
        <v>1.1158084413334258E-2</v>
      </c>
      <c r="G101" s="14">
        <v>107.272727272727</v>
      </c>
      <c r="H101" s="2">
        <v>832</v>
      </c>
      <c r="I101" s="27">
        <v>2.7426160337552744E-2</v>
      </c>
      <c r="J101" s="14">
        <v>174.545456</v>
      </c>
      <c r="K101" s="27">
        <v>2.7477477477477477</v>
      </c>
      <c r="L101" s="2">
        <v>2787</v>
      </c>
      <c r="M101" s="27">
        <v>1.111691709978899E-2</v>
      </c>
      <c r="N101" s="2">
        <v>312.12121212121201</v>
      </c>
      <c r="O101" s="2">
        <v>4087</v>
      </c>
      <c r="P101" s="27">
        <v>1.5487807188737518E-2</v>
      </c>
      <c r="Q101" s="14">
        <v>467.27272727272702</v>
      </c>
      <c r="R101" s="2">
        <v>10161</v>
      </c>
      <c r="S101" s="27">
        <v>3.7129879668641126E-2</v>
      </c>
      <c r="T101" s="14">
        <v>955.15150000000006</v>
      </c>
      <c r="U101" s="27">
        <v>2.6458557588805167</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1742</v>
      </c>
      <c r="B102" s="2">
        <v>19</v>
      </c>
      <c r="C102" s="27">
        <v>6.8873019900677853E-4</v>
      </c>
      <c r="D102" s="2">
        <v>18.181818181818102</v>
      </c>
      <c r="E102" s="2">
        <v>214</v>
      </c>
      <c r="F102" s="27">
        <v>7.4156213181786682E-3</v>
      </c>
      <c r="G102" s="14">
        <v>71.515151515151501</v>
      </c>
      <c r="H102" s="2">
        <v>170</v>
      </c>
      <c r="I102" s="27">
        <v>5.603902953586498E-3</v>
      </c>
      <c r="J102" s="14">
        <v>70.303030000000007</v>
      </c>
      <c r="K102" s="27">
        <v>7.9473684210526319</v>
      </c>
      <c r="L102" s="2">
        <v>1304</v>
      </c>
      <c r="M102" s="27">
        <v>5.2014567269913319E-3</v>
      </c>
      <c r="N102" s="2">
        <v>252.12121212121201</v>
      </c>
      <c r="O102" s="2">
        <v>2211</v>
      </c>
      <c r="P102" s="27">
        <v>8.3786497906284934E-3</v>
      </c>
      <c r="Q102" s="14">
        <v>316.969696969697</v>
      </c>
      <c r="R102" s="2">
        <v>1567</v>
      </c>
      <c r="S102" s="27">
        <v>5.726062537226715E-3</v>
      </c>
      <c r="T102" s="14">
        <v>306.66665599999999</v>
      </c>
      <c r="U102" s="27">
        <v>0.20168711656441718</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122" t="s">
        <v>1743</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211" t="s">
        <v>1703</v>
      </c>
      <c r="C105" s="211"/>
      <c r="D105" s="211" t="s">
        <v>1704</v>
      </c>
      <c r="E105" s="211" t="s">
        <v>1703</v>
      </c>
      <c r="F105" s="211"/>
      <c r="G105" s="211" t="s">
        <v>1704</v>
      </c>
      <c r="H105" s="211" t="s">
        <v>1703</v>
      </c>
      <c r="I105" s="211"/>
      <c r="J105" s="211" t="s">
        <v>1704</v>
      </c>
      <c r="K105" t="s">
        <v>172</v>
      </c>
      <c r="L105" s="211" t="s">
        <v>1703</v>
      </c>
      <c r="M105" s="211"/>
      <c r="N105" s="211" t="s">
        <v>1704</v>
      </c>
      <c r="O105" s="211" t="s">
        <v>1703</v>
      </c>
      <c r="P105" s="211"/>
      <c r="Q105" s="211" t="s">
        <v>1704</v>
      </c>
      <c r="R105" s="211" t="s">
        <v>1703</v>
      </c>
      <c r="S105" s="211"/>
      <c r="T105" s="211" t="s">
        <v>1704</v>
      </c>
      <c r="U105" t="s">
        <v>172</v>
      </c>
      <c r="V105" s="211" t="s">
        <v>1703</v>
      </c>
      <c r="W105" s="211"/>
      <c r="X105" s="211" t="s">
        <v>1704</v>
      </c>
      <c r="Y105" s="211" t="s">
        <v>1703</v>
      </c>
      <c r="Z105" s="211"/>
      <c r="AA105" s="211" t="s">
        <v>1704</v>
      </c>
      <c r="AB105" s="211" t="s">
        <v>1703</v>
      </c>
      <c r="AC105" s="211"/>
      <c r="AD105" s="211" t="s">
        <v>1704</v>
      </c>
      <c r="AE105" t="s">
        <v>172</v>
      </c>
    </row>
    <row r="106" spans="1:31" x14ac:dyDescent="0.3">
      <c r="A106" t="s">
        <v>174</v>
      </c>
      <c r="B106" s="2">
        <v>9724</v>
      </c>
      <c r="C106" s="27" t="s">
        <v>172</v>
      </c>
      <c r="D106" s="2">
        <v>371.51515151515099</v>
      </c>
      <c r="E106" s="2">
        <v>10078</v>
      </c>
      <c r="F106" s="27" t="s">
        <v>172</v>
      </c>
      <c r="G106" s="14">
        <v>307.27272727272702</v>
      </c>
      <c r="H106" s="2">
        <v>12652</v>
      </c>
      <c r="I106" s="27" t="s">
        <v>172</v>
      </c>
      <c r="J106" s="14">
        <v>289.69695999999999</v>
      </c>
      <c r="K106" s="27">
        <v>0.30111065405183052</v>
      </c>
      <c r="L106" s="2">
        <v>91438</v>
      </c>
      <c r="M106" s="27" t="s">
        <v>172</v>
      </c>
      <c r="N106" s="2">
        <v>950.30303030303003</v>
      </c>
      <c r="O106" s="2">
        <v>93126</v>
      </c>
      <c r="P106" s="27" t="s">
        <v>172</v>
      </c>
      <c r="Q106" s="14">
        <v>1126.6666666666599</v>
      </c>
      <c r="R106" s="2">
        <v>102580</v>
      </c>
      <c r="S106" s="27" t="s">
        <v>172</v>
      </c>
      <c r="T106" s="14">
        <v>1183.03027</v>
      </c>
      <c r="U106" s="27">
        <v>0.1218530589033006</v>
      </c>
      <c r="V106" s="2">
        <v>16271905</v>
      </c>
      <c r="W106" s="27" t="s">
        <v>172</v>
      </c>
      <c r="X106" s="2">
        <v>11227</v>
      </c>
      <c r="Y106" s="2">
        <v>16869052</v>
      </c>
      <c r="Z106" s="27" t="s">
        <v>172</v>
      </c>
      <c r="AA106" s="14">
        <v>10595.76</v>
      </c>
      <c r="AB106" s="2">
        <v>18239892</v>
      </c>
      <c r="AC106" s="27" t="s">
        <v>172</v>
      </c>
      <c r="AD106" s="14">
        <v>14295.15</v>
      </c>
      <c r="AE106" s="27">
        <v>0.121</v>
      </c>
    </row>
    <row r="107" spans="1:31" x14ac:dyDescent="0.3">
      <c r="A107" t="s">
        <v>1744</v>
      </c>
      <c r="B107" s="2">
        <v>8804</v>
      </c>
      <c r="C107" s="27">
        <v>0.90538872891814071</v>
      </c>
      <c r="D107" s="2">
        <v>367.27272727272702</v>
      </c>
      <c r="E107" s="2">
        <v>9302</v>
      </c>
      <c r="F107" s="27">
        <v>0.92300059535622148</v>
      </c>
      <c r="G107" s="14">
        <v>301.21212121212102</v>
      </c>
      <c r="H107" s="2">
        <v>11617</v>
      </c>
      <c r="I107" s="27">
        <v>0.91819475181789445</v>
      </c>
      <c r="J107" s="14">
        <v>279.39395100000002</v>
      </c>
      <c r="K107" s="27">
        <v>0.31951385733757381</v>
      </c>
      <c r="L107" s="2">
        <v>81178</v>
      </c>
      <c r="M107" s="27">
        <v>0.88779282136529669</v>
      </c>
      <c r="N107" s="2">
        <v>975.15151515151501</v>
      </c>
      <c r="O107" s="2">
        <v>83521</v>
      </c>
      <c r="P107" s="27">
        <v>0.89686016794450529</v>
      </c>
      <c r="Q107" s="14">
        <v>1043.6363636363601</v>
      </c>
      <c r="R107" s="2">
        <v>90544</v>
      </c>
      <c r="S107" s="27">
        <v>0.88266718658607912</v>
      </c>
      <c r="T107" s="14">
        <v>1263.63635</v>
      </c>
      <c r="U107" s="27">
        <v>0.11537608711719924</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1745</v>
      </c>
      <c r="B108" s="2">
        <v>7488</v>
      </c>
      <c r="C108" s="27">
        <v>0.77005347593582885</v>
      </c>
      <c r="D108" s="2">
        <v>367.87878787878702</v>
      </c>
      <c r="E108" s="2">
        <v>8313</v>
      </c>
      <c r="F108" s="27">
        <v>0.82486604485016868</v>
      </c>
      <c r="G108" s="14">
        <v>270.90909090909003</v>
      </c>
      <c r="H108" s="2">
        <v>10414</v>
      </c>
      <c r="I108" s="27">
        <v>0.82311097059753402</v>
      </c>
      <c r="J108" s="14">
        <v>330.30304000000001</v>
      </c>
      <c r="K108" s="27">
        <v>0.39075854700854701</v>
      </c>
      <c r="L108" s="2">
        <v>68883</v>
      </c>
      <c r="M108" s="27">
        <v>0.75333012533082522</v>
      </c>
      <c r="N108" s="2">
        <v>1044.2424242424199</v>
      </c>
      <c r="O108" s="2">
        <v>71543</v>
      </c>
      <c r="P108" s="27">
        <v>0.76823873032235901</v>
      </c>
      <c r="Q108" s="14">
        <v>1072.12121212121</v>
      </c>
      <c r="R108" s="2">
        <v>81300</v>
      </c>
      <c r="S108" s="27">
        <v>0.79255215441606552</v>
      </c>
      <c r="T108" s="14">
        <v>1194.5454099999999</v>
      </c>
      <c r="U108" s="27">
        <v>0.18026218370280039</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1746</v>
      </c>
      <c r="B109" s="2">
        <v>1316</v>
      </c>
      <c r="C109" s="27">
        <v>0.1353352529823118</v>
      </c>
      <c r="D109" s="2">
        <v>165.45454545454501</v>
      </c>
      <c r="E109" s="2">
        <v>989</v>
      </c>
      <c r="F109" s="27">
        <v>9.8134550506052784E-2</v>
      </c>
      <c r="G109" s="14">
        <v>181.81818181818099</v>
      </c>
      <c r="H109" s="2">
        <v>1203</v>
      </c>
      <c r="I109" s="27">
        <v>9.5083781220360417E-2</v>
      </c>
      <c r="J109" s="14">
        <v>224.84848</v>
      </c>
      <c r="K109" s="27">
        <v>-8.5866261398176297E-2</v>
      </c>
      <c r="L109" s="2">
        <v>12295</v>
      </c>
      <c r="M109" s="27">
        <v>0.13446269603447145</v>
      </c>
      <c r="N109" s="2">
        <v>602.42424242424204</v>
      </c>
      <c r="O109" s="2">
        <v>11978</v>
      </c>
      <c r="P109" s="27">
        <v>0.12862143762214634</v>
      </c>
      <c r="Q109" s="14">
        <v>743.63636363636294</v>
      </c>
      <c r="R109" s="2">
        <v>9244</v>
      </c>
      <c r="S109" s="27">
        <v>9.0115032170013654E-2</v>
      </c>
      <c r="T109" s="14">
        <v>584.24243200000001</v>
      </c>
      <c r="U109" s="27">
        <v>-0.24814965433102887</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1487</v>
      </c>
      <c r="B110" s="2">
        <v>993</v>
      </c>
      <c r="C110" s="27">
        <v>0.10211846976552859</v>
      </c>
      <c r="D110" s="2">
        <v>149.69696969696901</v>
      </c>
      <c r="E110" s="2">
        <v>640</v>
      </c>
      <c r="F110" s="27">
        <v>6.3504663623734872E-2</v>
      </c>
      <c r="G110" s="14">
        <v>100</v>
      </c>
      <c r="H110" s="2">
        <v>800</v>
      </c>
      <c r="I110" s="27">
        <v>6.3231109705975341E-2</v>
      </c>
      <c r="J110" s="14">
        <v>160</v>
      </c>
      <c r="K110" s="27">
        <v>-0.19436052366565962</v>
      </c>
      <c r="L110" s="2">
        <v>8263</v>
      </c>
      <c r="M110" s="27">
        <v>9.0367243378026638E-2</v>
      </c>
      <c r="N110" s="2">
        <v>443.030303030303</v>
      </c>
      <c r="O110" s="2">
        <v>8125</v>
      </c>
      <c r="P110" s="27">
        <v>8.724738526297704E-2</v>
      </c>
      <c r="Q110" s="14">
        <v>508.48484848484799</v>
      </c>
      <c r="R110" s="2">
        <v>5765</v>
      </c>
      <c r="S110" s="27">
        <v>5.6200038993955939E-2</v>
      </c>
      <c r="T110" s="14">
        <v>475.75756799999999</v>
      </c>
      <c r="U110" s="27">
        <v>-0.3023115091371173</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1488</v>
      </c>
      <c r="B111" s="2">
        <v>56</v>
      </c>
      <c r="C111" s="27">
        <v>5.7589469354175239E-3</v>
      </c>
      <c r="D111" s="2">
        <v>23.636363636363601</v>
      </c>
      <c r="E111" s="2">
        <v>170</v>
      </c>
      <c r="F111" s="27">
        <v>1.6868426275054575E-2</v>
      </c>
      <c r="G111" s="14">
        <v>75.151515151515099</v>
      </c>
      <c r="H111" s="2">
        <v>45</v>
      </c>
      <c r="I111" s="27">
        <v>3.556749920961113E-3</v>
      </c>
      <c r="J111" s="14">
        <v>20</v>
      </c>
      <c r="K111" s="27">
        <v>-0.19642857142857142</v>
      </c>
      <c r="L111" s="2">
        <v>1933</v>
      </c>
      <c r="M111" s="27">
        <v>2.1140007436733086E-2</v>
      </c>
      <c r="N111" s="2">
        <v>259.39393939393898</v>
      </c>
      <c r="O111" s="2">
        <v>2101</v>
      </c>
      <c r="P111" s="27">
        <v>2.2560831561540279E-2</v>
      </c>
      <c r="Q111" s="14">
        <v>273.33333333333297</v>
      </c>
      <c r="R111" s="2">
        <v>1707</v>
      </c>
      <c r="S111" s="27">
        <v>1.6640670696042113E-2</v>
      </c>
      <c r="T111" s="14">
        <v>284.24243200000001</v>
      </c>
      <c r="U111" s="27">
        <v>-0.11691670977754785</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1489</v>
      </c>
      <c r="B112" s="2">
        <v>89</v>
      </c>
      <c r="C112" s="27">
        <v>9.1526120937885647E-3</v>
      </c>
      <c r="D112" s="2">
        <v>50.909090909090899</v>
      </c>
      <c r="E112" s="2">
        <v>75</v>
      </c>
      <c r="F112" s="27">
        <v>7.4419527684064296E-3</v>
      </c>
      <c r="G112" s="14">
        <v>54.545454545454497</v>
      </c>
      <c r="H112" s="2">
        <v>272</v>
      </c>
      <c r="I112" s="27">
        <v>2.1498577300031615E-2</v>
      </c>
      <c r="J112" s="14">
        <v>141.21212800000001</v>
      </c>
      <c r="K112" s="27">
        <v>2.0561797752808988</v>
      </c>
      <c r="L112" s="2">
        <v>875</v>
      </c>
      <c r="M112" s="27">
        <v>9.5693256632909725E-3</v>
      </c>
      <c r="N112" s="2">
        <v>170.90909090909</v>
      </c>
      <c r="O112" s="2">
        <v>804</v>
      </c>
      <c r="P112" s="27">
        <v>8.633464338637974E-3</v>
      </c>
      <c r="Q112" s="14">
        <v>216.363636363636</v>
      </c>
      <c r="R112" s="2">
        <v>1030</v>
      </c>
      <c r="S112" s="27">
        <v>1.0040943653733671E-2</v>
      </c>
      <c r="T112" s="14">
        <v>231.515152</v>
      </c>
      <c r="U112" s="27">
        <v>0.17714285714285713</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1747</v>
      </c>
      <c r="B113" s="2">
        <v>18</v>
      </c>
      <c r="C113" s="27">
        <v>1.8510900863842039E-3</v>
      </c>
      <c r="D113" s="2">
        <v>13.3333333333333</v>
      </c>
      <c r="E113" s="2">
        <v>78</v>
      </c>
      <c r="F113" s="27">
        <v>7.7396308791426874E-3</v>
      </c>
      <c r="G113" s="14">
        <v>33.3333333333333</v>
      </c>
      <c r="H113" s="2">
        <v>31</v>
      </c>
      <c r="I113" s="27">
        <v>2.4502055011065443E-3</v>
      </c>
      <c r="J113" s="14">
        <v>23.636364</v>
      </c>
      <c r="K113" s="27">
        <v>0.72222222222222221</v>
      </c>
      <c r="L113" s="2">
        <v>606</v>
      </c>
      <c r="M113" s="27">
        <v>6.6274415450906623E-3</v>
      </c>
      <c r="N113" s="2">
        <v>217.575757575757</v>
      </c>
      <c r="O113" s="2">
        <v>685</v>
      </c>
      <c r="P113" s="27">
        <v>7.3556257114017571E-3</v>
      </c>
      <c r="Q113" s="14">
        <v>146.666666666666</v>
      </c>
      <c r="R113" s="2">
        <v>572</v>
      </c>
      <c r="S113" s="27">
        <v>5.57613569896666E-3</v>
      </c>
      <c r="T113" s="14">
        <v>127.272728</v>
      </c>
      <c r="U113" s="27">
        <v>-5.6105610561056105E-2</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1748</v>
      </c>
      <c r="B114" s="2">
        <v>160</v>
      </c>
      <c r="C114" s="27">
        <v>1.6454134101192924E-2</v>
      </c>
      <c r="D114" s="2">
        <v>73.3333333333333</v>
      </c>
      <c r="E114" s="2">
        <v>26</v>
      </c>
      <c r="F114" s="27">
        <v>2.5798769597142291E-3</v>
      </c>
      <c r="G114" s="14">
        <v>16.363636363636299</v>
      </c>
      <c r="H114" s="2">
        <v>55</v>
      </c>
      <c r="I114" s="27">
        <v>4.3471387922858042E-3</v>
      </c>
      <c r="J114" s="14">
        <v>38.787880000000001</v>
      </c>
      <c r="K114" s="27">
        <v>-0.65625</v>
      </c>
      <c r="L114" s="2">
        <v>618</v>
      </c>
      <c r="M114" s="27">
        <v>6.7586780113300816E-3</v>
      </c>
      <c r="N114" s="2">
        <v>206.666666666666</v>
      </c>
      <c r="O114" s="2">
        <v>263</v>
      </c>
      <c r="P114" s="27">
        <v>2.8241307475892876E-3</v>
      </c>
      <c r="Q114" s="14">
        <v>64.242424242424207</v>
      </c>
      <c r="R114" s="2">
        <v>170</v>
      </c>
      <c r="S114" s="27">
        <v>1.6572431273152661E-3</v>
      </c>
      <c r="T114" s="14">
        <v>64.242424</v>
      </c>
      <c r="U114" s="27">
        <v>-0.72491909385113273</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1749</v>
      </c>
      <c r="B115" s="2">
        <v>38</v>
      </c>
      <c r="C115" s="27">
        <v>3.9078568490333197E-3</v>
      </c>
      <c r="D115" s="2">
        <v>19.393939393939299</v>
      </c>
      <c r="E115" s="2">
        <v>96</v>
      </c>
      <c r="F115" s="27">
        <v>9.5256995435602301E-3</v>
      </c>
      <c r="G115" s="14">
        <v>38.787878787878697</v>
      </c>
      <c r="H115" s="2">
        <v>65</v>
      </c>
      <c r="I115" s="27">
        <v>5.1375276636104967E-3</v>
      </c>
      <c r="J115" s="14">
        <v>22.424242</v>
      </c>
      <c r="K115" s="27">
        <v>0.71052631578947367</v>
      </c>
      <c r="L115" s="2">
        <v>419</v>
      </c>
      <c r="M115" s="27">
        <v>4.5823399461930488E-3</v>
      </c>
      <c r="N115" s="2">
        <v>109.69696969696901</v>
      </c>
      <c r="O115" s="2">
        <v>704</v>
      </c>
      <c r="P115" s="27">
        <v>7.5596503661705646E-3</v>
      </c>
      <c r="Q115" s="14">
        <v>197.575757575757</v>
      </c>
      <c r="R115" s="2">
        <v>948</v>
      </c>
      <c r="S115" s="27">
        <v>9.2415675570286602E-3</v>
      </c>
      <c r="T115" s="14">
        <v>152.121216</v>
      </c>
      <c r="U115" s="27">
        <v>1.2625298329355608</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1750</v>
      </c>
      <c r="B116" s="2">
        <v>38</v>
      </c>
      <c r="C116" s="27">
        <v>3.9078568490333197E-3</v>
      </c>
      <c r="D116" s="2">
        <v>19.393939393939299</v>
      </c>
      <c r="E116" s="2">
        <v>66</v>
      </c>
      <c r="F116" s="27">
        <v>6.5489184361976586E-3</v>
      </c>
      <c r="G116" s="14">
        <v>28.484848484848399</v>
      </c>
      <c r="H116" s="2">
        <v>59</v>
      </c>
      <c r="I116" s="27">
        <v>4.6632943408156814E-3</v>
      </c>
      <c r="J116" s="14">
        <v>22.424242</v>
      </c>
      <c r="K116" s="27">
        <v>0.55263157894736847</v>
      </c>
      <c r="L116" s="2">
        <v>419</v>
      </c>
      <c r="M116" s="27">
        <v>4.5823399461930488E-3</v>
      </c>
      <c r="N116" s="2">
        <v>109.69696969696901</v>
      </c>
      <c r="O116" s="2">
        <v>636</v>
      </c>
      <c r="P116" s="27">
        <v>6.8294568648927263E-3</v>
      </c>
      <c r="Q116" s="14">
        <v>195.15151515151501</v>
      </c>
      <c r="R116" s="2">
        <v>886</v>
      </c>
      <c r="S116" s="27">
        <v>8.6371612400077992E-3</v>
      </c>
      <c r="T116" s="14">
        <v>149.090912</v>
      </c>
      <c r="U116" s="27">
        <v>1.1145584725536992</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1751</v>
      </c>
      <c r="B117" s="2">
        <v>0</v>
      </c>
      <c r="C117" s="27">
        <v>0</v>
      </c>
      <c r="D117" s="2">
        <v>80</v>
      </c>
      <c r="E117" s="2">
        <v>0</v>
      </c>
      <c r="F117" s="27">
        <v>0</v>
      </c>
      <c r="G117" s="14">
        <v>13.3333333333333</v>
      </c>
      <c r="H117" s="2">
        <v>2</v>
      </c>
      <c r="I117" s="27">
        <v>1.5807777426493836E-4</v>
      </c>
      <c r="J117" s="14">
        <v>3.030303</v>
      </c>
      <c r="K117" s="27"/>
      <c r="L117" s="2">
        <v>0</v>
      </c>
      <c r="M117" s="27">
        <v>0</v>
      </c>
      <c r="N117" s="2">
        <v>80</v>
      </c>
      <c r="O117" s="2">
        <v>31</v>
      </c>
      <c r="P117" s="27">
        <v>3.3288233146489704E-4</v>
      </c>
      <c r="Q117" s="14">
        <v>22.424242424242401</v>
      </c>
      <c r="R117" s="2">
        <v>46</v>
      </c>
      <c r="S117" s="27">
        <v>4.4843049327354261E-4</v>
      </c>
      <c r="T117" s="14">
        <v>23.636364</v>
      </c>
      <c r="U117" s="27"/>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1752</v>
      </c>
      <c r="B118" s="2">
        <v>0</v>
      </c>
      <c r="C118" s="27">
        <v>0</v>
      </c>
      <c r="D118" s="2">
        <v>80</v>
      </c>
      <c r="E118" s="2">
        <v>0</v>
      </c>
      <c r="F118" s="27">
        <v>0</v>
      </c>
      <c r="G118" s="14">
        <v>13.3333333333333</v>
      </c>
      <c r="H118" s="2">
        <v>4</v>
      </c>
      <c r="I118" s="27">
        <v>3.1615554852987672E-4</v>
      </c>
      <c r="J118" s="14">
        <v>4.8484850000000002</v>
      </c>
      <c r="K118" s="27"/>
      <c r="L118" s="2">
        <v>0</v>
      </c>
      <c r="M118" s="27">
        <v>0</v>
      </c>
      <c r="N118" s="2">
        <v>80</v>
      </c>
      <c r="O118" s="2">
        <v>0</v>
      </c>
      <c r="P118" s="27">
        <v>0</v>
      </c>
      <c r="Q118" s="14">
        <v>16.969696969696901</v>
      </c>
      <c r="R118" s="2">
        <v>16</v>
      </c>
      <c r="S118" s="27">
        <v>1.5597582374731917E-4</v>
      </c>
      <c r="T118" s="14">
        <v>10.909091</v>
      </c>
      <c r="U118" s="27"/>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1753</v>
      </c>
      <c r="B119" s="2">
        <v>0</v>
      </c>
      <c r="C119" s="27">
        <v>0</v>
      </c>
      <c r="D119" s="2">
        <v>80</v>
      </c>
      <c r="E119" s="2">
        <v>30</v>
      </c>
      <c r="F119" s="27">
        <v>2.9767811073625719E-3</v>
      </c>
      <c r="G119" s="14">
        <v>26.060606060605998</v>
      </c>
      <c r="H119" s="2">
        <v>0</v>
      </c>
      <c r="I119" s="27">
        <v>0</v>
      </c>
      <c r="J119" s="14">
        <v>16.969695999999999</v>
      </c>
      <c r="K119" s="27"/>
      <c r="L119" s="2">
        <v>0</v>
      </c>
      <c r="M119" s="27">
        <v>0</v>
      </c>
      <c r="N119" s="2">
        <v>80</v>
      </c>
      <c r="O119" s="2">
        <v>37</v>
      </c>
      <c r="P119" s="27">
        <v>3.9731116981294161E-4</v>
      </c>
      <c r="Q119" s="14">
        <v>27.272727272727199</v>
      </c>
      <c r="R119" s="2">
        <v>0</v>
      </c>
      <c r="S119" s="27">
        <v>0</v>
      </c>
      <c r="T119" s="14">
        <v>18.787877999999999</v>
      </c>
      <c r="U119" s="27"/>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1497</v>
      </c>
      <c r="B120" s="2">
        <v>0</v>
      </c>
      <c r="C120" s="27">
        <v>0</v>
      </c>
      <c r="D120" s="2">
        <v>80</v>
      </c>
      <c r="E120" s="2">
        <v>0</v>
      </c>
      <c r="F120" s="27">
        <v>0</v>
      </c>
      <c r="G120" s="14">
        <v>13.3333333333333</v>
      </c>
      <c r="H120" s="2">
        <v>0</v>
      </c>
      <c r="I120" s="27">
        <v>0</v>
      </c>
      <c r="J120" s="14">
        <v>16.969695999999999</v>
      </c>
      <c r="K120" s="27"/>
      <c r="L120" s="2">
        <v>0</v>
      </c>
      <c r="M120" s="27">
        <v>0</v>
      </c>
      <c r="N120" s="2">
        <v>80</v>
      </c>
      <c r="O120" s="2">
        <v>0</v>
      </c>
      <c r="P120" s="27">
        <v>0</v>
      </c>
      <c r="Q120" s="14">
        <v>16.969696969696901</v>
      </c>
      <c r="R120" s="2">
        <v>0</v>
      </c>
      <c r="S120" s="27">
        <v>0</v>
      </c>
      <c r="T120" s="14">
        <v>18.787877999999999</v>
      </c>
      <c r="U120" s="27"/>
      <c r="V120" s="2">
        <v>5452</v>
      </c>
      <c r="W120" s="27">
        <v>0</v>
      </c>
      <c r="X120" s="2">
        <v>285</v>
      </c>
      <c r="Y120" s="2">
        <v>8640</v>
      </c>
      <c r="Z120" s="27">
        <v>1E-3</v>
      </c>
      <c r="AA120" s="14">
        <v>428.48</v>
      </c>
      <c r="AB120" s="2">
        <v>12155</v>
      </c>
      <c r="AC120" s="27">
        <v>1E-3</v>
      </c>
      <c r="AD120" s="14">
        <v>453.33</v>
      </c>
      <c r="AE120" s="27">
        <v>1.2290000000000001</v>
      </c>
    </row>
    <row r="121" spans="1:31" x14ac:dyDescent="0.3">
      <c r="A121" t="s">
        <v>1498</v>
      </c>
      <c r="B121" s="2">
        <v>0</v>
      </c>
      <c r="C121" s="27">
        <v>0</v>
      </c>
      <c r="D121" s="2">
        <v>80</v>
      </c>
      <c r="E121" s="2">
        <v>0</v>
      </c>
      <c r="F121" s="27">
        <v>0</v>
      </c>
      <c r="G121" s="14">
        <v>13.3333333333333</v>
      </c>
      <c r="H121" s="2">
        <v>0</v>
      </c>
      <c r="I121" s="27">
        <v>0</v>
      </c>
      <c r="J121" s="14">
        <v>16.969695999999999</v>
      </c>
      <c r="K121" s="27"/>
      <c r="L121" s="2">
        <v>26</v>
      </c>
      <c r="M121" s="27">
        <v>2.8434567685207463E-4</v>
      </c>
      <c r="N121" s="2">
        <v>15.757575757575699</v>
      </c>
      <c r="O121" s="2">
        <v>0</v>
      </c>
      <c r="P121" s="27">
        <v>0</v>
      </c>
      <c r="Q121" s="14">
        <v>16.969696969696901</v>
      </c>
      <c r="R121" s="2">
        <v>13</v>
      </c>
      <c r="S121" s="27">
        <v>1.2673035679469682E-4</v>
      </c>
      <c r="T121" s="14">
        <v>12.727273</v>
      </c>
      <c r="U121" s="27">
        <v>-0.5</v>
      </c>
      <c r="V121" s="2">
        <v>7341</v>
      </c>
      <c r="W121" s="27">
        <v>0</v>
      </c>
      <c r="X121" s="2">
        <v>407</v>
      </c>
      <c r="Y121" s="2">
        <v>9086</v>
      </c>
      <c r="Z121" s="27">
        <v>1E-3</v>
      </c>
      <c r="AA121" s="14">
        <v>405.45</v>
      </c>
      <c r="AB121" s="2">
        <v>36638</v>
      </c>
      <c r="AC121" s="27">
        <v>2E-3</v>
      </c>
      <c r="AD121" s="14">
        <v>947.88</v>
      </c>
      <c r="AE121" s="27">
        <v>3.9910000000000001</v>
      </c>
    </row>
    <row r="122" spans="1:31" x14ac:dyDescent="0.3">
      <c r="A122" t="s">
        <v>1499</v>
      </c>
      <c r="B122" s="2">
        <v>95</v>
      </c>
      <c r="C122" s="27">
        <v>9.7696421225832997E-3</v>
      </c>
      <c r="D122" s="2">
        <v>35.151515151515099</v>
      </c>
      <c r="E122" s="2">
        <v>18</v>
      </c>
      <c r="F122" s="27">
        <v>1.7860686644175431E-3</v>
      </c>
      <c r="G122" s="14">
        <v>12.1212121212121</v>
      </c>
      <c r="H122" s="2">
        <v>0</v>
      </c>
      <c r="I122" s="27">
        <v>0</v>
      </c>
      <c r="J122" s="14">
        <v>16.969695999999999</v>
      </c>
      <c r="K122" s="27">
        <v>-1</v>
      </c>
      <c r="L122" s="2">
        <v>247</v>
      </c>
      <c r="M122" s="27">
        <v>2.7012839300947088E-3</v>
      </c>
      <c r="N122" s="2">
        <v>67.878787878787804</v>
      </c>
      <c r="O122" s="2">
        <v>202</v>
      </c>
      <c r="P122" s="27">
        <v>2.1691042243841678E-3</v>
      </c>
      <c r="Q122" s="14">
        <v>49.696969696969703</v>
      </c>
      <c r="R122" s="2">
        <v>116</v>
      </c>
      <c r="S122" s="27">
        <v>1.130824722168064E-3</v>
      </c>
      <c r="T122" s="14">
        <v>38.181820000000002</v>
      </c>
      <c r="U122" s="27">
        <v>-0.53036437246963564</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1500</v>
      </c>
      <c r="B123" s="2">
        <v>30</v>
      </c>
      <c r="C123" s="27">
        <v>3.0851501439736733E-3</v>
      </c>
      <c r="D123" s="2">
        <v>17.5757575757575</v>
      </c>
      <c r="E123" s="2">
        <v>11</v>
      </c>
      <c r="F123" s="27">
        <v>1.091486406032943E-3</v>
      </c>
      <c r="G123" s="14">
        <v>9.0909090909090899</v>
      </c>
      <c r="H123" s="2">
        <v>37</v>
      </c>
      <c r="I123" s="27">
        <v>2.9244388239013596E-3</v>
      </c>
      <c r="J123" s="14">
        <v>20.606059999999999</v>
      </c>
      <c r="K123" s="27">
        <v>0.23333333333333334</v>
      </c>
      <c r="L123" s="2">
        <v>686</v>
      </c>
      <c r="M123" s="27">
        <v>7.5023513200201232E-3</v>
      </c>
      <c r="N123" s="2">
        <v>150.90909090909</v>
      </c>
      <c r="O123" s="2">
        <v>348</v>
      </c>
      <c r="P123" s="27">
        <v>3.7368726241865861E-3</v>
      </c>
      <c r="Q123" s="14">
        <v>81.212121212121204</v>
      </c>
      <c r="R123" s="2">
        <v>386</v>
      </c>
      <c r="S123" s="27">
        <v>3.7629167479040749E-3</v>
      </c>
      <c r="T123" s="14">
        <v>120</v>
      </c>
      <c r="U123" s="27">
        <v>-0.43731778425655976</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1501</v>
      </c>
      <c r="B124" s="2">
        <v>100</v>
      </c>
      <c r="C124" s="27">
        <v>1.0283833813245578E-2</v>
      </c>
      <c r="D124" s="2">
        <v>47.272727272727202</v>
      </c>
      <c r="E124" s="2">
        <v>100</v>
      </c>
      <c r="F124" s="27">
        <v>9.9226036912085733E-3</v>
      </c>
      <c r="G124" s="14">
        <v>29.696969696969699</v>
      </c>
      <c r="H124" s="2">
        <v>109</v>
      </c>
      <c r="I124" s="27">
        <v>8.6152386974391402E-3</v>
      </c>
      <c r="J124" s="14">
        <v>38.787880000000001</v>
      </c>
      <c r="K124" s="27">
        <v>0.09</v>
      </c>
      <c r="L124" s="2">
        <v>2591</v>
      </c>
      <c r="M124" s="27">
        <v>2.83361403355279E-2</v>
      </c>
      <c r="N124" s="2">
        <v>240</v>
      </c>
      <c r="O124" s="2">
        <v>2047</v>
      </c>
      <c r="P124" s="27">
        <v>2.1980972016407876E-2</v>
      </c>
      <c r="Q124" s="14">
        <v>203.636363636363</v>
      </c>
      <c r="R124" s="2">
        <v>2427</v>
      </c>
      <c r="S124" s="27">
        <v>2.3659582764671477E-2</v>
      </c>
      <c r="T124" s="14">
        <v>251.515152</v>
      </c>
      <c r="U124" s="27">
        <v>-6.3296024700887688E-2</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1503</v>
      </c>
      <c r="B125" s="2">
        <v>193</v>
      </c>
      <c r="C125" s="27">
        <v>1.9847799259563967E-2</v>
      </c>
      <c r="D125" s="2">
        <v>70.303030303030297</v>
      </c>
      <c r="E125" s="2">
        <v>245</v>
      </c>
      <c r="F125" s="27">
        <v>2.4310379043461006E-2</v>
      </c>
      <c r="G125" s="14">
        <v>76.969696969696898</v>
      </c>
      <c r="H125" s="2">
        <v>458</v>
      </c>
      <c r="I125" s="27">
        <v>3.6199810306670882E-2</v>
      </c>
      <c r="J125" s="14">
        <v>90.303030000000007</v>
      </c>
      <c r="K125" s="27">
        <v>1.3730569948186528</v>
      </c>
      <c r="L125" s="2">
        <v>2565</v>
      </c>
      <c r="M125" s="27">
        <v>2.8051794658675824E-2</v>
      </c>
      <c r="N125" s="2">
        <v>327.87878787878702</v>
      </c>
      <c r="O125" s="2">
        <v>2646</v>
      </c>
      <c r="P125" s="27">
        <v>2.8413117711487662E-2</v>
      </c>
      <c r="Q125" s="14">
        <v>276.36363636363598</v>
      </c>
      <c r="R125" s="2">
        <v>4212</v>
      </c>
      <c r="S125" s="27">
        <v>4.1060635601481772E-2</v>
      </c>
      <c r="T125" s="14">
        <v>453.93939999999998</v>
      </c>
      <c r="U125" s="27">
        <v>0.64210526315789473</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1754</v>
      </c>
      <c r="B126" s="2">
        <v>464</v>
      </c>
      <c r="C126" s="27">
        <v>4.7716988893459482E-2</v>
      </c>
      <c r="D126" s="2">
        <v>101.212121212121</v>
      </c>
      <c r="E126" s="2">
        <v>306</v>
      </c>
      <c r="F126" s="27">
        <v>3.0363167295098234E-2</v>
      </c>
      <c r="G126" s="14">
        <v>66.060606060606005</v>
      </c>
      <c r="H126" s="2">
        <v>366</v>
      </c>
      <c r="I126" s="27">
        <v>2.8928232690483717E-2</v>
      </c>
      <c r="J126" s="14">
        <v>78.787880000000001</v>
      </c>
      <c r="K126" s="27">
        <v>-0.21120689655172414</v>
      </c>
      <c r="L126" s="2">
        <v>3726</v>
      </c>
      <c r="M126" s="27">
        <v>4.0748922767339615E-2</v>
      </c>
      <c r="N126" s="2">
        <v>293.93939393939303</v>
      </c>
      <c r="O126" s="2">
        <v>3658</v>
      </c>
      <c r="P126" s="27">
        <v>3.9280115112857845E-2</v>
      </c>
      <c r="Q126" s="14">
        <v>280</v>
      </c>
      <c r="R126" s="2">
        <v>3934</v>
      </c>
      <c r="S126" s="27">
        <v>3.8350555663872098E-2</v>
      </c>
      <c r="T126" s="14">
        <v>334.54544099999998</v>
      </c>
      <c r="U126" s="27">
        <v>5.5823939881910895E-2</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122" t="s">
        <v>1755</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211" t="s">
        <v>1703</v>
      </c>
      <c r="C129" s="211"/>
      <c r="D129" s="211" t="s">
        <v>1704</v>
      </c>
      <c r="E129" s="211" t="s">
        <v>1703</v>
      </c>
      <c r="F129" s="211"/>
      <c r="G129" s="211" t="s">
        <v>1704</v>
      </c>
      <c r="H129" s="211" t="s">
        <v>1703</v>
      </c>
      <c r="I129" s="211"/>
      <c r="J129" s="211" t="s">
        <v>1704</v>
      </c>
      <c r="K129" t="s">
        <v>172</v>
      </c>
      <c r="L129" s="211" t="s">
        <v>1703</v>
      </c>
      <c r="M129" s="211"/>
      <c r="N129" s="211" t="s">
        <v>1704</v>
      </c>
      <c r="O129" s="211" t="s">
        <v>1703</v>
      </c>
      <c r="P129" s="211"/>
      <c r="Q129" s="211" t="s">
        <v>1704</v>
      </c>
      <c r="R129" s="211" t="s">
        <v>1703</v>
      </c>
      <c r="S129" s="211"/>
      <c r="T129" s="211" t="s">
        <v>1704</v>
      </c>
      <c r="U129" t="s">
        <v>172</v>
      </c>
      <c r="V129" s="211" t="s">
        <v>1703</v>
      </c>
      <c r="W129" s="211"/>
      <c r="X129" s="211" t="s">
        <v>1704</v>
      </c>
      <c r="Y129" s="211" t="s">
        <v>1703</v>
      </c>
      <c r="Z129" s="211"/>
      <c r="AA129" s="211" t="s">
        <v>1704</v>
      </c>
      <c r="AB129" s="211" t="s">
        <v>1703</v>
      </c>
      <c r="AC129" s="211"/>
      <c r="AD129" s="211" t="s">
        <v>1704</v>
      </c>
      <c r="AE129" t="s">
        <v>172</v>
      </c>
    </row>
    <row r="130" spans="1:31" x14ac:dyDescent="0.3">
      <c r="A130" t="s">
        <v>174</v>
      </c>
      <c r="B130" s="2">
        <v>9260</v>
      </c>
      <c r="C130" s="27" t="s">
        <v>172</v>
      </c>
      <c r="D130" s="2">
        <v>366.666666666666</v>
      </c>
      <c r="E130" s="2">
        <v>9772</v>
      </c>
      <c r="F130" s="27" t="s">
        <v>172</v>
      </c>
      <c r="G130" s="14">
        <v>314.54545454545399</v>
      </c>
      <c r="H130" s="2">
        <v>12286</v>
      </c>
      <c r="I130" s="27" t="s">
        <v>172</v>
      </c>
      <c r="J130" s="14">
        <v>277.57574499999998</v>
      </c>
      <c r="K130" s="27">
        <v>0.32678185745140387</v>
      </c>
      <c r="L130" s="2">
        <v>87712</v>
      </c>
      <c r="M130" s="27" t="s">
        <v>172</v>
      </c>
      <c r="N130" s="2">
        <v>947.87878787878799</v>
      </c>
      <c r="O130" s="2">
        <v>89468</v>
      </c>
      <c r="P130" s="27" t="s">
        <v>172</v>
      </c>
      <c r="Q130" s="14">
        <v>1137.57575757575</v>
      </c>
      <c r="R130" s="2">
        <v>98646</v>
      </c>
      <c r="S130" s="27" t="s">
        <v>172</v>
      </c>
      <c r="T130" s="14">
        <v>1205.4545900000001</v>
      </c>
      <c r="U130" s="27">
        <v>0.1246579715432324</v>
      </c>
      <c r="V130" s="2">
        <v>15466086</v>
      </c>
      <c r="W130" s="27" t="s">
        <v>172</v>
      </c>
      <c r="X130" s="2">
        <v>11853</v>
      </c>
      <c r="Y130" s="2">
        <v>15968724</v>
      </c>
      <c r="Z130" s="27" t="s">
        <v>172</v>
      </c>
      <c r="AA130" s="14">
        <v>11384.24</v>
      </c>
      <c r="AB130" s="2">
        <v>16710195</v>
      </c>
      <c r="AC130" s="27" t="s">
        <v>172</v>
      </c>
      <c r="AD130" s="14">
        <v>15007.88</v>
      </c>
      <c r="AE130" s="27">
        <v>0.08</v>
      </c>
    </row>
    <row r="131" spans="1:31" x14ac:dyDescent="0.3">
      <c r="A131" t="s">
        <v>1526</v>
      </c>
      <c r="B131" s="2">
        <v>498</v>
      </c>
      <c r="C131" s="27">
        <v>5.3779697624190062E-2</v>
      </c>
      <c r="D131" s="2">
        <v>88.484848484848399</v>
      </c>
      <c r="E131" s="2">
        <v>274</v>
      </c>
      <c r="F131" s="27">
        <v>2.8039295947605403E-2</v>
      </c>
      <c r="G131" s="14">
        <v>52.121212121212103</v>
      </c>
      <c r="H131" s="2">
        <v>269</v>
      </c>
      <c r="I131" s="27">
        <v>2.1894839654891748E-2</v>
      </c>
      <c r="J131" s="14">
        <v>82.424239999999998</v>
      </c>
      <c r="K131" s="27">
        <v>-0.45983935742971888</v>
      </c>
      <c r="L131" s="2">
        <v>4534</v>
      </c>
      <c r="M131" s="27">
        <v>5.1691900766143745E-2</v>
      </c>
      <c r="N131" s="2">
        <v>390.30303030303003</v>
      </c>
      <c r="O131" s="2">
        <v>4543</v>
      </c>
      <c r="P131" s="27">
        <v>5.07779317744892E-2</v>
      </c>
      <c r="Q131" s="14">
        <v>327.27272727272702</v>
      </c>
      <c r="R131" s="2">
        <v>4261</v>
      </c>
      <c r="S131" s="27">
        <v>4.3194858382499035E-2</v>
      </c>
      <c r="T131" s="14">
        <v>316.36364700000001</v>
      </c>
      <c r="U131" s="27">
        <v>-6.0211733568592857E-2</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1527</v>
      </c>
      <c r="B132" s="2">
        <v>985</v>
      </c>
      <c r="C132" s="27">
        <v>0.10637149028077754</v>
      </c>
      <c r="D132" s="2">
        <v>153.333333333333</v>
      </c>
      <c r="E132" s="2">
        <v>1453</v>
      </c>
      <c r="F132" s="27">
        <v>0.1486901350798199</v>
      </c>
      <c r="G132" s="14">
        <v>164.84848484848399</v>
      </c>
      <c r="H132" s="2">
        <v>1420</v>
      </c>
      <c r="I132" s="27">
        <v>0.11557870747191926</v>
      </c>
      <c r="J132" s="14">
        <v>167.27271999999999</v>
      </c>
      <c r="K132" s="27">
        <v>0.44162436548223349</v>
      </c>
      <c r="L132" s="2">
        <v>13128</v>
      </c>
      <c r="M132" s="27">
        <v>0.14967165268150309</v>
      </c>
      <c r="N132" s="2">
        <v>563.63636363636294</v>
      </c>
      <c r="O132" s="2">
        <v>13282</v>
      </c>
      <c r="P132" s="27">
        <v>0.14845531363168954</v>
      </c>
      <c r="Q132" s="14">
        <v>498.18181818181802</v>
      </c>
      <c r="R132" s="2">
        <v>14669</v>
      </c>
      <c r="S132" s="27">
        <v>0.14870344464043145</v>
      </c>
      <c r="T132" s="14">
        <v>740.60609999999997</v>
      </c>
      <c r="U132" s="27">
        <v>0.11738269347958562</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1528</v>
      </c>
      <c r="B133" s="2">
        <v>1820</v>
      </c>
      <c r="C133" s="27">
        <v>0.19654427645788336</v>
      </c>
      <c r="D133" s="2">
        <v>201.81818181818099</v>
      </c>
      <c r="E133" s="2">
        <v>1615</v>
      </c>
      <c r="F133" s="27">
        <v>0.16526811297584937</v>
      </c>
      <c r="G133" s="14">
        <v>138.78787878787799</v>
      </c>
      <c r="H133" s="2">
        <v>1855</v>
      </c>
      <c r="I133" s="27">
        <v>0.15098486081719029</v>
      </c>
      <c r="J133" s="14">
        <v>194.545456</v>
      </c>
      <c r="K133" s="27">
        <v>1.9230769230769232E-2</v>
      </c>
      <c r="L133" s="2">
        <v>16272</v>
      </c>
      <c r="M133" s="27">
        <v>0.1855162349507479</v>
      </c>
      <c r="N133" s="2">
        <v>575.75757575757495</v>
      </c>
      <c r="O133" s="2">
        <v>16831</v>
      </c>
      <c r="P133" s="27">
        <v>0.18812312782223811</v>
      </c>
      <c r="Q133" s="14">
        <v>621.21212121212102</v>
      </c>
      <c r="R133" s="2">
        <v>17516</v>
      </c>
      <c r="S133" s="27">
        <v>0.17756421953246965</v>
      </c>
      <c r="T133" s="14">
        <v>617.57574499999998</v>
      </c>
      <c r="U133" s="27">
        <v>7.6450344149459198E-2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1529</v>
      </c>
      <c r="B134" s="2">
        <v>2186</v>
      </c>
      <c r="C134" s="27">
        <v>0.23606911447084233</v>
      </c>
      <c r="D134" s="2">
        <v>215.75757575757501</v>
      </c>
      <c r="E134" s="2">
        <v>1952</v>
      </c>
      <c r="F134" s="27">
        <v>0.19975440032746622</v>
      </c>
      <c r="G134" s="14">
        <v>205.45454545454501</v>
      </c>
      <c r="H134" s="2">
        <v>2155</v>
      </c>
      <c r="I134" s="27">
        <v>0.1754028976070324</v>
      </c>
      <c r="J134" s="14">
        <v>227.878784</v>
      </c>
      <c r="K134" s="27">
        <v>-1.4181152790484904E-2</v>
      </c>
      <c r="L134" s="2">
        <v>14933</v>
      </c>
      <c r="M134" s="27">
        <v>0.17025036483035388</v>
      </c>
      <c r="N134" s="2">
        <v>589.69696969696895</v>
      </c>
      <c r="O134" s="2">
        <v>14138</v>
      </c>
      <c r="P134" s="27">
        <v>0.1580229802834533</v>
      </c>
      <c r="Q134" s="14">
        <v>604.84848484848396</v>
      </c>
      <c r="R134" s="2">
        <v>14775</v>
      </c>
      <c r="S134" s="27">
        <v>0.14977799403929201</v>
      </c>
      <c r="T134" s="14">
        <v>681.81820000000005</v>
      </c>
      <c r="U134" s="27">
        <v>-1.0580593316815108E-2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1530</v>
      </c>
      <c r="B135" s="2">
        <v>1733</v>
      </c>
      <c r="C135" s="27">
        <v>0.18714902807775377</v>
      </c>
      <c r="D135" s="2">
        <v>169.69696969696901</v>
      </c>
      <c r="E135" s="2">
        <v>1586</v>
      </c>
      <c r="F135" s="27">
        <v>0.16230045026606632</v>
      </c>
      <c r="G135" s="14">
        <v>178.78787878787799</v>
      </c>
      <c r="H135" s="2">
        <v>2181</v>
      </c>
      <c r="I135" s="27">
        <v>0.17751912746215204</v>
      </c>
      <c r="J135" s="14">
        <v>220.606064</v>
      </c>
      <c r="K135" s="27">
        <v>0.25851125216387766</v>
      </c>
      <c r="L135" s="2">
        <v>10559</v>
      </c>
      <c r="M135" s="27">
        <v>0.12038261583363735</v>
      </c>
      <c r="N135" s="2">
        <v>414.54545454545399</v>
      </c>
      <c r="O135" s="2">
        <v>10800</v>
      </c>
      <c r="P135" s="27">
        <v>0.12071355121384182</v>
      </c>
      <c r="Q135" s="14">
        <v>511.51515151515099</v>
      </c>
      <c r="R135" s="2">
        <v>11382</v>
      </c>
      <c r="S135" s="27">
        <v>0.11538227601727388</v>
      </c>
      <c r="T135" s="14">
        <v>592.12120000000004</v>
      </c>
      <c r="U135" s="27">
        <v>7.7942987025286486E-2</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1531</v>
      </c>
      <c r="B136" s="2">
        <v>281</v>
      </c>
      <c r="C136" s="27">
        <v>3.0345572354211665E-2</v>
      </c>
      <c r="D136" s="2">
        <v>83.636363636363598</v>
      </c>
      <c r="E136" s="2">
        <v>451</v>
      </c>
      <c r="F136" s="27">
        <v>4.6152271796970935E-2</v>
      </c>
      <c r="G136" s="14">
        <v>78.181818181818201</v>
      </c>
      <c r="H136" s="2">
        <v>634</v>
      </c>
      <c r="I136" s="27">
        <v>5.1603451082532961E-2</v>
      </c>
      <c r="J136" s="14">
        <v>145.454544</v>
      </c>
      <c r="K136" s="27">
        <v>1.2562277580071175</v>
      </c>
      <c r="L136" s="2">
        <v>2594</v>
      </c>
      <c r="M136" s="27">
        <v>2.9574060561838745E-2</v>
      </c>
      <c r="N136" s="2">
        <v>252.72727272727201</v>
      </c>
      <c r="O136" s="2">
        <v>3218</v>
      </c>
      <c r="P136" s="27">
        <v>3.5968167389457684E-2</v>
      </c>
      <c r="Q136" s="14">
        <v>248.48484848484799</v>
      </c>
      <c r="R136" s="2">
        <v>3704</v>
      </c>
      <c r="S136" s="27">
        <v>3.7548405409241127E-2</v>
      </c>
      <c r="T136" s="14">
        <v>361.81817599999999</v>
      </c>
      <c r="U136" s="27">
        <v>0.42791056283731688</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1532</v>
      </c>
      <c r="B137" s="2">
        <v>552</v>
      </c>
      <c r="C137" s="27">
        <v>5.9611231101511876E-2</v>
      </c>
      <c r="D137" s="2">
        <v>108.484848484848</v>
      </c>
      <c r="E137" s="2">
        <v>571</v>
      </c>
      <c r="F137" s="27">
        <v>5.8432255423659436E-2</v>
      </c>
      <c r="G137" s="14">
        <v>83.636363636363598</v>
      </c>
      <c r="H137" s="2">
        <v>1256</v>
      </c>
      <c r="I137" s="27">
        <v>0.10223018069347224</v>
      </c>
      <c r="J137" s="14">
        <v>159.393936</v>
      </c>
      <c r="K137" s="27">
        <v>1.2753623188405796</v>
      </c>
      <c r="L137" s="2">
        <v>7897</v>
      </c>
      <c r="M137" s="27">
        <v>9.0033290769792051E-2</v>
      </c>
      <c r="N137" s="2">
        <v>519.39393939393904</v>
      </c>
      <c r="O137" s="2">
        <v>6776</v>
      </c>
      <c r="P137" s="27">
        <v>7.57365762060178E-2</v>
      </c>
      <c r="Q137" s="14">
        <v>393.93939393939399</v>
      </c>
      <c r="R137" s="2">
        <v>8859</v>
      </c>
      <c r="S137" s="27">
        <v>8.9805972872696302E-2</v>
      </c>
      <c r="T137" s="14">
        <v>519.39390000000003</v>
      </c>
      <c r="U137" s="27">
        <v>0.12181841205521084</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1533</v>
      </c>
      <c r="B138" s="2">
        <v>116</v>
      </c>
      <c r="C138" s="27">
        <v>1.2526997840172787E-2</v>
      </c>
      <c r="D138" s="2">
        <v>40.606060606060602</v>
      </c>
      <c r="E138" s="2">
        <v>221</v>
      </c>
      <c r="F138" s="27">
        <v>2.261563651248465E-2</v>
      </c>
      <c r="G138" s="14">
        <v>75.151515151515099</v>
      </c>
      <c r="H138" s="2">
        <v>93</v>
      </c>
      <c r="I138" s="27">
        <v>7.5695914048510499E-3</v>
      </c>
      <c r="J138" s="14">
        <v>34.5454559</v>
      </c>
      <c r="K138" s="27">
        <v>-0.19827586206896552</v>
      </c>
      <c r="L138" s="2">
        <v>923</v>
      </c>
      <c r="M138" s="27">
        <v>1.0523075519883254E-2</v>
      </c>
      <c r="N138" s="2">
        <v>108.484848484848</v>
      </c>
      <c r="O138" s="2">
        <v>1383</v>
      </c>
      <c r="P138" s="27">
        <v>1.5458040863772522E-2</v>
      </c>
      <c r="Q138" s="14">
        <v>169.09090909090901</v>
      </c>
      <c r="R138" s="2">
        <v>1134</v>
      </c>
      <c r="S138" s="27">
        <v>1.1495651116112159E-2</v>
      </c>
      <c r="T138" s="14">
        <v>149.090912</v>
      </c>
      <c r="U138" s="27">
        <v>0.228602383531961</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1534</v>
      </c>
      <c r="B139" s="2">
        <v>196</v>
      </c>
      <c r="C139" s="27">
        <v>2.1166306695464362E-2</v>
      </c>
      <c r="D139" s="2">
        <v>58.787878787878803</v>
      </c>
      <c r="E139" s="2">
        <v>229</v>
      </c>
      <c r="F139" s="27">
        <v>2.3434302087597215E-2</v>
      </c>
      <c r="G139" s="14">
        <v>57.5757575757575</v>
      </c>
      <c r="H139" s="2">
        <v>311</v>
      </c>
      <c r="I139" s="27">
        <v>2.531336480546964E-2</v>
      </c>
      <c r="J139" s="14">
        <v>66.666664100000006</v>
      </c>
      <c r="K139" s="27">
        <v>0.58673469387755106</v>
      </c>
      <c r="L139" s="2">
        <v>1710</v>
      </c>
      <c r="M139" s="27">
        <v>1.9495622035753373E-2</v>
      </c>
      <c r="N139" s="2">
        <v>206.06060606060601</v>
      </c>
      <c r="O139" s="2">
        <v>1937</v>
      </c>
      <c r="P139" s="27">
        <v>2.165019895381589E-2</v>
      </c>
      <c r="Q139" s="14">
        <v>214.54545454545399</v>
      </c>
      <c r="R139" s="2">
        <v>2386</v>
      </c>
      <c r="S139" s="27">
        <v>2.4187498732842691E-2</v>
      </c>
      <c r="T139" s="14">
        <v>227.878784</v>
      </c>
      <c r="U139" s="27">
        <v>0.39532163742690057</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1535</v>
      </c>
      <c r="B140" s="2">
        <v>304</v>
      </c>
      <c r="C140" s="27">
        <v>3.282937365010799E-2</v>
      </c>
      <c r="D140" s="2">
        <v>72.121212121212096</v>
      </c>
      <c r="E140" s="2">
        <v>496</v>
      </c>
      <c r="F140" s="27">
        <v>5.0757265656979127E-2</v>
      </c>
      <c r="G140" s="14">
        <v>96.363636363636402</v>
      </c>
      <c r="H140" s="2">
        <v>828</v>
      </c>
      <c r="I140" s="27">
        <v>6.7393781539964184E-2</v>
      </c>
      <c r="J140" s="14">
        <v>149.090912</v>
      </c>
      <c r="K140" s="27">
        <v>1.7236842105263157</v>
      </c>
      <c r="L140" s="2">
        <v>4758</v>
      </c>
      <c r="M140" s="27">
        <v>5.4245713243341848E-2</v>
      </c>
      <c r="N140" s="2">
        <v>350.90909090909003</v>
      </c>
      <c r="O140" s="2">
        <v>5079</v>
      </c>
      <c r="P140" s="27">
        <v>5.6768900612509499E-2</v>
      </c>
      <c r="Q140" s="14">
        <v>374.54545454545399</v>
      </c>
      <c r="R140" s="2">
        <v>5131</v>
      </c>
      <c r="S140" s="27">
        <v>5.2014273259939584E-2</v>
      </c>
      <c r="T140" s="14">
        <v>327.27273600000001</v>
      </c>
      <c r="U140" s="27">
        <v>7.8394283312316099E-2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1536</v>
      </c>
      <c r="B141" s="2">
        <v>327</v>
      </c>
      <c r="C141" s="27">
        <v>3.5313174946004319E-2</v>
      </c>
      <c r="D141" s="2">
        <v>79.393939393939405</v>
      </c>
      <c r="E141" s="2">
        <v>636</v>
      </c>
      <c r="F141" s="27">
        <v>6.5083913221449033E-2</v>
      </c>
      <c r="G141" s="14">
        <v>111.515151515151</v>
      </c>
      <c r="H141" s="2">
        <v>466</v>
      </c>
      <c r="I141" s="27">
        <v>3.7929350480221391E-2</v>
      </c>
      <c r="J141" s="14">
        <v>119.393936</v>
      </c>
      <c r="K141" s="27">
        <v>0.42507645259938837</v>
      </c>
      <c r="L141" s="2">
        <v>5019</v>
      </c>
      <c r="M141" s="27">
        <v>5.7221360817219992E-2</v>
      </c>
      <c r="N141" s="2">
        <v>334.54545454545399</v>
      </c>
      <c r="O141" s="2">
        <v>5610</v>
      </c>
      <c r="P141" s="27">
        <v>6.2703983547190062E-2</v>
      </c>
      <c r="Q141" s="14">
        <v>390.30303030303003</v>
      </c>
      <c r="R141" s="2">
        <v>6287</v>
      </c>
      <c r="S141" s="27">
        <v>6.373294406260771E-2</v>
      </c>
      <c r="T141" s="14">
        <v>455.75756799999999</v>
      </c>
      <c r="U141" s="27">
        <v>0.25263996812113965</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1537</v>
      </c>
      <c r="B142" s="2">
        <v>262</v>
      </c>
      <c r="C142" s="27">
        <v>2.8293736501079914E-2</v>
      </c>
      <c r="D142" s="2">
        <v>70.909090909090907</v>
      </c>
      <c r="E142" s="2">
        <v>288</v>
      </c>
      <c r="F142" s="27">
        <v>2.9471960704052395E-2</v>
      </c>
      <c r="G142" s="14">
        <v>64.242424242424207</v>
      </c>
      <c r="H142" s="2">
        <v>818</v>
      </c>
      <c r="I142" s="27">
        <v>6.6579846980302781E-2</v>
      </c>
      <c r="J142" s="14">
        <v>196.96969999999999</v>
      </c>
      <c r="K142" s="27">
        <v>2.1221374045801529</v>
      </c>
      <c r="L142" s="2">
        <v>5385</v>
      </c>
      <c r="M142" s="27">
        <v>6.1394107989784751E-2</v>
      </c>
      <c r="N142" s="2">
        <v>364.84848484848402</v>
      </c>
      <c r="O142" s="2">
        <v>5871</v>
      </c>
      <c r="P142" s="27">
        <v>6.5621227701524565E-2</v>
      </c>
      <c r="Q142" s="14">
        <v>400.60606060606</v>
      </c>
      <c r="R142" s="2">
        <v>8542</v>
      </c>
      <c r="S142" s="27">
        <v>8.6592461934594411E-2</v>
      </c>
      <c r="T142" s="14">
        <v>572.72730000000001</v>
      </c>
      <c r="U142" s="27">
        <v>0.58625812441968428</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122" t="s">
        <v>1756</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211" t="s">
        <v>1703</v>
      </c>
      <c r="C145" s="211"/>
      <c r="D145" s="211" t="s">
        <v>1704</v>
      </c>
      <c r="E145" s="211" t="s">
        <v>1703</v>
      </c>
      <c r="F145" s="211"/>
      <c r="G145" s="211" t="s">
        <v>1704</v>
      </c>
      <c r="H145" s="211" t="s">
        <v>1703</v>
      </c>
      <c r="I145" s="211"/>
      <c r="J145" s="211" t="s">
        <v>1704</v>
      </c>
      <c r="K145" t="s">
        <v>172</v>
      </c>
      <c r="L145" s="211" t="s">
        <v>1703</v>
      </c>
      <c r="M145" s="211"/>
      <c r="N145" s="211" t="s">
        <v>1704</v>
      </c>
      <c r="O145" s="211" t="s">
        <v>1703</v>
      </c>
      <c r="P145" s="211"/>
      <c r="Q145" s="211" t="s">
        <v>1704</v>
      </c>
      <c r="R145" s="211" t="s">
        <v>1703</v>
      </c>
      <c r="S145" s="211"/>
      <c r="T145" s="211" t="s">
        <v>1704</v>
      </c>
      <c r="U145" t="s">
        <v>172</v>
      </c>
      <c r="V145" s="211" t="s">
        <v>1703</v>
      </c>
      <c r="W145" s="211"/>
      <c r="X145" s="211" t="s">
        <v>1704</v>
      </c>
      <c r="Y145" s="211" t="s">
        <v>1703</v>
      </c>
      <c r="Z145" s="211"/>
      <c r="AA145" s="211" t="s">
        <v>1704</v>
      </c>
      <c r="AB145" s="211" t="s">
        <v>1703</v>
      </c>
      <c r="AC145" s="211"/>
      <c r="AD145" s="211" t="s">
        <v>1704</v>
      </c>
      <c r="AE145" t="s">
        <v>172</v>
      </c>
    </row>
    <row r="146" spans="1:31" x14ac:dyDescent="0.3">
      <c r="A146" t="s">
        <v>174</v>
      </c>
      <c r="B146" s="2">
        <v>8229</v>
      </c>
      <c r="C146" s="27" t="s">
        <v>172</v>
      </c>
      <c r="D146" s="2">
        <v>192.72727272727201</v>
      </c>
      <c r="E146" s="2">
        <v>9060</v>
      </c>
      <c r="F146" s="27" t="s">
        <v>172</v>
      </c>
      <c r="G146" s="14">
        <v>166.06060606060601</v>
      </c>
      <c r="H146" s="2">
        <v>10090</v>
      </c>
      <c r="I146" s="27" t="s">
        <v>172</v>
      </c>
      <c r="J146" s="14">
        <v>214.545456</v>
      </c>
      <c r="K146" s="27">
        <v>0.22615141572487543</v>
      </c>
      <c r="L146" s="2">
        <v>73586</v>
      </c>
      <c r="M146" s="27" t="s">
        <v>172</v>
      </c>
      <c r="N146" s="2">
        <v>471.51515151515099</v>
      </c>
      <c r="O146" s="2">
        <v>77692</v>
      </c>
      <c r="P146" s="27" t="s">
        <v>172</v>
      </c>
      <c r="Q146" s="14">
        <v>383.636363636363</v>
      </c>
      <c r="R146" s="2">
        <v>81306</v>
      </c>
      <c r="S146" s="27" t="s">
        <v>172</v>
      </c>
      <c r="T146" s="14">
        <v>372.72726399999999</v>
      </c>
      <c r="U146" s="27">
        <v>0.10491126029407767</v>
      </c>
      <c r="V146" s="2">
        <v>12392852</v>
      </c>
      <c r="W146" s="27" t="s">
        <v>172</v>
      </c>
      <c r="X146" s="2">
        <v>13533</v>
      </c>
      <c r="Y146" s="2">
        <v>12717801</v>
      </c>
      <c r="Z146" s="27" t="s">
        <v>172</v>
      </c>
      <c r="AA146" s="14">
        <v>11122.42</v>
      </c>
      <c r="AB146" s="2">
        <v>13103114</v>
      </c>
      <c r="AC146" s="27" t="s">
        <v>172</v>
      </c>
      <c r="AD146" s="14">
        <v>11237.58</v>
      </c>
      <c r="AE146" s="27">
        <v>5.7000000000000002E-2</v>
      </c>
    </row>
    <row r="147" spans="1:31" x14ac:dyDescent="0.3">
      <c r="A147" t="s">
        <v>1757</v>
      </c>
      <c r="B147" s="2">
        <v>625</v>
      </c>
      <c r="C147" s="27">
        <v>7.5950905334791596E-2</v>
      </c>
      <c r="D147" s="2">
        <v>89.090909090909093</v>
      </c>
      <c r="E147" s="2">
        <v>440</v>
      </c>
      <c r="F147" s="27">
        <v>4.856512141280353E-2</v>
      </c>
      <c r="G147" s="14">
        <v>61.818181818181799</v>
      </c>
      <c r="H147" s="2">
        <v>543</v>
      </c>
      <c r="I147" s="27">
        <v>5.3815659068384536E-2</v>
      </c>
      <c r="J147" s="14">
        <v>89.696969999999993</v>
      </c>
      <c r="K147" s="27">
        <v>-0.13120000000000001</v>
      </c>
      <c r="L147" s="2">
        <v>4514</v>
      </c>
      <c r="M147" s="27">
        <v>6.1343190280759928E-2</v>
      </c>
      <c r="N147" s="2">
        <v>241.21212121212099</v>
      </c>
      <c r="O147" s="2">
        <v>5278</v>
      </c>
      <c r="P147" s="27">
        <v>6.793492251454461E-2</v>
      </c>
      <c r="Q147" s="14">
        <v>306.06060606060601</v>
      </c>
      <c r="R147" s="2">
        <v>6295</v>
      </c>
      <c r="S147" s="27">
        <v>7.7423560376847958E-2</v>
      </c>
      <c r="T147" s="14">
        <v>390.30304000000001</v>
      </c>
      <c r="U147" s="27">
        <v>0.39455028799291092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1758</v>
      </c>
      <c r="B148" s="2">
        <v>288</v>
      </c>
      <c r="C148" s="27">
        <v>3.4998177178271965E-2</v>
      </c>
      <c r="D148" s="2">
        <v>63.030303030303003</v>
      </c>
      <c r="E148" s="2">
        <v>112</v>
      </c>
      <c r="F148" s="27">
        <v>1.2362030905077263E-2</v>
      </c>
      <c r="G148" s="14">
        <v>36.363636363636303</v>
      </c>
      <c r="H148" s="2">
        <v>98</v>
      </c>
      <c r="I148" s="27">
        <v>9.7125867195242809E-3</v>
      </c>
      <c r="J148" s="14">
        <v>32.121212</v>
      </c>
      <c r="K148" s="27">
        <v>-0.65972222222222221</v>
      </c>
      <c r="L148" s="2">
        <v>1846</v>
      </c>
      <c r="M148" s="27">
        <v>2.5086293588454326E-2</v>
      </c>
      <c r="N148" s="2">
        <v>163.636363636363</v>
      </c>
      <c r="O148" s="2">
        <v>1740</v>
      </c>
      <c r="P148" s="27">
        <v>2.2396128301498223E-2</v>
      </c>
      <c r="Q148" s="14">
        <v>190.30303030303</v>
      </c>
      <c r="R148" s="2">
        <v>1500</v>
      </c>
      <c r="S148" s="27">
        <v>1.8448822965094827E-2</v>
      </c>
      <c r="T148" s="14">
        <v>180</v>
      </c>
      <c r="U148" s="27">
        <v>-0.18743228602383533</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1759</v>
      </c>
      <c r="B149" s="2">
        <v>51</v>
      </c>
      <c r="C149" s="27">
        <v>6.1975938753189939E-3</v>
      </c>
      <c r="D149" s="2">
        <v>26.6666666666666</v>
      </c>
      <c r="E149" s="2">
        <v>57</v>
      </c>
      <c r="F149" s="27">
        <v>6.2913907284768214E-3</v>
      </c>
      <c r="G149" s="14">
        <v>23.636363636363601</v>
      </c>
      <c r="H149" s="2">
        <v>16</v>
      </c>
      <c r="I149" s="27">
        <v>1.5857284440039642E-3</v>
      </c>
      <c r="J149" s="14">
        <v>10.909091</v>
      </c>
      <c r="K149" s="27">
        <v>-0.68627450980392157</v>
      </c>
      <c r="L149" s="2">
        <v>422</v>
      </c>
      <c r="M149" s="27">
        <v>5.7347865083032098E-3</v>
      </c>
      <c r="N149" s="2">
        <v>66.060606060606005</v>
      </c>
      <c r="O149" s="2">
        <v>469</v>
      </c>
      <c r="P149" s="27">
        <v>6.0366575709210725E-3</v>
      </c>
      <c r="Q149" s="14">
        <v>103.636363636363</v>
      </c>
      <c r="R149" s="2">
        <v>348</v>
      </c>
      <c r="S149" s="27">
        <v>4.2801269279019996E-3</v>
      </c>
      <c r="T149" s="14">
        <v>74.545455899999993</v>
      </c>
      <c r="U149" s="27">
        <v>-0.17535545023696683</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1760</v>
      </c>
      <c r="B150" s="2">
        <v>237</v>
      </c>
      <c r="C150" s="27">
        <v>2.8800583302952973E-2</v>
      </c>
      <c r="D150" s="2">
        <v>59.393939393939398</v>
      </c>
      <c r="E150" s="2">
        <v>55</v>
      </c>
      <c r="F150" s="27">
        <v>6.0706401766004413E-3</v>
      </c>
      <c r="G150" s="14">
        <v>26.6666666666666</v>
      </c>
      <c r="H150" s="2">
        <v>82</v>
      </c>
      <c r="I150" s="27">
        <v>8.1268582755203173E-3</v>
      </c>
      <c r="J150" s="14">
        <v>31.515152</v>
      </c>
      <c r="K150" s="27">
        <v>-0.65400843881856541</v>
      </c>
      <c r="L150" s="2">
        <v>1424</v>
      </c>
      <c r="M150" s="27">
        <v>1.9351507080151115E-2</v>
      </c>
      <c r="N150" s="2">
        <v>163.030303030303</v>
      </c>
      <c r="O150" s="2">
        <v>1271</v>
      </c>
      <c r="P150" s="27">
        <v>1.6359470730577152E-2</v>
      </c>
      <c r="Q150" s="14">
        <v>143.030303030303</v>
      </c>
      <c r="R150" s="2">
        <v>1152</v>
      </c>
      <c r="S150" s="27">
        <v>1.4168696037192827E-2</v>
      </c>
      <c r="T150" s="14">
        <v>170.30302399999999</v>
      </c>
      <c r="U150" s="27">
        <v>-0.19101123595505617</v>
      </c>
      <c r="V150" s="2">
        <v>150058</v>
      </c>
      <c r="W150" s="27">
        <v>1.2E-2</v>
      </c>
      <c r="X150" s="2">
        <v>1699</v>
      </c>
      <c r="Y150" s="2">
        <v>157568</v>
      </c>
      <c r="Z150" s="27">
        <v>1.2E-2</v>
      </c>
      <c r="AA150" s="14">
        <v>1599.39</v>
      </c>
      <c r="AB150" s="2">
        <v>132020</v>
      </c>
      <c r="AC150" s="27">
        <v>0.01</v>
      </c>
      <c r="AD150" s="14">
        <v>1887.88</v>
      </c>
      <c r="AE150" s="27">
        <v>-0.12</v>
      </c>
    </row>
    <row r="151" spans="1:31" x14ac:dyDescent="0.3">
      <c r="A151" t="s">
        <v>1761</v>
      </c>
      <c r="B151" s="2">
        <v>337</v>
      </c>
      <c r="C151" s="27">
        <v>4.0952728156519624E-2</v>
      </c>
      <c r="D151" s="2">
        <v>68.484848484848399</v>
      </c>
      <c r="E151" s="2">
        <v>328</v>
      </c>
      <c r="F151" s="27">
        <v>3.6203090507726271E-2</v>
      </c>
      <c r="G151" s="14">
        <v>52.121212121212103</v>
      </c>
      <c r="H151" s="2">
        <v>445</v>
      </c>
      <c r="I151" s="27">
        <v>4.410307234886026E-2</v>
      </c>
      <c r="J151" s="14">
        <v>81.818183899999994</v>
      </c>
      <c r="K151" s="27">
        <v>0.32047477744807124</v>
      </c>
      <c r="L151" s="2">
        <v>2668</v>
      </c>
      <c r="M151" s="27">
        <v>3.6256896692305599E-2</v>
      </c>
      <c r="N151" s="2">
        <v>196.363636363636</v>
      </c>
      <c r="O151" s="2">
        <v>3538</v>
      </c>
      <c r="P151" s="27">
        <v>4.5538794213046387E-2</v>
      </c>
      <c r="Q151" s="14">
        <v>258.78787878787801</v>
      </c>
      <c r="R151" s="2">
        <v>4795</v>
      </c>
      <c r="S151" s="27">
        <v>5.8974737411753131E-2</v>
      </c>
      <c r="T151" s="14">
        <v>385.45455900000002</v>
      </c>
      <c r="U151" s="27">
        <v>0.79722638680659674</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1762</v>
      </c>
      <c r="B152" s="2">
        <v>7604</v>
      </c>
      <c r="C152" s="27">
        <v>0.92404909466520846</v>
      </c>
      <c r="D152" s="2">
        <v>224.84848484848399</v>
      </c>
      <c r="E152" s="2">
        <v>8620</v>
      </c>
      <c r="F152" s="27">
        <v>0.95143487858719644</v>
      </c>
      <c r="G152" s="14">
        <v>184.24242424242399</v>
      </c>
      <c r="H152" s="2">
        <v>9547</v>
      </c>
      <c r="I152" s="27">
        <v>0.94618434093161541</v>
      </c>
      <c r="J152" s="14">
        <v>249.090912</v>
      </c>
      <c r="K152" s="27">
        <v>0.25552340873224616</v>
      </c>
      <c r="L152" s="2">
        <v>69072</v>
      </c>
      <c r="M152" s="27">
        <v>0.93865680971924004</v>
      </c>
      <c r="N152" s="2">
        <v>550.30303030303003</v>
      </c>
      <c r="O152" s="2">
        <v>72414</v>
      </c>
      <c r="P152" s="27">
        <v>0.93206507748545542</v>
      </c>
      <c r="Q152" s="14">
        <v>429.69696969696901</v>
      </c>
      <c r="R152" s="2">
        <v>75011</v>
      </c>
      <c r="S152" s="27">
        <v>0.92257643962315206</v>
      </c>
      <c r="T152" s="14">
        <v>484.84848</v>
      </c>
      <c r="U152" s="27">
        <v>8.5982742645355575E-2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122" t="s">
        <v>1763</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211" t="s">
        <v>1703</v>
      </c>
      <c r="C155" s="211"/>
      <c r="D155" s="211" t="s">
        <v>1704</v>
      </c>
      <c r="E155" s="211" t="s">
        <v>1703</v>
      </c>
      <c r="F155" s="211"/>
      <c r="G155" s="211" t="s">
        <v>1704</v>
      </c>
      <c r="H155" s="211" t="s">
        <v>1703</v>
      </c>
      <c r="I155" s="211"/>
      <c r="J155" s="211" t="s">
        <v>1704</v>
      </c>
      <c r="K155" t="s">
        <v>172</v>
      </c>
      <c r="L155" s="211" t="s">
        <v>1703</v>
      </c>
      <c r="M155" s="211"/>
      <c r="N155" s="211" t="s">
        <v>1704</v>
      </c>
      <c r="O155" s="211" t="s">
        <v>1703</v>
      </c>
      <c r="P155" s="211"/>
      <c r="Q155" s="211" t="s">
        <v>1704</v>
      </c>
      <c r="R155" s="211" t="s">
        <v>1703</v>
      </c>
      <c r="S155" s="211"/>
      <c r="T155" s="211" t="s">
        <v>1704</v>
      </c>
      <c r="U155" t="s">
        <v>172</v>
      </c>
      <c r="V155" s="211" t="s">
        <v>1703</v>
      </c>
      <c r="W155" s="211"/>
      <c r="X155" s="211" t="s">
        <v>1704</v>
      </c>
      <c r="Y155" s="211" t="s">
        <v>1703</v>
      </c>
      <c r="Z155" s="211"/>
      <c r="AA155" s="211" t="s">
        <v>1704</v>
      </c>
      <c r="AB155" s="211" t="s">
        <v>1703</v>
      </c>
      <c r="AC155" s="211"/>
      <c r="AD155" s="211" t="s">
        <v>1704</v>
      </c>
      <c r="AE155" t="s">
        <v>172</v>
      </c>
    </row>
    <row r="156" spans="1:31" x14ac:dyDescent="0.3">
      <c r="A156" t="s">
        <v>174</v>
      </c>
      <c r="B156" s="2">
        <v>8229</v>
      </c>
      <c r="C156" s="27" t="s">
        <v>172</v>
      </c>
      <c r="D156" s="2">
        <v>192.72727272727201</v>
      </c>
      <c r="E156" s="2">
        <v>9060</v>
      </c>
      <c r="F156" s="27" t="s">
        <v>172</v>
      </c>
      <c r="G156" s="14">
        <v>166.06060606060601</v>
      </c>
      <c r="H156" s="2">
        <v>10090</v>
      </c>
      <c r="I156" s="27" t="s">
        <v>172</v>
      </c>
      <c r="J156" s="14">
        <v>214.545456</v>
      </c>
      <c r="K156" s="27">
        <v>0.22615141572487543</v>
      </c>
      <c r="L156" s="2">
        <v>73586</v>
      </c>
      <c r="M156" s="27" t="s">
        <v>172</v>
      </c>
      <c r="N156" s="2">
        <v>471.51515151515099</v>
      </c>
      <c r="O156" s="2">
        <v>77692</v>
      </c>
      <c r="P156" s="27" t="s">
        <v>172</v>
      </c>
      <c r="Q156" s="14">
        <v>383.636363636363</v>
      </c>
      <c r="R156" s="2">
        <v>81306</v>
      </c>
      <c r="S156" s="27" t="s">
        <v>172</v>
      </c>
      <c r="T156" s="14">
        <v>372.72726399999999</v>
      </c>
      <c r="U156" s="27">
        <v>0.10491126029407767</v>
      </c>
      <c r="V156" s="2">
        <v>12392852</v>
      </c>
      <c r="W156" s="27" t="s">
        <v>172</v>
      </c>
      <c r="X156" s="2">
        <v>13533</v>
      </c>
      <c r="Y156" s="2">
        <v>12717801</v>
      </c>
      <c r="Z156" s="27" t="s">
        <v>172</v>
      </c>
      <c r="AA156" s="14">
        <v>11122.42</v>
      </c>
      <c r="AB156" s="2">
        <v>13103114</v>
      </c>
      <c r="AC156" s="27" t="s">
        <v>172</v>
      </c>
      <c r="AD156" s="14">
        <v>11237.58</v>
      </c>
      <c r="AE156" s="27">
        <v>5.7000000000000002E-2</v>
      </c>
    </row>
    <row r="157" spans="1:31" x14ac:dyDescent="0.3">
      <c r="A157" t="s">
        <v>1764</v>
      </c>
      <c r="B157" s="2">
        <v>6273</v>
      </c>
      <c r="C157" s="27">
        <v>0.76230404666423623</v>
      </c>
      <c r="D157" s="2">
        <v>141.81818181818099</v>
      </c>
      <c r="E157" s="2">
        <v>6868</v>
      </c>
      <c r="F157" s="27">
        <v>0.75805739514348791</v>
      </c>
      <c r="G157" s="14">
        <v>147.87878787878699</v>
      </c>
      <c r="H157" s="2">
        <v>7649</v>
      </c>
      <c r="I157" s="27">
        <v>0.75807730426164521</v>
      </c>
      <c r="J157" s="14">
        <v>183.03030000000001</v>
      </c>
      <c r="K157" s="27">
        <v>0.21935278176311174</v>
      </c>
      <c r="L157" s="2">
        <v>57613</v>
      </c>
      <c r="M157" s="27">
        <v>0.78293425379827686</v>
      </c>
      <c r="N157" s="2">
        <v>596.969696969697</v>
      </c>
      <c r="O157" s="2">
        <v>59568</v>
      </c>
      <c r="P157" s="27">
        <v>0.76671986819749782</v>
      </c>
      <c r="Q157" s="14">
        <v>558.78787878787796</v>
      </c>
      <c r="R157" s="2">
        <v>62032</v>
      </c>
      <c r="S157" s="27">
        <v>0.76294492411384152</v>
      </c>
      <c r="T157" s="14">
        <v>646.66669999999999</v>
      </c>
      <c r="U157" s="27">
        <v>7.6701438911356806E-2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1765</v>
      </c>
      <c r="B158" s="2">
        <v>4401</v>
      </c>
      <c r="C158" s="27">
        <v>0.53481589500546844</v>
      </c>
      <c r="D158" s="2">
        <v>163.636363636363</v>
      </c>
      <c r="E158" s="2">
        <v>4252</v>
      </c>
      <c r="F158" s="27">
        <v>0.46931567328918322</v>
      </c>
      <c r="G158" s="14">
        <v>164.24242424242399</v>
      </c>
      <c r="H158" s="2">
        <v>5075</v>
      </c>
      <c r="I158" s="27">
        <v>0.50297324083250738</v>
      </c>
      <c r="J158" s="14">
        <v>247.27271999999999</v>
      </c>
      <c r="K158" s="27">
        <v>0.15314701204271755</v>
      </c>
      <c r="L158" s="2">
        <v>40546</v>
      </c>
      <c r="M158" s="27">
        <v>0.5510015492077297</v>
      </c>
      <c r="N158" s="2">
        <v>605.45454545454504</v>
      </c>
      <c r="O158" s="2">
        <v>39543</v>
      </c>
      <c r="P158" s="27">
        <v>0.5089713226587036</v>
      </c>
      <c r="Q158" s="14">
        <v>637.57575757575705</v>
      </c>
      <c r="R158" s="2">
        <v>40490</v>
      </c>
      <c r="S158" s="27">
        <v>0.49799522790445971</v>
      </c>
      <c r="T158" s="14">
        <v>656.36364700000001</v>
      </c>
      <c r="U158" s="27">
        <v>-1.3811473388250382E-3</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1766</v>
      </c>
      <c r="B159" s="2">
        <v>1872</v>
      </c>
      <c r="C159" s="27">
        <v>0.22748815165876776</v>
      </c>
      <c r="D159" s="2">
        <v>154.54545454545399</v>
      </c>
      <c r="E159" s="2">
        <v>2616</v>
      </c>
      <c r="F159" s="27">
        <v>0.28874172185430463</v>
      </c>
      <c r="G159" s="14">
        <v>156.363636363636</v>
      </c>
      <c r="H159" s="2">
        <v>2574</v>
      </c>
      <c r="I159" s="27">
        <v>0.25510406342913777</v>
      </c>
      <c r="J159" s="14">
        <v>230.909088</v>
      </c>
      <c r="K159" s="27">
        <v>0.375</v>
      </c>
      <c r="L159" s="2">
        <v>17067</v>
      </c>
      <c r="M159" s="27">
        <v>0.23193270459054713</v>
      </c>
      <c r="N159" s="2">
        <v>433.33333333333297</v>
      </c>
      <c r="O159" s="2">
        <v>20025</v>
      </c>
      <c r="P159" s="27">
        <v>0.25774854553879423</v>
      </c>
      <c r="Q159" s="14">
        <v>493.93939393939399</v>
      </c>
      <c r="R159" s="2">
        <v>21542</v>
      </c>
      <c r="S159" s="27">
        <v>0.26494969620938186</v>
      </c>
      <c r="T159" s="14">
        <v>653.33330000000001</v>
      </c>
      <c r="U159" s="27">
        <v>0.262201910118943</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1767</v>
      </c>
      <c r="B160" s="2">
        <v>332</v>
      </c>
      <c r="C160" s="27">
        <v>4.0345120913841293E-2</v>
      </c>
      <c r="D160" s="2">
        <v>83.030303030303003</v>
      </c>
      <c r="E160" s="2">
        <v>668</v>
      </c>
      <c r="F160" s="27">
        <v>7.3730684326710816E-2</v>
      </c>
      <c r="G160" s="14">
        <v>111.515151515151</v>
      </c>
      <c r="H160" s="2">
        <v>697</v>
      </c>
      <c r="I160" s="27">
        <v>6.9078295341922696E-2</v>
      </c>
      <c r="J160" s="14">
        <v>123.030304</v>
      </c>
      <c r="K160" s="27">
        <v>1.0993975903614457</v>
      </c>
      <c r="L160" s="2">
        <v>5245</v>
      </c>
      <c r="M160" s="27">
        <v>7.1277145109124015E-2</v>
      </c>
      <c r="N160" s="2">
        <v>327.87878787878702</v>
      </c>
      <c r="O160" s="2">
        <v>5535</v>
      </c>
      <c r="P160" s="27">
        <v>7.1242856407352104E-2</v>
      </c>
      <c r="Q160" s="14">
        <v>289.09090909090901</v>
      </c>
      <c r="R160" s="2">
        <v>7783</v>
      </c>
      <c r="S160" s="27">
        <v>9.572479275822203E-2</v>
      </c>
      <c r="T160" s="14">
        <v>430.90910000000002</v>
      </c>
      <c r="U160" s="27">
        <v>0.48388941849380362</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1768</v>
      </c>
      <c r="B161" s="2">
        <v>1540</v>
      </c>
      <c r="C161" s="27">
        <v>0.18714303074492647</v>
      </c>
      <c r="D161" s="2">
        <v>144.24242424242399</v>
      </c>
      <c r="E161" s="2">
        <v>1948</v>
      </c>
      <c r="F161" s="27">
        <v>0.21501103752759382</v>
      </c>
      <c r="G161" s="14">
        <v>149.69696969696901</v>
      </c>
      <c r="H161" s="2">
        <v>1877</v>
      </c>
      <c r="I161" s="27">
        <v>0.18602576808721508</v>
      </c>
      <c r="J161" s="14">
        <v>212.121216</v>
      </c>
      <c r="K161" s="27">
        <v>0.21883116883116882</v>
      </c>
      <c r="L161" s="2">
        <v>11822</v>
      </c>
      <c r="M161" s="27">
        <v>0.1606555594814231</v>
      </c>
      <c r="N161" s="2">
        <v>409.09090909090901</v>
      </c>
      <c r="O161" s="2">
        <v>14490</v>
      </c>
      <c r="P161" s="27">
        <v>0.18650568913144211</v>
      </c>
      <c r="Q161" s="14">
        <v>428.48484848484799</v>
      </c>
      <c r="R161" s="2">
        <v>13759</v>
      </c>
      <c r="S161" s="27">
        <v>0.16922490345115981</v>
      </c>
      <c r="T161" s="14">
        <v>489.69695999999999</v>
      </c>
      <c r="U161" s="27">
        <v>0.16384706479445102</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1769</v>
      </c>
      <c r="B162" s="2">
        <v>1956</v>
      </c>
      <c r="C162" s="27">
        <v>0.23769595333576377</v>
      </c>
      <c r="D162" s="2">
        <v>156.363636363636</v>
      </c>
      <c r="E162" s="2">
        <v>2192</v>
      </c>
      <c r="F162" s="27">
        <v>0.24194260485651214</v>
      </c>
      <c r="G162" s="14">
        <v>168.48484848484799</v>
      </c>
      <c r="H162" s="2">
        <v>2441</v>
      </c>
      <c r="I162" s="27">
        <v>0.24192269573835481</v>
      </c>
      <c r="J162" s="14">
        <v>206.060608</v>
      </c>
      <c r="K162" s="27">
        <v>0.24795501022494887</v>
      </c>
      <c r="L162" s="2">
        <v>15973</v>
      </c>
      <c r="M162" s="27">
        <v>0.21706574620172314</v>
      </c>
      <c r="N162" s="2">
        <v>469.69696969696901</v>
      </c>
      <c r="O162" s="2">
        <v>18124</v>
      </c>
      <c r="P162" s="27">
        <v>0.23328013180250218</v>
      </c>
      <c r="Q162" s="14">
        <v>483.030303030303</v>
      </c>
      <c r="R162" s="2">
        <v>19274</v>
      </c>
      <c r="S162" s="27">
        <v>0.23705507588615846</v>
      </c>
      <c r="T162" s="14">
        <v>627.27269999999999</v>
      </c>
      <c r="U162" s="27">
        <v>0.20666124084392412</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1770</v>
      </c>
      <c r="B163" s="2">
        <v>1396</v>
      </c>
      <c r="C163" s="27">
        <v>0.16964394215579048</v>
      </c>
      <c r="D163" s="2">
        <v>140.60606060606</v>
      </c>
      <c r="E163" s="2">
        <v>1816</v>
      </c>
      <c r="F163" s="27">
        <v>0.20044150110375275</v>
      </c>
      <c r="G163" s="14">
        <v>150.90909090909</v>
      </c>
      <c r="H163" s="2">
        <v>1978</v>
      </c>
      <c r="I163" s="27">
        <v>0.1960356788899901</v>
      </c>
      <c r="J163" s="14">
        <v>176.96969999999999</v>
      </c>
      <c r="K163" s="27">
        <v>0.4169054441260745</v>
      </c>
      <c r="L163" s="2">
        <v>12851</v>
      </c>
      <c r="M163" s="27">
        <v>0.1746391976734705</v>
      </c>
      <c r="N163" s="2">
        <v>463.030303030303</v>
      </c>
      <c r="O163" s="2">
        <v>14436</v>
      </c>
      <c r="P163" s="27">
        <v>0.18581063687380941</v>
      </c>
      <c r="Q163" s="14">
        <v>422.42424242424198</v>
      </c>
      <c r="R163" s="2">
        <v>15429</v>
      </c>
      <c r="S163" s="27">
        <v>0.18976459301896539</v>
      </c>
      <c r="T163" s="14">
        <v>615.15150000000006</v>
      </c>
      <c r="U163" s="27">
        <v>0.20060695665706949</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1771</v>
      </c>
      <c r="B164" s="2">
        <v>560</v>
      </c>
      <c r="C164" s="27">
        <v>6.8052011179973268E-2</v>
      </c>
      <c r="D164" s="2">
        <v>100</v>
      </c>
      <c r="E164" s="2">
        <v>376</v>
      </c>
      <c r="F164" s="27">
        <v>4.150110375275938E-2</v>
      </c>
      <c r="G164" s="14">
        <v>66.6666666666666</v>
      </c>
      <c r="H164" s="2">
        <v>463</v>
      </c>
      <c r="I164" s="27">
        <v>4.5887016848364715E-2</v>
      </c>
      <c r="J164" s="14">
        <v>107.272728</v>
      </c>
      <c r="K164" s="27">
        <v>-0.17321428571428571</v>
      </c>
      <c r="L164" s="2">
        <v>3122</v>
      </c>
      <c r="M164" s="27">
        <v>4.2426548528252658E-2</v>
      </c>
      <c r="N164" s="2">
        <v>252.12121212121201</v>
      </c>
      <c r="O164" s="2">
        <v>3688</v>
      </c>
      <c r="P164" s="27">
        <v>4.746949492869279E-2</v>
      </c>
      <c r="Q164" s="14">
        <v>245.45454545454501</v>
      </c>
      <c r="R164" s="2">
        <v>3845</v>
      </c>
      <c r="S164" s="27">
        <v>4.7290482867193076E-2</v>
      </c>
      <c r="T164" s="14">
        <v>306.06060000000002</v>
      </c>
      <c r="U164" s="27">
        <v>0.23158231902626522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122" t="s">
        <v>1772</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211" t="s">
        <v>1703</v>
      </c>
      <c r="C167" s="211"/>
      <c r="D167" s="211" t="s">
        <v>1704</v>
      </c>
      <c r="E167" s="211" t="s">
        <v>1703</v>
      </c>
      <c r="F167" s="211"/>
      <c r="G167" s="211" t="s">
        <v>1704</v>
      </c>
      <c r="H167" s="211" t="s">
        <v>1703</v>
      </c>
      <c r="I167" s="211"/>
      <c r="J167" s="211" t="s">
        <v>1704</v>
      </c>
      <c r="K167" t="s">
        <v>172</v>
      </c>
      <c r="L167" s="211" t="s">
        <v>1703</v>
      </c>
      <c r="M167" s="211"/>
      <c r="N167" s="211" t="s">
        <v>1704</v>
      </c>
      <c r="O167" s="211" t="s">
        <v>1703</v>
      </c>
      <c r="P167" s="211"/>
      <c r="Q167" s="211" t="s">
        <v>1704</v>
      </c>
      <c r="R167" s="211" t="s">
        <v>1703</v>
      </c>
      <c r="S167" s="211"/>
      <c r="T167" s="211" t="s">
        <v>1704</v>
      </c>
      <c r="U167" t="s">
        <v>172</v>
      </c>
      <c r="V167" s="211" t="s">
        <v>1703</v>
      </c>
      <c r="W167" s="211"/>
      <c r="X167" s="211" t="s">
        <v>1704</v>
      </c>
      <c r="Y167" s="211" t="s">
        <v>1703</v>
      </c>
      <c r="Z167" s="211"/>
      <c r="AA167" s="211" t="s">
        <v>1704</v>
      </c>
      <c r="AB167" s="211" t="s">
        <v>1703</v>
      </c>
      <c r="AC167" s="211"/>
      <c r="AD167" s="211" t="s">
        <v>1704</v>
      </c>
      <c r="AE167" t="s">
        <v>172</v>
      </c>
    </row>
    <row r="168" spans="1:31" x14ac:dyDescent="0.3">
      <c r="A168" t="s">
        <v>174</v>
      </c>
      <c r="B168" s="2">
        <v>6273</v>
      </c>
      <c r="C168" s="27" t="s">
        <v>172</v>
      </c>
      <c r="D168" s="2">
        <v>141.81818181818099</v>
      </c>
      <c r="E168" s="2">
        <v>6868</v>
      </c>
      <c r="F168" s="27" t="s">
        <v>172</v>
      </c>
      <c r="G168" s="14">
        <v>147.87878787878699</v>
      </c>
      <c r="H168" s="2">
        <v>7649</v>
      </c>
      <c r="I168" s="27" t="s">
        <v>172</v>
      </c>
      <c r="J168" s="14">
        <v>183.03030000000001</v>
      </c>
      <c r="K168" s="27">
        <v>0.21935278176311174</v>
      </c>
      <c r="L168" s="2">
        <v>57613</v>
      </c>
      <c r="M168" s="27" t="s">
        <v>172</v>
      </c>
      <c r="N168" s="2">
        <v>596.969696969697</v>
      </c>
      <c r="O168" s="2">
        <v>59568</v>
      </c>
      <c r="P168" s="27" t="s">
        <v>172</v>
      </c>
      <c r="Q168" s="14">
        <v>558.78787878787796</v>
      </c>
      <c r="R168" s="2">
        <v>62032</v>
      </c>
      <c r="S168" s="27" t="s">
        <v>172</v>
      </c>
      <c r="T168" s="14">
        <v>646.66669999999999</v>
      </c>
      <c r="U168" s="27">
        <v>7.6701438911356806E-2</v>
      </c>
      <c r="V168" s="2">
        <v>8495322</v>
      </c>
      <c r="W168" s="27" t="s">
        <v>172</v>
      </c>
      <c r="X168" s="2">
        <v>13850</v>
      </c>
      <c r="Y168" s="2">
        <v>8732734</v>
      </c>
      <c r="Z168" s="27" t="s">
        <v>172</v>
      </c>
      <c r="AA168" s="14">
        <v>13901.82</v>
      </c>
      <c r="AB168" s="2">
        <v>8986666</v>
      </c>
      <c r="AC168" s="27" t="s">
        <v>172</v>
      </c>
      <c r="AD168" s="14">
        <v>14521.21</v>
      </c>
      <c r="AE168" s="27">
        <v>5.8000000000000003E-2</v>
      </c>
    </row>
    <row r="169" spans="1:31" x14ac:dyDescent="0.3">
      <c r="A169" t="s">
        <v>1773</v>
      </c>
      <c r="B169" s="2">
        <v>4401</v>
      </c>
      <c r="C169" s="27">
        <v>0.70157819225251072</v>
      </c>
      <c r="D169" s="2">
        <v>163.636363636363</v>
      </c>
      <c r="E169" s="2">
        <v>4252</v>
      </c>
      <c r="F169" s="27">
        <v>0.61910308677926618</v>
      </c>
      <c r="G169" s="14">
        <v>164.24242424242399</v>
      </c>
      <c r="H169" s="2">
        <v>5075</v>
      </c>
      <c r="I169" s="27">
        <v>0.66348542293110213</v>
      </c>
      <c r="J169" s="14">
        <v>247.27271999999999</v>
      </c>
      <c r="K169" s="27">
        <v>0.15314701204271755</v>
      </c>
      <c r="L169" s="2">
        <v>40546</v>
      </c>
      <c r="M169" s="27">
        <v>0.70376477531112769</v>
      </c>
      <c r="N169" s="2">
        <v>605.45454545454504</v>
      </c>
      <c r="O169" s="2">
        <v>39543</v>
      </c>
      <c r="P169" s="27">
        <v>0.6638295729250604</v>
      </c>
      <c r="Q169" s="14">
        <v>637.57575757575705</v>
      </c>
      <c r="R169" s="2">
        <v>40490</v>
      </c>
      <c r="S169" s="27">
        <v>0.6527276244518958</v>
      </c>
      <c r="T169" s="14">
        <v>656.36364700000001</v>
      </c>
      <c r="U169" s="27">
        <v>-1.3811473388250382E-3</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1299</v>
      </c>
      <c r="B170" s="2">
        <v>2508</v>
      </c>
      <c r="C170" s="27">
        <v>0.39980870396939261</v>
      </c>
      <c r="D170" s="2">
        <v>137.575757575757</v>
      </c>
      <c r="E170" s="2">
        <v>2244</v>
      </c>
      <c r="F170" s="27">
        <v>0.32673267326732675</v>
      </c>
      <c r="G170" s="14">
        <v>148.48484848484799</v>
      </c>
      <c r="H170" s="2">
        <v>2150</v>
      </c>
      <c r="I170" s="27">
        <v>0.28108249444371813</v>
      </c>
      <c r="J170" s="14">
        <v>156.363632</v>
      </c>
      <c r="K170" s="27">
        <v>-0.14274322169059012</v>
      </c>
      <c r="L170" s="2">
        <v>22161</v>
      </c>
      <c r="M170" s="27">
        <v>0.38465276934025305</v>
      </c>
      <c r="N170" s="2">
        <v>498.18181818181802</v>
      </c>
      <c r="O170" s="2">
        <v>20743</v>
      </c>
      <c r="P170" s="27">
        <v>0.3482238785925329</v>
      </c>
      <c r="Q170" s="14">
        <v>488.48484848484799</v>
      </c>
      <c r="R170" s="2">
        <v>18174</v>
      </c>
      <c r="S170" s="27">
        <v>0.29297781790043848</v>
      </c>
      <c r="T170" s="14">
        <v>501.21212800000001</v>
      </c>
      <c r="U170" s="27">
        <v>-0.17991065385136049</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1774</v>
      </c>
      <c r="B171" s="2">
        <v>649</v>
      </c>
      <c r="C171" s="27">
        <v>0.10345926988681652</v>
      </c>
      <c r="D171" s="2">
        <v>112.72727272727199</v>
      </c>
      <c r="E171" s="2">
        <v>402</v>
      </c>
      <c r="F171" s="27">
        <v>5.8532323820617356E-2</v>
      </c>
      <c r="G171" s="14">
        <v>69.696969696969703</v>
      </c>
      <c r="H171" s="2">
        <v>370</v>
      </c>
      <c r="I171" s="27">
        <v>4.8372336253104983E-2</v>
      </c>
      <c r="J171" s="14">
        <v>86.060609999999997</v>
      </c>
      <c r="K171" s="27">
        <v>-0.42989214175654855</v>
      </c>
      <c r="L171" s="2">
        <v>4069</v>
      </c>
      <c r="M171" s="27">
        <v>7.0626421120233276E-2</v>
      </c>
      <c r="N171" s="2">
        <v>232.72727272727201</v>
      </c>
      <c r="O171" s="2">
        <v>3434</v>
      </c>
      <c r="P171" s="27">
        <v>5.7648401826484015E-2</v>
      </c>
      <c r="Q171" s="14">
        <v>278.78787878787801</v>
      </c>
      <c r="R171" s="2">
        <v>2055</v>
      </c>
      <c r="S171" s="27">
        <v>3.3128062935259224E-2</v>
      </c>
      <c r="T171" s="14">
        <v>184.84848</v>
      </c>
      <c r="U171" s="27">
        <v>-0.49496190710248217</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1775</v>
      </c>
      <c r="B172" s="2">
        <v>670</v>
      </c>
      <c r="C172" s="27">
        <v>0.1068069504224454</v>
      </c>
      <c r="D172" s="2">
        <v>95.757575757575694</v>
      </c>
      <c r="E172" s="2">
        <v>619</v>
      </c>
      <c r="F172" s="27">
        <v>9.012813046010483E-2</v>
      </c>
      <c r="G172" s="14">
        <v>81.212121212121204</v>
      </c>
      <c r="H172" s="2">
        <v>524</v>
      </c>
      <c r="I172" s="27">
        <v>6.8505687017910835E-2</v>
      </c>
      <c r="J172" s="14">
        <v>73.333335899999994</v>
      </c>
      <c r="K172" s="27">
        <v>-0.21791044776119403</v>
      </c>
      <c r="L172" s="2">
        <v>6060</v>
      </c>
      <c r="M172" s="27">
        <v>0.10518459375488171</v>
      </c>
      <c r="N172" s="2">
        <v>327.87878787878702</v>
      </c>
      <c r="O172" s="2">
        <v>5855</v>
      </c>
      <c r="P172" s="27">
        <v>9.8291028740263228E-2</v>
      </c>
      <c r="Q172" s="14">
        <v>319.39393939393898</v>
      </c>
      <c r="R172" s="2">
        <v>5628</v>
      </c>
      <c r="S172" s="27">
        <v>9.0727366520505545E-2</v>
      </c>
      <c r="T172" s="14">
        <v>341.21212800000001</v>
      </c>
      <c r="U172" s="27">
        <v>-7.1287128712871281E-2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1776</v>
      </c>
      <c r="B173" s="2">
        <v>1189</v>
      </c>
      <c r="C173" s="27">
        <v>0.18954248366013071</v>
      </c>
      <c r="D173" s="2">
        <v>127.87878787878699</v>
      </c>
      <c r="E173" s="2">
        <v>1223</v>
      </c>
      <c r="F173" s="27">
        <v>0.17807221898660455</v>
      </c>
      <c r="G173" s="14">
        <v>135.15151515151501</v>
      </c>
      <c r="H173" s="2">
        <v>1256</v>
      </c>
      <c r="I173" s="27">
        <v>0.16420447117270232</v>
      </c>
      <c r="J173" s="14">
        <v>120</v>
      </c>
      <c r="K173" s="27">
        <v>5.6349873843566024E-2</v>
      </c>
      <c r="L173" s="2">
        <v>12032</v>
      </c>
      <c r="M173" s="27">
        <v>0.20884175446513809</v>
      </c>
      <c r="N173" s="2">
        <v>415.75757575757501</v>
      </c>
      <c r="O173" s="2">
        <v>11454</v>
      </c>
      <c r="P173" s="27">
        <v>0.19228444802578565</v>
      </c>
      <c r="Q173" s="14">
        <v>379.39393939393898</v>
      </c>
      <c r="R173" s="2">
        <v>10491</v>
      </c>
      <c r="S173" s="27">
        <v>0.16912238844467373</v>
      </c>
      <c r="T173" s="14">
        <v>433.93939999999998</v>
      </c>
      <c r="U173" s="27">
        <v>-0.12807513297872342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1777</v>
      </c>
      <c r="B174" s="2">
        <v>1893</v>
      </c>
      <c r="C174" s="27">
        <v>0.30176948828311811</v>
      </c>
      <c r="D174" s="2">
        <v>131.51515151515099</v>
      </c>
      <c r="E174" s="2">
        <v>2008</v>
      </c>
      <c r="F174" s="27">
        <v>0.29237041351193943</v>
      </c>
      <c r="G174" s="14">
        <v>135.15151515151501</v>
      </c>
      <c r="H174" s="2">
        <v>2925</v>
      </c>
      <c r="I174" s="27">
        <v>0.382402928487384</v>
      </c>
      <c r="J174" s="14">
        <v>204.24243200000001</v>
      </c>
      <c r="K174" s="27">
        <v>0.54516640253565773</v>
      </c>
      <c r="L174" s="2">
        <v>18385</v>
      </c>
      <c r="M174" s="27">
        <v>0.31911200597087463</v>
      </c>
      <c r="N174" s="2">
        <v>398.18181818181802</v>
      </c>
      <c r="O174" s="2">
        <v>18800</v>
      </c>
      <c r="P174" s="27">
        <v>0.31560569433252755</v>
      </c>
      <c r="Q174" s="14">
        <v>456.969696969697</v>
      </c>
      <c r="R174" s="2">
        <v>22316</v>
      </c>
      <c r="S174" s="27">
        <v>0.35974980655145733</v>
      </c>
      <c r="T174" s="14">
        <v>516.96969999999999</v>
      </c>
      <c r="U174" s="27">
        <v>0.21381561055208051</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1778</v>
      </c>
      <c r="B175" s="2">
        <v>1872</v>
      </c>
      <c r="C175" s="27">
        <v>0.29842180774748922</v>
      </c>
      <c r="D175" s="2">
        <v>154.54545454545399</v>
      </c>
      <c r="E175" s="2">
        <v>2616</v>
      </c>
      <c r="F175" s="27">
        <v>0.38089691322073382</v>
      </c>
      <c r="G175" s="14">
        <v>156.363636363636</v>
      </c>
      <c r="H175" s="2">
        <v>2574</v>
      </c>
      <c r="I175" s="27">
        <v>0.33651457706889787</v>
      </c>
      <c r="J175" s="14">
        <v>230.909088</v>
      </c>
      <c r="K175" s="27">
        <v>0.375</v>
      </c>
      <c r="L175" s="2">
        <v>17067</v>
      </c>
      <c r="M175" s="27">
        <v>0.29623522468887231</v>
      </c>
      <c r="N175" s="2">
        <v>433.33333333333297</v>
      </c>
      <c r="O175" s="2">
        <v>20025</v>
      </c>
      <c r="P175" s="27">
        <v>0.33617042707493955</v>
      </c>
      <c r="Q175" s="14">
        <v>493.93939393939399</v>
      </c>
      <c r="R175" s="2">
        <v>21542</v>
      </c>
      <c r="S175" s="27">
        <v>0.3472723755481042</v>
      </c>
      <c r="T175" s="14">
        <v>653.33330000000001</v>
      </c>
      <c r="U175" s="27">
        <v>0.262201910118943</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1779</v>
      </c>
      <c r="B176" s="2">
        <v>332</v>
      </c>
      <c r="C176" s="27">
        <v>5.292523513470429E-2</v>
      </c>
      <c r="D176" s="2">
        <v>83.030303030303003</v>
      </c>
      <c r="E176" s="2">
        <v>668</v>
      </c>
      <c r="F176" s="27">
        <v>9.7262667443214906E-2</v>
      </c>
      <c r="G176" s="14">
        <v>111.515151515151</v>
      </c>
      <c r="H176" s="2">
        <v>697</v>
      </c>
      <c r="I176" s="27">
        <v>9.1123022617335597E-2</v>
      </c>
      <c r="J176" s="14">
        <v>123.030304</v>
      </c>
      <c r="K176" s="27">
        <v>1.0993975903614457</v>
      </c>
      <c r="L176" s="2">
        <v>5245</v>
      </c>
      <c r="M176" s="27">
        <v>9.1038480898408339E-2</v>
      </c>
      <c r="N176" s="2">
        <v>327.87878787878702</v>
      </c>
      <c r="O176" s="2">
        <v>5535</v>
      </c>
      <c r="P176" s="27">
        <v>9.2919016921837225E-2</v>
      </c>
      <c r="Q176" s="14">
        <v>289.09090909090901</v>
      </c>
      <c r="R176" s="2">
        <v>7783</v>
      </c>
      <c r="S176" s="27">
        <v>0.12546750064482848</v>
      </c>
      <c r="T176" s="14">
        <v>430.90910000000002</v>
      </c>
      <c r="U176" s="27">
        <v>0.48388941849380362</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1780</v>
      </c>
      <c r="B177" s="2">
        <v>143</v>
      </c>
      <c r="C177" s="27">
        <v>2.2796110314044316E-2</v>
      </c>
      <c r="D177" s="2">
        <v>55.757575757575701</v>
      </c>
      <c r="E177" s="2">
        <v>354</v>
      </c>
      <c r="F177" s="27">
        <v>5.1543389633080958E-2</v>
      </c>
      <c r="G177" s="14">
        <v>84.242424242424207</v>
      </c>
      <c r="H177" s="2">
        <v>324</v>
      </c>
      <c r="I177" s="27">
        <v>4.2358478232448683E-2</v>
      </c>
      <c r="J177" s="14">
        <v>94.545455899999993</v>
      </c>
      <c r="K177" s="27">
        <v>1.2657342657342658</v>
      </c>
      <c r="L177" s="2">
        <v>3152</v>
      </c>
      <c r="M177" s="27">
        <v>5.4709874507489632E-2</v>
      </c>
      <c r="N177" s="2">
        <v>280.60606060606</v>
      </c>
      <c r="O177" s="2">
        <v>2879</v>
      </c>
      <c r="P177" s="27">
        <v>4.8331318828901425E-2</v>
      </c>
      <c r="Q177" s="14">
        <v>218.18181818181799</v>
      </c>
      <c r="R177" s="2">
        <v>3289</v>
      </c>
      <c r="S177" s="27">
        <v>5.3021021408305391E-2</v>
      </c>
      <c r="T177" s="14">
        <v>269.09089999999998</v>
      </c>
      <c r="U177" s="27">
        <v>4.3464467005076141E-2</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1781</v>
      </c>
      <c r="B178" s="2">
        <v>14</v>
      </c>
      <c r="C178" s="27">
        <v>2.2317870237525904E-3</v>
      </c>
      <c r="D178" s="2">
        <v>11.5151515151515</v>
      </c>
      <c r="E178" s="2">
        <v>84</v>
      </c>
      <c r="F178" s="27">
        <v>1.2230634828188701E-2</v>
      </c>
      <c r="G178" s="14">
        <v>46.6666666666666</v>
      </c>
      <c r="H178" s="2">
        <v>25</v>
      </c>
      <c r="I178" s="27">
        <v>3.268401098182769E-3</v>
      </c>
      <c r="J178" s="14">
        <v>16.363636</v>
      </c>
      <c r="K178" s="27">
        <v>0.7857142857142857</v>
      </c>
      <c r="L178" s="2">
        <v>999</v>
      </c>
      <c r="M178" s="27">
        <v>1.7339836495235451E-2</v>
      </c>
      <c r="N178" s="2">
        <v>160</v>
      </c>
      <c r="O178" s="2">
        <v>629</v>
      </c>
      <c r="P178" s="27">
        <v>1.0559360730593607E-2</v>
      </c>
      <c r="Q178" s="14">
        <v>113.939393939393</v>
      </c>
      <c r="R178" s="2">
        <v>697</v>
      </c>
      <c r="S178" s="27">
        <v>1.1236136187774052E-2</v>
      </c>
      <c r="T178" s="14">
        <v>121.818184</v>
      </c>
      <c r="U178" s="27">
        <v>-0.30230230230230232</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1782</v>
      </c>
      <c r="B179" s="2">
        <v>35</v>
      </c>
      <c r="C179" s="27">
        <v>5.5794675593814763E-3</v>
      </c>
      <c r="D179" s="2">
        <v>24.848484848484802</v>
      </c>
      <c r="E179" s="2">
        <v>93</v>
      </c>
      <c r="F179" s="27">
        <v>1.3541059988351777E-2</v>
      </c>
      <c r="G179" s="14">
        <v>38.181818181818102</v>
      </c>
      <c r="H179" s="2">
        <v>81</v>
      </c>
      <c r="I179" s="27">
        <v>1.0589619558112171E-2</v>
      </c>
      <c r="J179" s="14">
        <v>30.30303</v>
      </c>
      <c r="K179" s="27">
        <v>1.3142857142857143</v>
      </c>
      <c r="L179" s="2">
        <v>474</v>
      </c>
      <c r="M179" s="27">
        <v>8.2273098085501543E-3</v>
      </c>
      <c r="N179" s="2">
        <v>92.121212121212096</v>
      </c>
      <c r="O179" s="2">
        <v>556</v>
      </c>
      <c r="P179" s="27">
        <v>9.3338705345151762E-3</v>
      </c>
      <c r="Q179" s="14">
        <v>95.757575757575694</v>
      </c>
      <c r="R179" s="2">
        <v>773</v>
      </c>
      <c r="S179" s="27">
        <v>1.246131029146247E-2</v>
      </c>
      <c r="T179" s="14">
        <v>129.090912</v>
      </c>
      <c r="U179" s="27">
        <v>0.63080168776371304</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1783</v>
      </c>
      <c r="B180" s="2">
        <v>94</v>
      </c>
      <c r="C180" s="27">
        <v>1.4984855730910251E-2</v>
      </c>
      <c r="D180" s="2">
        <v>51.515151515151501</v>
      </c>
      <c r="E180" s="2">
        <v>177</v>
      </c>
      <c r="F180" s="27">
        <v>2.5771694816540479E-2</v>
      </c>
      <c r="G180" s="14">
        <v>60.606060606060602</v>
      </c>
      <c r="H180" s="2">
        <v>218</v>
      </c>
      <c r="I180" s="27">
        <v>2.8500457576153746E-2</v>
      </c>
      <c r="J180" s="14">
        <v>89.696969999999993</v>
      </c>
      <c r="K180" s="27">
        <v>1.3191489361702127</v>
      </c>
      <c r="L180" s="2">
        <v>1679</v>
      </c>
      <c r="M180" s="27">
        <v>2.9142728203704026E-2</v>
      </c>
      <c r="N180" s="2">
        <v>210.90909090909</v>
      </c>
      <c r="O180" s="2">
        <v>1694</v>
      </c>
      <c r="P180" s="27">
        <v>2.8438087563792642E-2</v>
      </c>
      <c r="Q180" s="14">
        <v>174.54545454545399</v>
      </c>
      <c r="R180" s="2">
        <v>1819</v>
      </c>
      <c r="S180" s="27">
        <v>2.9323574929068869E-2</v>
      </c>
      <c r="T180" s="14">
        <v>232.121216</v>
      </c>
      <c r="U180" s="27">
        <v>8.3382966051220961E-2</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1784</v>
      </c>
      <c r="B181" s="2">
        <v>189</v>
      </c>
      <c r="C181" s="27">
        <v>3.0129124820659971E-2</v>
      </c>
      <c r="D181" s="2">
        <v>64.242424242424207</v>
      </c>
      <c r="E181" s="2">
        <v>314</v>
      </c>
      <c r="F181" s="27">
        <v>4.5719277810133956E-2</v>
      </c>
      <c r="G181" s="14">
        <v>80.606060606060595</v>
      </c>
      <c r="H181" s="2">
        <v>373</v>
      </c>
      <c r="I181" s="27">
        <v>4.8764544384886914E-2</v>
      </c>
      <c r="J181" s="14">
        <v>76.363640000000004</v>
      </c>
      <c r="K181" s="27">
        <v>0.97354497354497349</v>
      </c>
      <c r="L181" s="2">
        <v>2093</v>
      </c>
      <c r="M181" s="27">
        <v>3.6328606390918713E-2</v>
      </c>
      <c r="N181" s="2">
        <v>217.575757575757</v>
      </c>
      <c r="O181" s="2">
        <v>2656</v>
      </c>
      <c r="P181" s="27">
        <v>4.4587698092935807E-2</v>
      </c>
      <c r="Q181" s="14">
        <v>212.72727272727201</v>
      </c>
      <c r="R181" s="2">
        <v>4494</v>
      </c>
      <c r="S181" s="27">
        <v>7.2446479236523087E-2</v>
      </c>
      <c r="T181" s="14">
        <v>361.21212800000001</v>
      </c>
      <c r="U181" s="27">
        <v>1.1471571906354514</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1785</v>
      </c>
      <c r="B182" s="2">
        <v>1540</v>
      </c>
      <c r="C182" s="27">
        <v>0.24549657261278496</v>
      </c>
      <c r="D182" s="2">
        <v>144.24242424242399</v>
      </c>
      <c r="E182" s="2">
        <v>1948</v>
      </c>
      <c r="F182" s="27">
        <v>0.28363424577751895</v>
      </c>
      <c r="G182" s="14">
        <v>149.69696969696901</v>
      </c>
      <c r="H182" s="2">
        <v>1877</v>
      </c>
      <c r="I182" s="27">
        <v>0.2453915544515623</v>
      </c>
      <c r="J182" s="14">
        <v>212.121216</v>
      </c>
      <c r="K182" s="27">
        <v>0.21883116883116882</v>
      </c>
      <c r="L182" s="2">
        <v>11822</v>
      </c>
      <c r="M182" s="27">
        <v>0.20519674379046396</v>
      </c>
      <c r="N182" s="2">
        <v>409.09090909090901</v>
      </c>
      <c r="O182" s="2">
        <v>14490</v>
      </c>
      <c r="P182" s="27">
        <v>0.24325141015310234</v>
      </c>
      <c r="Q182" s="14">
        <v>428.48484848484799</v>
      </c>
      <c r="R182" s="2">
        <v>13759</v>
      </c>
      <c r="S182" s="27">
        <v>0.22180487490327572</v>
      </c>
      <c r="T182" s="14">
        <v>489.69695999999999</v>
      </c>
      <c r="U182" s="27">
        <v>0.16384706479445102</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1780</v>
      </c>
      <c r="B183" s="2">
        <v>915</v>
      </c>
      <c r="C183" s="27">
        <v>0.14586322333811574</v>
      </c>
      <c r="D183" s="2">
        <v>109.69696969696901</v>
      </c>
      <c r="E183" s="2">
        <v>1316</v>
      </c>
      <c r="F183" s="27">
        <v>0.19161327897495631</v>
      </c>
      <c r="G183" s="14">
        <v>113.333333333333</v>
      </c>
      <c r="H183" s="2">
        <v>1259</v>
      </c>
      <c r="I183" s="27">
        <v>0.16459667930448424</v>
      </c>
      <c r="J183" s="14">
        <v>186.060608</v>
      </c>
      <c r="K183" s="27">
        <v>0.37595628415300547</v>
      </c>
      <c r="L183" s="2">
        <v>7475</v>
      </c>
      <c r="M183" s="27">
        <v>0.1297450228247097</v>
      </c>
      <c r="N183" s="2">
        <v>328.48484848484799</v>
      </c>
      <c r="O183" s="2">
        <v>9139</v>
      </c>
      <c r="P183" s="27">
        <v>0.15342130002686005</v>
      </c>
      <c r="Q183" s="14">
        <v>302.42424242424198</v>
      </c>
      <c r="R183" s="2">
        <v>8582</v>
      </c>
      <c r="S183" s="27">
        <v>0.13834794944544751</v>
      </c>
      <c r="T183" s="14">
        <v>453.93939999999998</v>
      </c>
      <c r="U183" s="27">
        <v>0.14809364548494983</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1781</v>
      </c>
      <c r="B184" s="2">
        <v>249</v>
      </c>
      <c r="C184" s="27">
        <v>3.9693926351028218E-2</v>
      </c>
      <c r="D184" s="2">
        <v>70.909090909090907</v>
      </c>
      <c r="E184" s="2">
        <v>231</v>
      </c>
      <c r="F184" s="27">
        <v>3.3634245777518931E-2</v>
      </c>
      <c r="G184" s="14">
        <v>56.363636363636303</v>
      </c>
      <c r="H184" s="2">
        <v>146</v>
      </c>
      <c r="I184" s="27">
        <v>1.9087462413387372E-2</v>
      </c>
      <c r="J184" s="14">
        <v>50.303031900000001</v>
      </c>
      <c r="K184" s="27">
        <v>-0.41365461847389556</v>
      </c>
      <c r="L184" s="2">
        <v>1664</v>
      </c>
      <c r="M184" s="27">
        <v>2.8882370298370159E-2</v>
      </c>
      <c r="N184" s="2">
        <v>196.363636363636</v>
      </c>
      <c r="O184" s="2">
        <v>1492</v>
      </c>
      <c r="P184" s="27">
        <v>2.5047005103411228E-2</v>
      </c>
      <c r="Q184" s="14">
        <v>137.575757575757</v>
      </c>
      <c r="R184" s="2">
        <v>1256</v>
      </c>
      <c r="S184" s="27">
        <v>2.0247614134640185E-2</v>
      </c>
      <c r="T184" s="14">
        <v>193.33332799999999</v>
      </c>
      <c r="U184" s="27">
        <v>-0.24519230769230768</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1782</v>
      </c>
      <c r="B185" s="2">
        <v>137</v>
      </c>
      <c r="C185" s="27">
        <v>2.1839630161007491E-2</v>
      </c>
      <c r="D185" s="2">
        <v>49.696969696969703</v>
      </c>
      <c r="E185" s="2">
        <v>412</v>
      </c>
      <c r="F185" s="27">
        <v>5.9988351776354108E-2</v>
      </c>
      <c r="G185" s="14">
        <v>81.818181818181799</v>
      </c>
      <c r="H185" s="2">
        <v>251</v>
      </c>
      <c r="I185" s="27">
        <v>3.2814747025755001E-2</v>
      </c>
      <c r="J185" s="14">
        <v>78.181816100000006</v>
      </c>
      <c r="K185" s="27">
        <v>0.83211678832116787</v>
      </c>
      <c r="L185" s="2">
        <v>1945</v>
      </c>
      <c r="M185" s="27">
        <v>3.3759741724957909E-2</v>
      </c>
      <c r="N185" s="2">
        <v>187.272727272727</v>
      </c>
      <c r="O185" s="2">
        <v>2650</v>
      </c>
      <c r="P185" s="27">
        <v>4.4486972871340319E-2</v>
      </c>
      <c r="Q185" s="14">
        <v>233.333333333333</v>
      </c>
      <c r="R185" s="2">
        <v>2636</v>
      </c>
      <c r="S185" s="27">
        <v>4.2494196543719373E-2</v>
      </c>
      <c r="T185" s="14">
        <v>284.24243200000001</v>
      </c>
      <c r="U185" s="27">
        <v>0.35526992287917736</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1783</v>
      </c>
      <c r="B186" s="2">
        <v>529</v>
      </c>
      <c r="C186" s="27">
        <v>8.4329666826080021E-2</v>
      </c>
      <c r="D186" s="2">
        <v>86.060606060606005</v>
      </c>
      <c r="E186" s="2">
        <v>673</v>
      </c>
      <c r="F186" s="27">
        <v>9.7990681421083289E-2</v>
      </c>
      <c r="G186" s="14">
        <v>103.030303030303</v>
      </c>
      <c r="H186" s="2">
        <v>862</v>
      </c>
      <c r="I186" s="27">
        <v>0.11269446986534187</v>
      </c>
      <c r="J186" s="14">
        <v>181.21212800000001</v>
      </c>
      <c r="K186" s="27">
        <v>0.62948960302457468</v>
      </c>
      <c r="L186" s="2">
        <v>3866</v>
      </c>
      <c r="M186" s="27">
        <v>6.7102910801381629E-2</v>
      </c>
      <c r="N186" s="2">
        <v>255.15151515151501</v>
      </c>
      <c r="O186" s="2">
        <v>4997</v>
      </c>
      <c r="P186" s="27">
        <v>8.3887322052108512E-2</v>
      </c>
      <c r="Q186" s="14">
        <v>285.45454545454498</v>
      </c>
      <c r="R186" s="2">
        <v>4690</v>
      </c>
      <c r="S186" s="27">
        <v>7.5606138767087952E-2</v>
      </c>
      <c r="T186" s="14">
        <v>372.72726399999999</v>
      </c>
      <c r="U186" s="27">
        <v>0.2131401965856182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1784</v>
      </c>
      <c r="B187" s="2">
        <v>625</v>
      </c>
      <c r="C187" s="27">
        <v>9.9633349274669214E-2</v>
      </c>
      <c r="D187" s="2">
        <v>110.30303030303</v>
      </c>
      <c r="E187" s="2">
        <v>632</v>
      </c>
      <c r="F187" s="27">
        <v>9.2020966802562609E-2</v>
      </c>
      <c r="G187" s="14">
        <v>89.090909090909093</v>
      </c>
      <c r="H187" s="2">
        <v>618</v>
      </c>
      <c r="I187" s="27">
        <v>8.0794875147078046E-2</v>
      </c>
      <c r="J187" s="14">
        <v>133.33332799999999</v>
      </c>
      <c r="K187" s="27">
        <v>-1.12E-2</v>
      </c>
      <c r="L187" s="2">
        <v>4347</v>
      </c>
      <c r="M187" s="27">
        <v>7.5451720965754254E-2</v>
      </c>
      <c r="N187" s="2">
        <v>280</v>
      </c>
      <c r="O187" s="2">
        <v>5351</v>
      </c>
      <c r="P187" s="27">
        <v>8.9830110126242271E-2</v>
      </c>
      <c r="Q187" s="14">
        <v>336.969696969697</v>
      </c>
      <c r="R187" s="2">
        <v>5177</v>
      </c>
      <c r="S187" s="27">
        <v>8.3456925457828221E-2</v>
      </c>
      <c r="T187" s="14">
        <v>302.42425500000002</v>
      </c>
      <c r="U187" s="27">
        <v>0.19093627789279963</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122" t="s">
        <v>1786</v>
      </c>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211" t="s">
        <v>1703</v>
      </c>
      <c r="C190" s="211"/>
      <c r="D190" s="211" t="s">
        <v>1704</v>
      </c>
      <c r="E190" s="211" t="s">
        <v>1703</v>
      </c>
      <c r="F190" s="211"/>
      <c r="G190" s="211" t="s">
        <v>1704</v>
      </c>
      <c r="H190" s="211" t="s">
        <v>1703</v>
      </c>
      <c r="I190" s="211"/>
      <c r="J190" s="211" t="s">
        <v>1704</v>
      </c>
      <c r="K190" t="s">
        <v>172</v>
      </c>
      <c r="L190" s="211" t="s">
        <v>1703</v>
      </c>
      <c r="M190" s="211"/>
      <c r="N190" s="211" t="s">
        <v>1704</v>
      </c>
      <c r="O190" s="211" t="s">
        <v>1703</v>
      </c>
      <c r="P190" s="211"/>
      <c r="Q190" s="211" t="s">
        <v>1704</v>
      </c>
      <c r="R190" s="211" t="s">
        <v>1703</v>
      </c>
      <c r="S190" s="211"/>
      <c r="T190" s="211" t="s">
        <v>1704</v>
      </c>
      <c r="U190" t="s">
        <v>172</v>
      </c>
      <c r="V190" s="211" t="s">
        <v>1703</v>
      </c>
      <c r="W190" s="211"/>
      <c r="X190" s="211" t="s">
        <v>1704</v>
      </c>
      <c r="Y190" s="211" t="s">
        <v>1703</v>
      </c>
      <c r="Z190" s="211"/>
      <c r="AA190" s="211" t="s">
        <v>1704</v>
      </c>
      <c r="AB190" s="211" t="s">
        <v>1703</v>
      </c>
      <c r="AC190" s="211"/>
      <c r="AD190" s="211" t="s">
        <v>1704</v>
      </c>
      <c r="AE190" t="s">
        <v>172</v>
      </c>
    </row>
    <row r="191" spans="1:31" x14ac:dyDescent="0.3">
      <c r="A191" t="s">
        <v>174</v>
      </c>
      <c r="B191" s="2">
        <v>8229</v>
      </c>
      <c r="C191" s="27" t="s">
        <v>172</v>
      </c>
      <c r="D191" s="2">
        <v>192.72727272727201</v>
      </c>
      <c r="E191" s="2">
        <v>9060</v>
      </c>
      <c r="F191" s="27" t="s">
        <v>172</v>
      </c>
      <c r="G191" s="14">
        <v>166.06060606060601</v>
      </c>
      <c r="H191" s="2">
        <v>10090</v>
      </c>
      <c r="I191" s="27" t="s">
        <v>172</v>
      </c>
      <c r="J191" s="14">
        <v>214.545456</v>
      </c>
      <c r="K191" s="27">
        <v>0.22615141572487543</v>
      </c>
      <c r="L191" s="2">
        <v>73586</v>
      </c>
      <c r="M191" s="27" t="s">
        <v>172</v>
      </c>
      <c r="N191" s="2">
        <v>471.51515151515099</v>
      </c>
      <c r="O191" s="2">
        <v>77692</v>
      </c>
      <c r="P191" s="27" t="s">
        <v>172</v>
      </c>
      <c r="Q191" s="14">
        <v>383.636363636363</v>
      </c>
      <c r="R191" s="2">
        <v>81306</v>
      </c>
      <c r="S191" s="27" t="s">
        <v>172</v>
      </c>
      <c r="T191" s="14">
        <v>372.72726399999999</v>
      </c>
      <c r="U191" s="27">
        <v>0.10491126029407767</v>
      </c>
      <c r="V191" s="2">
        <v>12392852</v>
      </c>
      <c r="W191" s="27" t="s">
        <v>172</v>
      </c>
      <c r="X191" s="2">
        <v>13533</v>
      </c>
      <c r="Y191" s="2">
        <v>12717801</v>
      </c>
      <c r="Z191" s="27" t="s">
        <v>172</v>
      </c>
      <c r="AA191" s="14">
        <v>11122.42</v>
      </c>
      <c r="AB191" s="2">
        <v>13103114</v>
      </c>
      <c r="AC191" s="27" t="s">
        <v>172</v>
      </c>
      <c r="AD191" s="14">
        <v>11237.58</v>
      </c>
      <c r="AE191" s="27">
        <v>5.7000000000000002E-2</v>
      </c>
    </row>
    <row r="192" spans="1:31" x14ac:dyDescent="0.3">
      <c r="A192" t="s">
        <v>1787</v>
      </c>
      <c r="B192" s="2">
        <v>1910</v>
      </c>
      <c r="C192" s="27">
        <v>0.23210596670312311</v>
      </c>
      <c r="D192" s="2">
        <v>130.90909090909</v>
      </c>
      <c r="E192" s="2">
        <v>2293</v>
      </c>
      <c r="F192" s="27">
        <v>0.25309050772626934</v>
      </c>
      <c r="G192" s="14">
        <v>127.272727272727</v>
      </c>
      <c r="H192" s="2">
        <v>2624</v>
      </c>
      <c r="I192" s="27">
        <v>0.26005946481665015</v>
      </c>
      <c r="J192" s="14">
        <v>175.15152</v>
      </c>
      <c r="K192" s="27">
        <v>0.37382198952879581</v>
      </c>
      <c r="L192" s="2">
        <v>15226</v>
      </c>
      <c r="M192" s="27">
        <v>0.20691435870953714</v>
      </c>
      <c r="N192" s="2">
        <v>324.84848484848402</v>
      </c>
      <c r="O192" s="2">
        <v>18828</v>
      </c>
      <c r="P192" s="27">
        <v>0.24234155382793596</v>
      </c>
      <c r="Q192" s="14">
        <v>192.72727272727201</v>
      </c>
      <c r="R192" s="2">
        <v>21891</v>
      </c>
      <c r="S192" s="27">
        <v>0.26924212235259393</v>
      </c>
      <c r="T192" s="14">
        <v>256.36364700000001</v>
      </c>
      <c r="U192" s="27">
        <v>0.43773807960068306</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1330</v>
      </c>
      <c r="B193" s="2">
        <v>613</v>
      </c>
      <c r="C193" s="27">
        <v>7.4492647952363586E-2</v>
      </c>
      <c r="D193" s="2">
        <v>80</v>
      </c>
      <c r="E193" s="2">
        <v>811</v>
      </c>
      <c r="F193" s="27">
        <v>8.9514348785871958E-2</v>
      </c>
      <c r="G193" s="14">
        <v>75.151515151515099</v>
      </c>
      <c r="H193" s="2">
        <v>827</v>
      </c>
      <c r="I193" s="27">
        <v>8.1962338949454899E-2</v>
      </c>
      <c r="J193" s="14">
        <v>104.848488</v>
      </c>
      <c r="K193" s="27">
        <v>0.34910277324632955</v>
      </c>
      <c r="L193" s="2">
        <v>4691</v>
      </c>
      <c r="M193" s="27">
        <v>6.3748539124289946E-2</v>
      </c>
      <c r="N193" s="2">
        <v>295.75757575757501</v>
      </c>
      <c r="O193" s="2">
        <v>5972</v>
      </c>
      <c r="P193" s="27">
        <v>7.6867631158935287E-2</v>
      </c>
      <c r="Q193" s="14">
        <v>244.84848484848399</v>
      </c>
      <c r="R193" s="2">
        <v>6423</v>
      </c>
      <c r="S193" s="27">
        <v>7.8997859936536047E-2</v>
      </c>
      <c r="T193" s="14">
        <v>307.27273600000001</v>
      </c>
      <c r="U193" s="27">
        <v>0.36921765082072056</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1788</v>
      </c>
      <c r="B194" s="2">
        <v>1297</v>
      </c>
      <c r="C194" s="27">
        <v>0.15761331875075951</v>
      </c>
      <c r="D194" s="2">
        <v>108.484848484848</v>
      </c>
      <c r="E194" s="2">
        <v>1482</v>
      </c>
      <c r="F194" s="27">
        <v>0.16357615894039734</v>
      </c>
      <c r="G194" s="14">
        <v>109.69696969696901</v>
      </c>
      <c r="H194" s="2">
        <v>1797</v>
      </c>
      <c r="I194" s="27">
        <v>0.17809712586719526</v>
      </c>
      <c r="J194" s="14">
        <v>144.84848</v>
      </c>
      <c r="K194" s="27">
        <v>0.38550501156515032</v>
      </c>
      <c r="L194" s="2">
        <v>10535</v>
      </c>
      <c r="M194" s="27">
        <v>0.14316581958524718</v>
      </c>
      <c r="N194" s="2">
        <v>281.81818181818102</v>
      </c>
      <c r="O194" s="2">
        <v>12856</v>
      </c>
      <c r="P194" s="27">
        <v>0.16547392266900066</v>
      </c>
      <c r="Q194" s="14">
        <v>241.81818181818099</v>
      </c>
      <c r="R194" s="2">
        <v>15468</v>
      </c>
      <c r="S194" s="27">
        <v>0.19024426241605785</v>
      </c>
      <c r="T194" s="14">
        <v>304.24243200000001</v>
      </c>
      <c r="U194" s="27">
        <v>0.4682486948267679</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1789</v>
      </c>
      <c r="B195" s="2">
        <v>1246</v>
      </c>
      <c r="C195" s="27">
        <v>0.15141572487544053</v>
      </c>
      <c r="D195" s="2">
        <v>109.69696969696901</v>
      </c>
      <c r="E195" s="2">
        <v>1395</v>
      </c>
      <c r="F195" s="27">
        <v>0.15397350993377484</v>
      </c>
      <c r="G195" s="14">
        <v>108.484848484848</v>
      </c>
      <c r="H195" s="2">
        <v>1736</v>
      </c>
      <c r="I195" s="27">
        <v>0.17205153617443014</v>
      </c>
      <c r="J195" s="14">
        <v>146.060608</v>
      </c>
      <c r="K195" s="27">
        <v>0.39325842696629215</v>
      </c>
      <c r="L195" s="2">
        <v>10097</v>
      </c>
      <c r="M195" s="27">
        <v>0.13721360041312206</v>
      </c>
      <c r="N195" s="2">
        <v>285.45454545454498</v>
      </c>
      <c r="O195" s="2">
        <v>12217</v>
      </c>
      <c r="P195" s="27">
        <v>0.15724913762034701</v>
      </c>
      <c r="Q195" s="14">
        <v>261.21212121212102</v>
      </c>
      <c r="R195" s="2">
        <v>14993</v>
      </c>
      <c r="S195" s="27">
        <v>0.18440213514377782</v>
      </c>
      <c r="T195" s="14">
        <v>301.21212800000001</v>
      </c>
      <c r="U195" s="27">
        <v>0.48489650391205308</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1790</v>
      </c>
      <c r="B196" s="2">
        <v>51</v>
      </c>
      <c r="C196" s="27">
        <v>6.1975938753189939E-3</v>
      </c>
      <c r="D196" s="2">
        <v>19.393939393939299</v>
      </c>
      <c r="E196" s="2">
        <v>87</v>
      </c>
      <c r="F196" s="27">
        <v>9.6026490066225163E-3</v>
      </c>
      <c r="G196" s="14">
        <v>30.303030303030301</v>
      </c>
      <c r="H196" s="2">
        <v>61</v>
      </c>
      <c r="I196" s="27">
        <v>6.045589692765114E-3</v>
      </c>
      <c r="J196" s="14">
        <v>18.787877999999999</v>
      </c>
      <c r="K196" s="27">
        <v>0.19607843137254902</v>
      </c>
      <c r="L196" s="2">
        <v>438</v>
      </c>
      <c r="M196" s="27">
        <v>5.9522191721251326E-3</v>
      </c>
      <c r="N196" s="2">
        <v>87.272727272727195</v>
      </c>
      <c r="O196" s="2">
        <v>639</v>
      </c>
      <c r="P196" s="27">
        <v>8.2247850486536576E-3</v>
      </c>
      <c r="Q196" s="14">
        <v>104.24242424242399</v>
      </c>
      <c r="R196" s="2">
        <v>475</v>
      </c>
      <c r="S196" s="27">
        <v>5.8421272722800283E-3</v>
      </c>
      <c r="T196" s="14">
        <v>69.090909999999994</v>
      </c>
      <c r="U196" s="27">
        <v>8.4474885844748854E-2</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1791</v>
      </c>
      <c r="B197" s="2">
        <v>6319</v>
      </c>
      <c r="C197" s="27">
        <v>0.76789403329687689</v>
      </c>
      <c r="D197" s="2">
        <v>162.42424242424201</v>
      </c>
      <c r="E197" s="2">
        <v>6767</v>
      </c>
      <c r="F197" s="27">
        <v>0.74690949227373071</v>
      </c>
      <c r="G197" s="14">
        <v>159.39393939393901</v>
      </c>
      <c r="H197" s="2">
        <v>7466</v>
      </c>
      <c r="I197" s="27">
        <v>0.7399405351833499</v>
      </c>
      <c r="J197" s="14">
        <v>205.454544</v>
      </c>
      <c r="K197" s="27">
        <v>0.18151606266814369</v>
      </c>
      <c r="L197" s="2">
        <v>58360</v>
      </c>
      <c r="M197" s="27">
        <v>0.79308564129046288</v>
      </c>
      <c r="N197" s="2">
        <v>500</v>
      </c>
      <c r="O197" s="2">
        <v>58864</v>
      </c>
      <c r="P197" s="27">
        <v>0.75765844617206402</v>
      </c>
      <c r="Q197" s="14">
        <v>380</v>
      </c>
      <c r="R197" s="2">
        <v>59415</v>
      </c>
      <c r="S197" s="27">
        <v>0.73075787764740607</v>
      </c>
      <c r="T197" s="14">
        <v>365.45455900000002</v>
      </c>
      <c r="U197" s="27">
        <v>1.8077450308430432E-2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1792</v>
      </c>
      <c r="B198" s="2">
        <v>783</v>
      </c>
      <c r="C198" s="27">
        <v>9.5151294203426912E-2</v>
      </c>
      <c r="D198" s="2">
        <v>110.90909090909</v>
      </c>
      <c r="E198" s="2">
        <v>1005</v>
      </c>
      <c r="F198" s="27">
        <v>0.11092715231788079</v>
      </c>
      <c r="G198" s="14">
        <v>124.84848484848401</v>
      </c>
      <c r="H198" s="2">
        <v>1151</v>
      </c>
      <c r="I198" s="27">
        <v>0.11407333994053519</v>
      </c>
      <c r="J198" s="14">
        <v>149.69697600000001</v>
      </c>
      <c r="K198" s="27">
        <v>0.46998722860791825</v>
      </c>
      <c r="L198" s="2">
        <v>8160</v>
      </c>
      <c r="M198" s="27">
        <v>0.11089065854918055</v>
      </c>
      <c r="N198" s="2">
        <v>398.78787878787801</v>
      </c>
      <c r="O198" s="2">
        <v>8464</v>
      </c>
      <c r="P198" s="27">
        <v>0.10894300571487411</v>
      </c>
      <c r="Q198" s="14">
        <v>370.30303030303003</v>
      </c>
      <c r="R198" s="2">
        <v>9006</v>
      </c>
      <c r="S198" s="27">
        <v>0.11076673308242935</v>
      </c>
      <c r="T198" s="14">
        <v>510.30304000000001</v>
      </c>
      <c r="U198" s="27">
        <v>0.1036764705882353</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1788</v>
      </c>
      <c r="B199" s="2">
        <v>5536</v>
      </c>
      <c r="C199" s="27">
        <v>0.67274273909344995</v>
      </c>
      <c r="D199" s="2">
        <v>150.30303030303</v>
      </c>
      <c r="E199" s="2">
        <v>5762</v>
      </c>
      <c r="F199" s="27">
        <v>0.63598233995584985</v>
      </c>
      <c r="G199" s="14">
        <v>126.06060606060601</v>
      </c>
      <c r="H199" s="2">
        <v>6315</v>
      </c>
      <c r="I199" s="27">
        <v>0.62586719524281464</v>
      </c>
      <c r="J199" s="14">
        <v>195.75756799999999</v>
      </c>
      <c r="K199" s="27">
        <v>0.14071531791907516</v>
      </c>
      <c r="L199" s="2">
        <v>50200</v>
      </c>
      <c r="M199" s="27">
        <v>0.68219498274128232</v>
      </c>
      <c r="N199" s="2">
        <v>535.15151515151501</v>
      </c>
      <c r="O199" s="2">
        <v>50400</v>
      </c>
      <c r="P199" s="27">
        <v>0.64871544045718998</v>
      </c>
      <c r="Q199" s="14">
        <v>475.15151515151501</v>
      </c>
      <c r="R199" s="2">
        <v>50409</v>
      </c>
      <c r="S199" s="27">
        <v>0.61999114456497673</v>
      </c>
      <c r="T199" s="14">
        <v>549.69695999999999</v>
      </c>
      <c r="U199" s="27">
        <v>4.1633466135458166E-3</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1789</v>
      </c>
      <c r="B200" s="2">
        <v>5027</v>
      </c>
      <c r="C200" s="27">
        <v>0.61088832178879571</v>
      </c>
      <c r="D200" s="2">
        <v>160</v>
      </c>
      <c r="E200" s="2">
        <v>5473</v>
      </c>
      <c r="F200" s="27">
        <v>0.60408388520971301</v>
      </c>
      <c r="G200" s="14">
        <v>132.72727272727201</v>
      </c>
      <c r="H200" s="2">
        <v>5913</v>
      </c>
      <c r="I200" s="27">
        <v>0.58602576808721507</v>
      </c>
      <c r="J200" s="14">
        <v>185.454544</v>
      </c>
      <c r="K200" s="27">
        <v>0.17624825939924407</v>
      </c>
      <c r="L200" s="2">
        <v>47516</v>
      </c>
      <c r="M200" s="27">
        <v>0.64572065338515483</v>
      </c>
      <c r="N200" s="2">
        <v>558.78787878787796</v>
      </c>
      <c r="O200" s="2">
        <v>47351</v>
      </c>
      <c r="P200" s="27">
        <v>0.60947073057715084</v>
      </c>
      <c r="Q200" s="14">
        <v>513.33333333333303</v>
      </c>
      <c r="R200" s="2">
        <v>47039</v>
      </c>
      <c r="S200" s="27">
        <v>0.57854278897006373</v>
      </c>
      <c r="T200" s="14">
        <v>575.75756799999999</v>
      </c>
      <c r="U200" s="27">
        <v>-1.003872379829952E-2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1790</v>
      </c>
      <c r="B201" s="2">
        <v>509</v>
      </c>
      <c r="C201" s="27">
        <v>6.1854417304654269E-2</v>
      </c>
      <c r="D201" s="2">
        <v>98.787878787878796</v>
      </c>
      <c r="E201" s="2">
        <v>289</v>
      </c>
      <c r="F201" s="27">
        <v>3.1898454746136867E-2</v>
      </c>
      <c r="G201" s="14">
        <v>64.242424242424207</v>
      </c>
      <c r="H201" s="2">
        <v>402</v>
      </c>
      <c r="I201" s="27">
        <v>3.9841427155599601E-2</v>
      </c>
      <c r="J201" s="14">
        <v>106.666664</v>
      </c>
      <c r="K201" s="27">
        <v>-0.21021611001964635</v>
      </c>
      <c r="L201" s="2">
        <v>2684</v>
      </c>
      <c r="M201" s="27">
        <v>3.6474329356127523E-2</v>
      </c>
      <c r="N201" s="2">
        <v>234.54545454545399</v>
      </c>
      <c r="O201" s="2">
        <v>3049</v>
      </c>
      <c r="P201" s="27">
        <v>3.9244709880039128E-2</v>
      </c>
      <c r="Q201" s="14">
        <v>232.72727272727201</v>
      </c>
      <c r="R201" s="2">
        <v>3370</v>
      </c>
      <c r="S201" s="27">
        <v>4.1448355594913042E-2</v>
      </c>
      <c r="T201" s="14">
        <v>290.90910000000002</v>
      </c>
      <c r="U201" s="27">
        <v>0.25558867362146048</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122" t="s">
        <v>1793</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211" t="s">
        <v>1703</v>
      </c>
      <c r="C204" s="211"/>
      <c r="D204" s="211" t="s">
        <v>1704</v>
      </c>
      <c r="E204" s="211" t="s">
        <v>1703</v>
      </c>
      <c r="F204" s="211"/>
      <c r="G204" s="211" t="s">
        <v>1704</v>
      </c>
      <c r="H204" s="211" t="s">
        <v>1703</v>
      </c>
      <c r="I204" s="211"/>
      <c r="J204" s="211" t="s">
        <v>1704</v>
      </c>
      <c r="K204" t="s">
        <v>172</v>
      </c>
      <c r="L204" s="211" t="s">
        <v>1703</v>
      </c>
      <c r="M204" s="211"/>
      <c r="N204" s="211" t="s">
        <v>1704</v>
      </c>
      <c r="O204" s="211" t="s">
        <v>1703</v>
      </c>
      <c r="P204" s="211"/>
      <c r="Q204" s="211" t="s">
        <v>1704</v>
      </c>
      <c r="R204" s="211" t="s">
        <v>1703</v>
      </c>
      <c r="S204" s="211"/>
      <c r="T204" s="211" t="s">
        <v>1704</v>
      </c>
      <c r="U204" t="s">
        <v>172</v>
      </c>
      <c r="V204" s="211" t="s">
        <v>1703</v>
      </c>
      <c r="W204" s="211"/>
      <c r="X204" s="211" t="s">
        <v>1704</v>
      </c>
      <c r="Y204" s="211" t="s">
        <v>1703</v>
      </c>
      <c r="Z204" s="211"/>
      <c r="AA204" s="211" t="s">
        <v>1704</v>
      </c>
      <c r="AB204" s="211" t="s">
        <v>1703</v>
      </c>
      <c r="AC204" s="211"/>
      <c r="AD204" s="211" t="s">
        <v>1704</v>
      </c>
      <c r="AE204" t="s">
        <v>172</v>
      </c>
    </row>
    <row r="205" spans="1:31" x14ac:dyDescent="0.3">
      <c r="A205" t="s">
        <v>174</v>
      </c>
      <c r="B205" s="2">
        <v>1956</v>
      </c>
      <c r="C205" s="27" t="s">
        <v>172</v>
      </c>
      <c r="D205" s="2">
        <v>156.363636363636</v>
      </c>
      <c r="E205" s="2">
        <v>2192</v>
      </c>
      <c r="F205" s="27" t="s">
        <v>172</v>
      </c>
      <c r="G205" s="14">
        <v>168.48484848484799</v>
      </c>
      <c r="H205" s="2">
        <v>2441</v>
      </c>
      <c r="I205" s="27" t="s">
        <v>172</v>
      </c>
      <c r="J205" s="14">
        <v>206.060608</v>
      </c>
      <c r="K205" s="27">
        <v>0.24795501022494887</v>
      </c>
      <c r="L205" s="2">
        <v>15973</v>
      </c>
      <c r="M205" s="27" t="s">
        <v>172</v>
      </c>
      <c r="N205" s="2">
        <v>469.69696969696901</v>
      </c>
      <c r="O205" s="2">
        <v>18124</v>
      </c>
      <c r="P205" s="27" t="s">
        <v>172</v>
      </c>
      <c r="Q205" s="14">
        <v>483.030303030303</v>
      </c>
      <c r="R205" s="2">
        <v>19274</v>
      </c>
      <c r="S205" s="27" t="s">
        <v>172</v>
      </c>
      <c r="T205" s="14">
        <v>627.27269999999999</v>
      </c>
      <c r="U205" s="27">
        <v>0.20666124084392412</v>
      </c>
      <c r="V205" s="2">
        <v>3897530</v>
      </c>
      <c r="W205" s="27" t="s">
        <v>172</v>
      </c>
      <c r="X205" s="2">
        <v>6662</v>
      </c>
      <c r="Y205" s="2">
        <v>3985067</v>
      </c>
      <c r="Z205" s="27" t="s">
        <v>172</v>
      </c>
      <c r="AA205" s="14">
        <v>6483.64</v>
      </c>
      <c r="AB205" s="2">
        <v>4116448</v>
      </c>
      <c r="AC205" s="27" t="s">
        <v>172</v>
      </c>
      <c r="AD205" s="14">
        <v>7780</v>
      </c>
      <c r="AE205" s="27">
        <v>5.6000000000000001E-2</v>
      </c>
    </row>
    <row r="206" spans="1:31" x14ac:dyDescent="0.3">
      <c r="A206" t="s">
        <v>1794</v>
      </c>
      <c r="B206" s="2">
        <v>1008</v>
      </c>
      <c r="C206" s="27">
        <v>0.51533742331288346</v>
      </c>
      <c r="D206" s="2">
        <v>120</v>
      </c>
      <c r="E206" s="2">
        <v>987</v>
      </c>
      <c r="F206" s="27">
        <v>0.45027372262773724</v>
      </c>
      <c r="G206" s="14">
        <v>109.69696969696901</v>
      </c>
      <c r="H206" s="2">
        <v>906</v>
      </c>
      <c r="I206" s="27">
        <v>0.37115936091765672</v>
      </c>
      <c r="J206" s="14">
        <v>133.939392</v>
      </c>
      <c r="K206" s="27">
        <v>-0.10119047619047619</v>
      </c>
      <c r="L206" s="2">
        <v>7623</v>
      </c>
      <c r="M206" s="27">
        <v>0.47724284730482691</v>
      </c>
      <c r="N206" s="2">
        <v>318.78787878787801</v>
      </c>
      <c r="O206" s="2">
        <v>9163</v>
      </c>
      <c r="P206" s="27">
        <v>0.50557272125358643</v>
      </c>
      <c r="Q206" s="14">
        <v>403.030303030303</v>
      </c>
      <c r="R206" s="2">
        <v>9504</v>
      </c>
      <c r="S206" s="27">
        <v>0.49309951229635779</v>
      </c>
      <c r="T206" s="14">
        <v>468.48486300000002</v>
      </c>
      <c r="U206" s="27">
        <v>0.24675324675324675</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1305</v>
      </c>
      <c r="B207" s="2">
        <v>691</v>
      </c>
      <c r="C207" s="27">
        <v>0.35327198364008178</v>
      </c>
      <c r="D207" s="2">
        <v>118.787878787878</v>
      </c>
      <c r="E207" s="2">
        <v>782</v>
      </c>
      <c r="F207" s="27">
        <v>0.35675182481751827</v>
      </c>
      <c r="G207" s="14">
        <v>97.575757575757606</v>
      </c>
      <c r="H207" s="2">
        <v>775</v>
      </c>
      <c r="I207" s="27">
        <v>0.31749283080704627</v>
      </c>
      <c r="J207" s="14">
        <v>113.333336</v>
      </c>
      <c r="K207" s="27">
        <v>0.12156295224312591</v>
      </c>
      <c r="L207" s="2">
        <v>5982</v>
      </c>
      <c r="M207" s="27">
        <v>0.37450698052964376</v>
      </c>
      <c r="N207" s="2">
        <v>338.18181818181802</v>
      </c>
      <c r="O207" s="2">
        <v>6893</v>
      </c>
      <c r="P207" s="27">
        <v>0.38032443169278307</v>
      </c>
      <c r="Q207" s="14">
        <v>336.969696969697</v>
      </c>
      <c r="R207" s="2">
        <v>7649</v>
      </c>
      <c r="S207" s="27">
        <v>0.39685586800871642</v>
      </c>
      <c r="T207" s="14">
        <v>432.121216</v>
      </c>
      <c r="U207" s="27">
        <v>0.27866934135740556</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1795</v>
      </c>
      <c r="B208" s="2">
        <v>444</v>
      </c>
      <c r="C208" s="27">
        <v>0.22699386503067484</v>
      </c>
      <c r="D208" s="2">
        <v>92.727272727272705</v>
      </c>
      <c r="E208" s="2">
        <v>510</v>
      </c>
      <c r="F208" s="27">
        <v>0.23266423357664234</v>
      </c>
      <c r="G208" s="14">
        <v>78.787878787878796</v>
      </c>
      <c r="H208" s="2">
        <v>524</v>
      </c>
      <c r="I208" s="27">
        <v>0.21466612044244163</v>
      </c>
      <c r="J208" s="14">
        <v>87.878784199999998</v>
      </c>
      <c r="K208" s="27">
        <v>0.18018018018018017</v>
      </c>
      <c r="L208" s="2">
        <v>4478</v>
      </c>
      <c r="M208" s="27">
        <v>0.28034808739748324</v>
      </c>
      <c r="N208" s="2">
        <v>312.72727272727201</v>
      </c>
      <c r="O208" s="2">
        <v>4913</v>
      </c>
      <c r="P208" s="27">
        <v>0.27107702493930702</v>
      </c>
      <c r="Q208" s="14">
        <v>299.39393939393898</v>
      </c>
      <c r="R208" s="2">
        <v>5611</v>
      </c>
      <c r="S208" s="27">
        <v>0.2911175677077929</v>
      </c>
      <c r="T208" s="14">
        <v>414.54544099999998</v>
      </c>
      <c r="U208" s="27">
        <v>0.25301473872264402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1796</v>
      </c>
      <c r="B209" s="2">
        <v>247</v>
      </c>
      <c r="C209" s="27">
        <v>0.12627811860940696</v>
      </c>
      <c r="D209" s="2">
        <v>63.030303030303003</v>
      </c>
      <c r="E209" s="2">
        <v>272</v>
      </c>
      <c r="F209" s="27">
        <v>0.12408759124087591</v>
      </c>
      <c r="G209" s="14">
        <v>55.151515151515099</v>
      </c>
      <c r="H209" s="2">
        <v>251</v>
      </c>
      <c r="I209" s="27">
        <v>0.10282671036460467</v>
      </c>
      <c r="J209" s="14">
        <v>66.666664100000006</v>
      </c>
      <c r="K209" s="27">
        <v>1.6194331983805668E-2</v>
      </c>
      <c r="L209" s="2">
        <v>1504</v>
      </c>
      <c r="M209" s="27">
        <v>9.4158893132160526E-2</v>
      </c>
      <c r="N209" s="2">
        <v>145.45454545454501</v>
      </c>
      <c r="O209" s="2">
        <v>1980</v>
      </c>
      <c r="P209" s="27">
        <v>0.10924740675347605</v>
      </c>
      <c r="Q209" s="14">
        <v>164.84848484848399</v>
      </c>
      <c r="R209" s="2">
        <v>2038</v>
      </c>
      <c r="S209" s="27">
        <v>0.10573830030092353</v>
      </c>
      <c r="T209" s="14">
        <v>183.03030000000001</v>
      </c>
      <c r="U209" s="27">
        <v>0.35505319148936171</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1797</v>
      </c>
      <c r="B210" s="2">
        <v>317</v>
      </c>
      <c r="C210" s="27">
        <v>0.16206543967280163</v>
      </c>
      <c r="D210" s="2">
        <v>70.909090909090907</v>
      </c>
      <c r="E210" s="2">
        <v>205</v>
      </c>
      <c r="F210" s="27">
        <v>9.3521897810218982E-2</v>
      </c>
      <c r="G210" s="14">
        <v>52.121212121212103</v>
      </c>
      <c r="H210" s="2">
        <v>131</v>
      </c>
      <c r="I210" s="27">
        <v>5.3666530110610407E-2</v>
      </c>
      <c r="J210" s="14">
        <v>59.393940000000001</v>
      </c>
      <c r="K210" s="27">
        <v>-0.58675078864353314</v>
      </c>
      <c r="L210" s="2">
        <v>1641</v>
      </c>
      <c r="M210" s="27">
        <v>0.10273586677518312</v>
      </c>
      <c r="N210" s="2">
        <v>175.15151515151501</v>
      </c>
      <c r="O210" s="2">
        <v>2270</v>
      </c>
      <c r="P210" s="27">
        <v>0.12524828956080336</v>
      </c>
      <c r="Q210" s="14">
        <v>210.30303030303</v>
      </c>
      <c r="R210" s="2">
        <v>1855</v>
      </c>
      <c r="S210" s="27">
        <v>9.6243644287641386E-2</v>
      </c>
      <c r="T210" s="14">
        <v>215.15152</v>
      </c>
      <c r="U210" s="27">
        <v>0.13040828762949422</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1795</v>
      </c>
      <c r="B211" s="2">
        <v>281</v>
      </c>
      <c r="C211" s="27">
        <v>0.14366053169734153</v>
      </c>
      <c r="D211" s="2">
        <v>68.484848484848399</v>
      </c>
      <c r="E211" s="2">
        <v>176</v>
      </c>
      <c r="F211" s="27">
        <v>8.0291970802919707E-2</v>
      </c>
      <c r="G211" s="14">
        <v>49.696969696969703</v>
      </c>
      <c r="H211" s="2">
        <v>127</v>
      </c>
      <c r="I211" s="27">
        <v>5.2027857435477262E-2</v>
      </c>
      <c r="J211" s="14">
        <v>58.787880000000001</v>
      </c>
      <c r="K211" s="27">
        <v>-0.54804270462633453</v>
      </c>
      <c r="L211" s="2">
        <v>1440</v>
      </c>
      <c r="M211" s="27">
        <v>9.0152131722281356E-2</v>
      </c>
      <c r="N211" s="2">
        <v>165.45454545454501</v>
      </c>
      <c r="O211" s="2">
        <v>1958</v>
      </c>
      <c r="P211" s="27">
        <v>0.10803354667843743</v>
      </c>
      <c r="Q211" s="14">
        <v>200.60606060606</v>
      </c>
      <c r="R211" s="2">
        <v>1701</v>
      </c>
      <c r="S211" s="27">
        <v>8.8253605893950399E-2</v>
      </c>
      <c r="T211" s="14">
        <v>203.636368</v>
      </c>
      <c r="U211" s="27">
        <v>0.18124999999999999</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1796</v>
      </c>
      <c r="B212" s="2">
        <v>36</v>
      </c>
      <c r="C212" s="27">
        <v>1.8404907975460124E-2</v>
      </c>
      <c r="D212" s="2">
        <v>16.363636363636299</v>
      </c>
      <c r="E212" s="2">
        <v>29</v>
      </c>
      <c r="F212" s="27">
        <v>1.322992700729927E-2</v>
      </c>
      <c r="G212" s="14">
        <v>21.2121212121212</v>
      </c>
      <c r="H212" s="2">
        <v>4</v>
      </c>
      <c r="I212" s="27">
        <v>1.6386726751331422E-3</v>
      </c>
      <c r="J212" s="14">
        <v>4.2424239999999998</v>
      </c>
      <c r="K212" s="27">
        <v>-0.88888888888888884</v>
      </c>
      <c r="L212" s="2">
        <v>201</v>
      </c>
      <c r="M212" s="27">
        <v>1.2583735052901772E-2</v>
      </c>
      <c r="N212" s="2">
        <v>61.818181818181799</v>
      </c>
      <c r="O212" s="2">
        <v>312</v>
      </c>
      <c r="P212" s="27">
        <v>1.7214742882365925E-2</v>
      </c>
      <c r="Q212" s="14">
        <v>67.272727272727195</v>
      </c>
      <c r="R212" s="2">
        <v>154</v>
      </c>
      <c r="S212" s="27">
        <v>7.9900383936909822E-3</v>
      </c>
      <c r="T212" s="14">
        <v>41.818179999999998</v>
      </c>
      <c r="U212" s="27">
        <v>-0.23383084577114427</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1798</v>
      </c>
      <c r="B213" s="2">
        <v>948</v>
      </c>
      <c r="C213" s="27">
        <v>0.48466257668711654</v>
      </c>
      <c r="D213" s="2">
        <v>108.484848484848</v>
      </c>
      <c r="E213" s="2">
        <v>1205</v>
      </c>
      <c r="F213" s="27">
        <v>0.54972627737226276</v>
      </c>
      <c r="G213" s="14">
        <v>123.030303030303</v>
      </c>
      <c r="H213" s="2">
        <v>1535</v>
      </c>
      <c r="I213" s="27">
        <v>0.62884063908234333</v>
      </c>
      <c r="J213" s="14">
        <v>209.69697600000001</v>
      </c>
      <c r="K213" s="27">
        <v>0.61919831223628696</v>
      </c>
      <c r="L213" s="2">
        <v>8350</v>
      </c>
      <c r="M213" s="27">
        <v>0.52275715269517309</v>
      </c>
      <c r="N213" s="2">
        <v>349.69696969696901</v>
      </c>
      <c r="O213" s="2">
        <v>8961</v>
      </c>
      <c r="P213" s="27">
        <v>0.49442727874641357</v>
      </c>
      <c r="Q213" s="14">
        <v>349.69696969696901</v>
      </c>
      <c r="R213" s="2">
        <v>9770</v>
      </c>
      <c r="S213" s="27">
        <v>0.50690048770364227</v>
      </c>
      <c r="T213" s="14">
        <v>479.39395100000002</v>
      </c>
      <c r="U213" s="27">
        <v>0.17005988023952096</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1305</v>
      </c>
      <c r="B214" s="2">
        <v>705</v>
      </c>
      <c r="C214" s="27">
        <v>0.36042944785276071</v>
      </c>
      <c r="D214" s="2">
        <v>84.242424242424207</v>
      </c>
      <c r="E214" s="2">
        <v>1034</v>
      </c>
      <c r="F214" s="27">
        <v>0.47171532846715331</v>
      </c>
      <c r="G214" s="14">
        <v>109.69696969696901</v>
      </c>
      <c r="H214" s="2">
        <v>1203</v>
      </c>
      <c r="I214" s="27">
        <v>0.49283080704629251</v>
      </c>
      <c r="J214" s="14">
        <v>175.15152</v>
      </c>
      <c r="K214" s="27">
        <v>0.70638297872340428</v>
      </c>
      <c r="L214" s="2">
        <v>6869</v>
      </c>
      <c r="M214" s="27">
        <v>0.43003818944468791</v>
      </c>
      <c r="N214" s="2">
        <v>310.30303030303003</v>
      </c>
      <c r="O214" s="2">
        <v>7543</v>
      </c>
      <c r="P214" s="27">
        <v>0.41618847936437875</v>
      </c>
      <c r="Q214" s="14">
        <v>282.42424242424198</v>
      </c>
      <c r="R214" s="2">
        <v>7780</v>
      </c>
      <c r="S214" s="27">
        <v>0.40365258897997303</v>
      </c>
      <c r="T214" s="14">
        <v>463.03030000000001</v>
      </c>
      <c r="U214" s="27">
        <v>0.1326248362207017</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1795</v>
      </c>
      <c r="B215" s="2">
        <v>339</v>
      </c>
      <c r="C215" s="27">
        <v>0.17331288343558282</v>
      </c>
      <c r="D215" s="2">
        <v>57.5757575757575</v>
      </c>
      <c r="E215" s="2">
        <v>495</v>
      </c>
      <c r="F215" s="27">
        <v>0.22582116788321169</v>
      </c>
      <c r="G215" s="14">
        <v>87.272727272727195</v>
      </c>
      <c r="H215" s="2">
        <v>627</v>
      </c>
      <c r="I215" s="27">
        <v>0.25686194182712002</v>
      </c>
      <c r="J215" s="14">
        <v>143.636368</v>
      </c>
      <c r="K215" s="27">
        <v>0.84955752212389379</v>
      </c>
      <c r="L215" s="2">
        <v>3682</v>
      </c>
      <c r="M215" s="27">
        <v>0.23051399236211106</v>
      </c>
      <c r="N215" s="2">
        <v>214.54545454545399</v>
      </c>
      <c r="O215" s="2">
        <v>3551</v>
      </c>
      <c r="P215" s="27">
        <v>0.19592805120282497</v>
      </c>
      <c r="Q215" s="14">
        <v>217.575757575757</v>
      </c>
      <c r="R215" s="2">
        <v>3395</v>
      </c>
      <c r="S215" s="27">
        <v>0.17614402822455122</v>
      </c>
      <c r="T215" s="14">
        <v>333.33334400000001</v>
      </c>
      <c r="U215" s="27">
        <v>-7.7946768060836502E-2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1796</v>
      </c>
      <c r="B216" s="2">
        <v>366</v>
      </c>
      <c r="C216" s="27">
        <v>0.18711656441717792</v>
      </c>
      <c r="D216" s="2">
        <v>57.5757575757575</v>
      </c>
      <c r="E216" s="2">
        <v>539</v>
      </c>
      <c r="F216" s="27">
        <v>0.24589416058394162</v>
      </c>
      <c r="G216" s="14">
        <v>63.030303030303003</v>
      </c>
      <c r="H216" s="2">
        <v>576</v>
      </c>
      <c r="I216" s="27">
        <v>0.23596886521917246</v>
      </c>
      <c r="J216" s="14">
        <v>81.212119999999999</v>
      </c>
      <c r="K216" s="27">
        <v>0.57377049180327866</v>
      </c>
      <c r="L216" s="2">
        <v>3187</v>
      </c>
      <c r="M216" s="27">
        <v>0.19952419708257685</v>
      </c>
      <c r="N216" s="2">
        <v>233.333333333333</v>
      </c>
      <c r="O216" s="2">
        <v>3992</v>
      </c>
      <c r="P216" s="27">
        <v>0.22026042816155375</v>
      </c>
      <c r="Q216" s="14">
        <v>183.636363636363</v>
      </c>
      <c r="R216" s="2">
        <v>4385</v>
      </c>
      <c r="S216" s="27">
        <v>0.22750856075542181</v>
      </c>
      <c r="T216" s="14">
        <v>266.66665599999999</v>
      </c>
      <c r="U216" s="27">
        <v>0.37590210229055537</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1797</v>
      </c>
      <c r="B217" s="2">
        <v>243</v>
      </c>
      <c r="C217" s="27">
        <v>0.12423312883435583</v>
      </c>
      <c r="D217" s="2">
        <v>71.515151515151501</v>
      </c>
      <c r="E217" s="2">
        <v>171</v>
      </c>
      <c r="F217" s="27">
        <v>7.8010948905109484E-2</v>
      </c>
      <c r="G217" s="14">
        <v>43.636363636363598</v>
      </c>
      <c r="H217" s="2">
        <v>332</v>
      </c>
      <c r="I217" s="27">
        <v>0.1360098320360508</v>
      </c>
      <c r="J217" s="14">
        <v>90.909090000000006</v>
      </c>
      <c r="K217" s="27">
        <v>0.36625514403292181</v>
      </c>
      <c r="L217" s="2">
        <v>1481</v>
      </c>
      <c r="M217" s="27">
        <v>9.271896325048519E-2</v>
      </c>
      <c r="N217" s="2">
        <v>172.12121212121201</v>
      </c>
      <c r="O217" s="2">
        <v>1418</v>
      </c>
      <c r="P217" s="27">
        <v>7.8238799382034874E-2</v>
      </c>
      <c r="Q217" s="14">
        <v>164.24242424242399</v>
      </c>
      <c r="R217" s="2">
        <v>1990</v>
      </c>
      <c r="S217" s="27">
        <v>0.10324789872366918</v>
      </c>
      <c r="T217" s="14">
        <v>218.78787199999999</v>
      </c>
      <c r="U217" s="27">
        <v>0.3436866981769075</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1795</v>
      </c>
      <c r="B218" s="2">
        <v>228</v>
      </c>
      <c r="C218" s="27">
        <v>0.1165644171779141</v>
      </c>
      <c r="D218" s="2">
        <v>70.303030303030297</v>
      </c>
      <c r="E218" s="2">
        <v>148</v>
      </c>
      <c r="F218" s="27">
        <v>6.7518248175182483E-2</v>
      </c>
      <c r="G218" s="14">
        <v>44.2424242424242</v>
      </c>
      <c r="H218" s="2">
        <v>287</v>
      </c>
      <c r="I218" s="27">
        <v>0.11757476444080295</v>
      </c>
      <c r="J218" s="14">
        <v>88.484849999999994</v>
      </c>
      <c r="K218" s="27">
        <v>0.25877192982456143</v>
      </c>
      <c r="L218" s="2">
        <v>1277</v>
      </c>
      <c r="M218" s="27">
        <v>7.9947411256495335E-2</v>
      </c>
      <c r="N218" s="2">
        <v>164.84848484848399</v>
      </c>
      <c r="O218" s="2">
        <v>1253</v>
      </c>
      <c r="P218" s="27">
        <v>6.9134848819245198E-2</v>
      </c>
      <c r="Q218" s="14">
        <v>150.30303030303</v>
      </c>
      <c r="R218" s="2">
        <v>1790</v>
      </c>
      <c r="S218" s="27">
        <v>9.2871225485109468E-2</v>
      </c>
      <c r="T218" s="14">
        <v>206.66667200000001</v>
      </c>
      <c r="U218" s="27">
        <v>0.40172278778386844</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1796</v>
      </c>
      <c r="B219" s="2">
        <v>15</v>
      </c>
      <c r="C219" s="27">
        <v>7.6687116564417178E-3</v>
      </c>
      <c r="D219" s="2">
        <v>10.909090909090899</v>
      </c>
      <c r="E219" s="2">
        <v>23</v>
      </c>
      <c r="F219" s="27">
        <v>1.0492700729927007E-2</v>
      </c>
      <c r="G219" s="14">
        <v>12.1212121212121</v>
      </c>
      <c r="H219" s="2">
        <v>45</v>
      </c>
      <c r="I219" s="27">
        <v>1.843506759524785E-2</v>
      </c>
      <c r="J219" s="14">
        <v>17.575758</v>
      </c>
      <c r="K219" s="27">
        <v>2</v>
      </c>
      <c r="L219" s="2">
        <v>204</v>
      </c>
      <c r="M219" s="27">
        <v>1.2771551993989858E-2</v>
      </c>
      <c r="N219" s="2">
        <v>58.787878787878803</v>
      </c>
      <c r="O219" s="2">
        <v>165</v>
      </c>
      <c r="P219" s="27">
        <v>9.1039505627896703E-3</v>
      </c>
      <c r="Q219" s="14">
        <v>57.5757575757575</v>
      </c>
      <c r="R219" s="2">
        <v>200</v>
      </c>
      <c r="S219" s="27">
        <v>1.0376673238559718E-2</v>
      </c>
      <c r="T219" s="14">
        <v>46.6666679</v>
      </c>
      <c r="U219" s="27">
        <v>-1.9607843137254902E-2</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122" t="s">
        <v>1799</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211" t="s">
        <v>1703</v>
      </c>
      <c r="C222" s="211"/>
      <c r="D222" s="211" t="s">
        <v>1704</v>
      </c>
      <c r="E222" s="211" t="s">
        <v>1703</v>
      </c>
      <c r="F222" s="211"/>
      <c r="G222" s="211" t="s">
        <v>1704</v>
      </c>
      <c r="H222" s="211" t="s">
        <v>1703</v>
      </c>
      <c r="I222" s="211"/>
      <c r="J222" s="211" t="s">
        <v>1704</v>
      </c>
      <c r="K222" t="s">
        <v>172</v>
      </c>
      <c r="L222" s="211" t="s">
        <v>1703</v>
      </c>
      <c r="M222" s="211"/>
      <c r="N222" s="211" t="s">
        <v>1704</v>
      </c>
      <c r="O222" s="211" t="s">
        <v>1703</v>
      </c>
      <c r="P222" s="211"/>
      <c r="Q222" s="211" t="s">
        <v>1704</v>
      </c>
      <c r="R222" s="211" t="s">
        <v>1703</v>
      </c>
      <c r="S222" s="211"/>
      <c r="T222" s="211" t="s">
        <v>1704</v>
      </c>
      <c r="U222" t="s">
        <v>172</v>
      </c>
      <c r="V222" s="211" t="s">
        <v>1703</v>
      </c>
      <c r="W222" s="211"/>
      <c r="X222" s="211" t="s">
        <v>1704</v>
      </c>
      <c r="Y222" s="211" t="s">
        <v>1703</v>
      </c>
      <c r="Z222" s="211"/>
      <c r="AA222" s="211" t="s">
        <v>1704</v>
      </c>
      <c r="AB222" s="211" t="s">
        <v>1703</v>
      </c>
      <c r="AC222" s="211"/>
      <c r="AD222" s="211" t="s">
        <v>1704</v>
      </c>
      <c r="AE222" t="s">
        <v>172</v>
      </c>
    </row>
    <row r="223" spans="1:31" x14ac:dyDescent="0.3">
      <c r="A223" t="s">
        <v>174</v>
      </c>
      <c r="B223" s="2">
        <v>8229</v>
      </c>
      <c r="C223" s="27" t="s">
        <v>172</v>
      </c>
      <c r="D223" s="2">
        <v>192.72727272727201</v>
      </c>
      <c r="E223" s="2">
        <v>9060</v>
      </c>
      <c r="F223" s="27" t="s">
        <v>172</v>
      </c>
      <c r="G223" s="14">
        <v>166.06060606060601</v>
      </c>
      <c r="H223" s="2">
        <v>10090</v>
      </c>
      <c r="I223" s="27" t="s">
        <v>172</v>
      </c>
      <c r="J223" s="14">
        <v>214.545456</v>
      </c>
      <c r="K223" s="27">
        <v>0.22615141572487543</v>
      </c>
      <c r="L223" s="2">
        <v>73586</v>
      </c>
      <c r="M223" s="27" t="s">
        <v>172</v>
      </c>
      <c r="N223" s="2">
        <v>471.51515151515099</v>
      </c>
      <c r="O223" s="2">
        <v>77692</v>
      </c>
      <c r="P223" s="27" t="s">
        <v>172</v>
      </c>
      <c r="Q223" s="14">
        <v>383.636363636363</v>
      </c>
      <c r="R223" s="2">
        <v>81306</v>
      </c>
      <c r="S223" s="27" t="s">
        <v>172</v>
      </c>
      <c r="T223" s="14">
        <v>372.72726399999999</v>
      </c>
      <c r="U223" s="27">
        <v>0.10491126029407767</v>
      </c>
      <c r="V223" s="2">
        <v>12392852</v>
      </c>
      <c r="W223" s="27" t="s">
        <v>172</v>
      </c>
      <c r="X223" s="2">
        <v>13533</v>
      </c>
      <c r="Y223" s="2">
        <v>12717801</v>
      </c>
      <c r="Z223" s="27" t="s">
        <v>172</v>
      </c>
      <c r="AA223" s="14">
        <v>11122.42</v>
      </c>
      <c r="AB223" s="2">
        <v>13103114</v>
      </c>
      <c r="AC223" s="27" t="s">
        <v>172</v>
      </c>
      <c r="AD223" s="14">
        <v>11237.58</v>
      </c>
      <c r="AE223" s="27">
        <v>5.7000000000000002E-2</v>
      </c>
    </row>
    <row r="224" spans="1:31" x14ac:dyDescent="0.3">
      <c r="A224" t="s">
        <v>1764</v>
      </c>
      <c r="B224" s="2">
        <v>6273</v>
      </c>
      <c r="C224" s="27">
        <v>0.76230404666423623</v>
      </c>
      <c r="D224" s="2">
        <v>141.81818181818099</v>
      </c>
      <c r="E224" s="2">
        <v>6868</v>
      </c>
      <c r="F224" s="27">
        <v>0.75805739514348791</v>
      </c>
      <c r="G224" s="14">
        <v>147.87878787878699</v>
      </c>
      <c r="H224" s="2">
        <v>7649</v>
      </c>
      <c r="I224" s="27">
        <v>0.75807730426164521</v>
      </c>
      <c r="J224" s="14">
        <v>183.03030000000001</v>
      </c>
      <c r="K224" s="27">
        <v>0.21935278176311174</v>
      </c>
      <c r="L224" s="2">
        <v>57613</v>
      </c>
      <c r="M224" s="27">
        <v>0.78293425379827686</v>
      </c>
      <c r="N224" s="2">
        <v>596.969696969697</v>
      </c>
      <c r="O224" s="2">
        <v>59568</v>
      </c>
      <c r="P224" s="27">
        <v>0.76671986819749782</v>
      </c>
      <c r="Q224" s="14">
        <v>558.78787878787796</v>
      </c>
      <c r="R224" s="2">
        <v>62032</v>
      </c>
      <c r="S224" s="27">
        <v>0.76294492411384152</v>
      </c>
      <c r="T224" s="14">
        <v>646.66669999999999</v>
      </c>
      <c r="U224" s="27">
        <v>7.6701438911356806E-2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1323</v>
      </c>
      <c r="B225" s="2">
        <v>1833</v>
      </c>
      <c r="C225" s="27">
        <v>0.22274881516587677</v>
      </c>
      <c r="D225" s="2">
        <v>141.81818181818099</v>
      </c>
      <c r="E225" s="2">
        <v>2006</v>
      </c>
      <c r="F225" s="27">
        <v>0.22141280353200882</v>
      </c>
      <c r="G225" s="14">
        <v>130.90909090909</v>
      </c>
      <c r="H225" s="2">
        <v>2761</v>
      </c>
      <c r="I225" s="27">
        <v>0.27363726461843407</v>
      </c>
      <c r="J225" s="14">
        <v>231.515152</v>
      </c>
      <c r="K225" s="27">
        <v>0.50627386797599561</v>
      </c>
      <c r="L225" s="2">
        <v>17071</v>
      </c>
      <c r="M225" s="27">
        <v>0.2319870627565026</v>
      </c>
      <c r="N225" s="2">
        <v>448.48484848484799</v>
      </c>
      <c r="O225" s="2">
        <v>17810</v>
      </c>
      <c r="P225" s="27">
        <v>0.22923853163774907</v>
      </c>
      <c r="Q225" s="14">
        <v>478.78787878787801</v>
      </c>
      <c r="R225" s="2">
        <v>19516</v>
      </c>
      <c r="S225" s="27">
        <v>0.24003148599119375</v>
      </c>
      <c r="T225" s="14">
        <v>503.03030000000001</v>
      </c>
      <c r="U225" s="27">
        <v>0.14322535293773064</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1324</v>
      </c>
      <c r="B226" s="2">
        <v>1419</v>
      </c>
      <c r="C226" s="27">
        <v>0.17243893547211084</v>
      </c>
      <c r="D226" s="2">
        <v>146.666666666666</v>
      </c>
      <c r="E226" s="2">
        <v>1601</v>
      </c>
      <c r="F226" s="27">
        <v>0.17671081677704195</v>
      </c>
      <c r="G226" s="14">
        <v>153.333333333333</v>
      </c>
      <c r="H226" s="2">
        <v>1690</v>
      </c>
      <c r="I226" s="27">
        <v>0.16749256689791872</v>
      </c>
      <c r="J226" s="14">
        <v>178.18182400000001</v>
      </c>
      <c r="K226" s="27">
        <v>0.19097956307258632</v>
      </c>
      <c r="L226" s="2">
        <v>12446</v>
      </c>
      <c r="M226" s="27">
        <v>0.16913543337047807</v>
      </c>
      <c r="N226" s="2">
        <v>447.87878787878702</v>
      </c>
      <c r="O226" s="2">
        <v>12207</v>
      </c>
      <c r="P226" s="27">
        <v>0.15712042423930392</v>
      </c>
      <c r="Q226" s="14">
        <v>412.72727272727201</v>
      </c>
      <c r="R226" s="2">
        <v>12416</v>
      </c>
      <c r="S226" s="27">
        <v>0.1527070572897449</v>
      </c>
      <c r="T226" s="14">
        <v>558.78790000000004</v>
      </c>
      <c r="U226" s="27">
        <v>-2.4104129840912744E-3</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1325</v>
      </c>
      <c r="B227" s="2">
        <v>1536</v>
      </c>
      <c r="C227" s="27">
        <v>0.1866569449507838</v>
      </c>
      <c r="D227" s="2">
        <v>145.45454545454501</v>
      </c>
      <c r="E227" s="2">
        <v>1471</v>
      </c>
      <c r="F227" s="27">
        <v>0.16236203090507725</v>
      </c>
      <c r="G227" s="14">
        <v>142.42424242424201</v>
      </c>
      <c r="H227" s="2">
        <v>1360</v>
      </c>
      <c r="I227" s="27">
        <v>0.13478691774033696</v>
      </c>
      <c r="J227" s="14">
        <v>135.75756799999999</v>
      </c>
      <c r="K227" s="27">
        <v>-0.11458333333333333</v>
      </c>
      <c r="L227" s="2">
        <v>12833</v>
      </c>
      <c r="M227" s="27">
        <v>0.17439458592667084</v>
      </c>
      <c r="N227" s="2">
        <v>466.06060606060601</v>
      </c>
      <c r="O227" s="2">
        <v>12108</v>
      </c>
      <c r="P227" s="27">
        <v>0.1558461617669773</v>
      </c>
      <c r="Q227" s="14">
        <v>452.72727272727201</v>
      </c>
      <c r="R227" s="2">
        <v>12211</v>
      </c>
      <c r="S227" s="27">
        <v>0.15018571815118195</v>
      </c>
      <c r="T227" s="14">
        <v>581.81820000000005</v>
      </c>
      <c r="U227" s="27">
        <v>-4.8468791397179148E-2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1326</v>
      </c>
      <c r="B228" s="2">
        <v>835</v>
      </c>
      <c r="C228" s="27">
        <v>0.10147040952728156</v>
      </c>
      <c r="D228" s="2">
        <v>115.757575757575</v>
      </c>
      <c r="E228" s="2">
        <v>947</v>
      </c>
      <c r="F228" s="27">
        <v>0.10452538631346578</v>
      </c>
      <c r="G228" s="14">
        <v>120</v>
      </c>
      <c r="H228" s="2">
        <v>1138</v>
      </c>
      <c r="I228" s="27">
        <v>0.11278493557978196</v>
      </c>
      <c r="J228" s="14">
        <v>136.96969999999999</v>
      </c>
      <c r="K228" s="27">
        <v>0.36287425149700597</v>
      </c>
      <c r="L228" s="2">
        <v>8385</v>
      </c>
      <c r="M228" s="27">
        <v>0.11394830538417634</v>
      </c>
      <c r="N228" s="2">
        <v>384.24242424242402</v>
      </c>
      <c r="O228" s="2">
        <v>9758</v>
      </c>
      <c r="P228" s="27">
        <v>0.12559851722185039</v>
      </c>
      <c r="Q228" s="14">
        <v>372.12121212121201</v>
      </c>
      <c r="R228" s="2">
        <v>10182</v>
      </c>
      <c r="S228" s="27">
        <v>0.1252306102870637</v>
      </c>
      <c r="T228" s="14">
        <v>443.63635299999999</v>
      </c>
      <c r="U228" s="27">
        <v>0.21431127012522361</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1327</v>
      </c>
      <c r="B229" s="2">
        <v>364</v>
      </c>
      <c r="C229" s="27">
        <v>4.4233807266982623E-2</v>
      </c>
      <c r="D229" s="2">
        <v>73.3333333333333</v>
      </c>
      <c r="E229" s="2">
        <v>599</v>
      </c>
      <c r="F229" s="27">
        <v>6.6114790286975714E-2</v>
      </c>
      <c r="G229" s="14">
        <v>97.575757575757606</v>
      </c>
      <c r="H229" s="2">
        <v>421</v>
      </c>
      <c r="I229" s="27">
        <v>4.172447968285431E-2</v>
      </c>
      <c r="J229" s="14">
        <v>76.363640000000004</v>
      </c>
      <c r="K229" s="27">
        <v>0.15659340659340659</v>
      </c>
      <c r="L229" s="2">
        <v>3989</v>
      </c>
      <c r="M229" s="27">
        <v>5.4208680999103087E-2</v>
      </c>
      <c r="N229" s="2">
        <v>244.24242424242399</v>
      </c>
      <c r="O229" s="2">
        <v>4506</v>
      </c>
      <c r="P229" s="27">
        <v>5.7998249498017816E-2</v>
      </c>
      <c r="Q229" s="14">
        <v>315.15151515151501</v>
      </c>
      <c r="R229" s="2">
        <v>4060</v>
      </c>
      <c r="S229" s="27">
        <v>4.9934814158856665E-2</v>
      </c>
      <c r="T229" s="14">
        <v>299.39395100000002</v>
      </c>
      <c r="U229" s="27">
        <v>1.7798947104537478E-2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1395</v>
      </c>
      <c r="B230" s="2">
        <v>286</v>
      </c>
      <c r="C230" s="27">
        <v>3.4755134281200632E-2</v>
      </c>
      <c r="D230" s="2">
        <v>67.272727272727195</v>
      </c>
      <c r="E230" s="2">
        <v>244</v>
      </c>
      <c r="F230" s="27">
        <v>2.6931567328918323E-2</v>
      </c>
      <c r="G230" s="14">
        <v>72.727272727272705</v>
      </c>
      <c r="H230" s="2">
        <v>279</v>
      </c>
      <c r="I230" s="27">
        <v>2.7651139742319128E-2</v>
      </c>
      <c r="J230" s="14">
        <v>61.818179999999998</v>
      </c>
      <c r="K230" s="27">
        <v>-2.4475524475524476E-2</v>
      </c>
      <c r="L230" s="2">
        <v>2889</v>
      </c>
      <c r="M230" s="27">
        <v>3.9260185361345908E-2</v>
      </c>
      <c r="N230" s="2">
        <v>209.09090909090901</v>
      </c>
      <c r="O230" s="2">
        <v>3179</v>
      </c>
      <c r="P230" s="27">
        <v>4.091798383359934E-2</v>
      </c>
      <c r="Q230" s="14">
        <v>215.15151515151501</v>
      </c>
      <c r="R230" s="2">
        <v>3647</v>
      </c>
      <c r="S230" s="27">
        <v>4.4855238235800558E-2</v>
      </c>
      <c r="T230" s="14">
        <v>247.878784</v>
      </c>
      <c r="U230" s="27">
        <v>0.26237452405676703</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1769</v>
      </c>
      <c r="B231" s="2">
        <v>1956</v>
      </c>
      <c r="C231" s="27">
        <v>0.23769595333576377</v>
      </c>
      <c r="D231" s="2">
        <v>156.363636363636</v>
      </c>
      <c r="E231" s="2">
        <v>2192</v>
      </c>
      <c r="F231" s="27">
        <v>0.24194260485651214</v>
      </c>
      <c r="G231" s="14">
        <v>168.48484848484799</v>
      </c>
      <c r="H231" s="2">
        <v>2441</v>
      </c>
      <c r="I231" s="27">
        <v>0.24192269573835481</v>
      </c>
      <c r="J231" s="14">
        <v>206.060608</v>
      </c>
      <c r="K231" s="27">
        <v>0.24795501022494887</v>
      </c>
      <c r="L231" s="2">
        <v>15973</v>
      </c>
      <c r="M231" s="27">
        <v>0.21706574620172314</v>
      </c>
      <c r="N231" s="2">
        <v>469.69696969696901</v>
      </c>
      <c r="O231" s="2">
        <v>18124</v>
      </c>
      <c r="P231" s="27">
        <v>0.23328013180250218</v>
      </c>
      <c r="Q231" s="14">
        <v>483.030303030303</v>
      </c>
      <c r="R231" s="2">
        <v>19274</v>
      </c>
      <c r="S231" s="27">
        <v>0.23705507588615846</v>
      </c>
      <c r="T231" s="14">
        <v>627.27269999999999</v>
      </c>
      <c r="U231" s="27">
        <v>0.20666124084392412</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1330</v>
      </c>
      <c r="B232" s="2">
        <v>1396</v>
      </c>
      <c r="C232" s="27">
        <v>0.16964394215579048</v>
      </c>
      <c r="D232" s="2">
        <v>140.60606060606</v>
      </c>
      <c r="E232" s="2">
        <v>1816</v>
      </c>
      <c r="F232" s="27">
        <v>0.20044150110375275</v>
      </c>
      <c r="G232" s="14">
        <v>150.90909090909</v>
      </c>
      <c r="H232" s="2">
        <v>1978</v>
      </c>
      <c r="I232" s="27">
        <v>0.1960356788899901</v>
      </c>
      <c r="J232" s="14">
        <v>176.96969999999999</v>
      </c>
      <c r="K232" s="27">
        <v>0.4169054441260745</v>
      </c>
      <c r="L232" s="2">
        <v>12851</v>
      </c>
      <c r="M232" s="27">
        <v>0.1746391976734705</v>
      </c>
      <c r="N232" s="2">
        <v>463.030303030303</v>
      </c>
      <c r="O232" s="2">
        <v>14436</v>
      </c>
      <c r="P232" s="27">
        <v>0.18581063687380941</v>
      </c>
      <c r="Q232" s="14">
        <v>422.42424242424198</v>
      </c>
      <c r="R232" s="2">
        <v>15429</v>
      </c>
      <c r="S232" s="27">
        <v>0.18976459301896539</v>
      </c>
      <c r="T232" s="14">
        <v>615.15150000000006</v>
      </c>
      <c r="U232" s="27">
        <v>0.20060695665706949</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1323</v>
      </c>
      <c r="B233" s="2">
        <v>405</v>
      </c>
      <c r="C233" s="27">
        <v>4.9216186656944952E-2</v>
      </c>
      <c r="D233" s="2">
        <v>95.757575757575694</v>
      </c>
      <c r="E233" s="2">
        <v>361</v>
      </c>
      <c r="F233" s="27">
        <v>3.9845474613686531E-2</v>
      </c>
      <c r="G233" s="14">
        <v>66.060606060606005</v>
      </c>
      <c r="H233" s="2">
        <v>338</v>
      </c>
      <c r="I233" s="27">
        <v>3.3498513379583747E-2</v>
      </c>
      <c r="J233" s="14">
        <v>91.515150000000006</v>
      </c>
      <c r="K233" s="27">
        <v>-0.16543209876543211</v>
      </c>
      <c r="L233" s="2">
        <v>2438</v>
      </c>
      <c r="M233" s="27">
        <v>3.3131302149865462E-2</v>
      </c>
      <c r="N233" s="2">
        <v>221.21212121212099</v>
      </c>
      <c r="O233" s="2">
        <v>2627</v>
      </c>
      <c r="P233" s="27">
        <v>3.3813005200020597E-2</v>
      </c>
      <c r="Q233" s="14">
        <v>227.272727272727</v>
      </c>
      <c r="R233" s="2">
        <v>2488</v>
      </c>
      <c r="S233" s="27">
        <v>3.0600447691437285E-2</v>
      </c>
      <c r="T233" s="14">
        <v>241.81817599999999</v>
      </c>
      <c r="U233" s="27">
        <v>2.0508613617719443E-2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1324</v>
      </c>
      <c r="B234" s="2">
        <v>77</v>
      </c>
      <c r="C234" s="27">
        <v>9.3571515372463231E-3</v>
      </c>
      <c r="D234" s="2">
        <v>30.909090909090899</v>
      </c>
      <c r="E234" s="2">
        <v>7</v>
      </c>
      <c r="F234" s="27">
        <v>7.7262693156732892E-4</v>
      </c>
      <c r="G234" s="14">
        <v>7.2727272727272698</v>
      </c>
      <c r="H234" s="2">
        <v>77</v>
      </c>
      <c r="I234" s="27">
        <v>7.6313181367690785E-3</v>
      </c>
      <c r="J234" s="14">
        <v>52.121212</v>
      </c>
      <c r="K234" s="27">
        <v>0</v>
      </c>
      <c r="L234" s="2">
        <v>339</v>
      </c>
      <c r="M234" s="27">
        <v>4.6068545647269862E-3</v>
      </c>
      <c r="N234" s="2">
        <v>81.818181818181799</v>
      </c>
      <c r="O234" s="2">
        <v>581</v>
      </c>
      <c r="P234" s="27">
        <v>7.4782474386037171E-3</v>
      </c>
      <c r="Q234" s="14">
        <v>111.515151515151</v>
      </c>
      <c r="R234" s="2">
        <v>850</v>
      </c>
      <c r="S234" s="27">
        <v>1.0454333013553736E-2</v>
      </c>
      <c r="T234" s="14">
        <v>197.57576</v>
      </c>
      <c r="U234" s="27">
        <v>1.5073746312684366</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1325</v>
      </c>
      <c r="B235" s="2">
        <v>70</v>
      </c>
      <c r="C235" s="27">
        <v>8.5065013974966585E-3</v>
      </c>
      <c r="D235" s="2">
        <v>40.606060606060602</v>
      </c>
      <c r="E235" s="2">
        <v>0</v>
      </c>
      <c r="F235" s="27">
        <v>0</v>
      </c>
      <c r="G235" s="14">
        <v>13.3333333333333</v>
      </c>
      <c r="H235" s="2">
        <v>6</v>
      </c>
      <c r="I235" s="27">
        <v>5.9464816650148667E-4</v>
      </c>
      <c r="J235" s="14">
        <v>7.2727274900000003</v>
      </c>
      <c r="K235" s="27">
        <v>-0.91428571428571426</v>
      </c>
      <c r="L235" s="2">
        <v>213</v>
      </c>
      <c r="M235" s="27">
        <v>2.894572337129345E-3</v>
      </c>
      <c r="N235" s="2">
        <v>69.090909090909093</v>
      </c>
      <c r="O235" s="2">
        <v>246</v>
      </c>
      <c r="P235" s="27">
        <v>3.1663491736600938E-3</v>
      </c>
      <c r="Q235" s="14">
        <v>101.818181818181</v>
      </c>
      <c r="R235" s="2">
        <v>317</v>
      </c>
      <c r="S235" s="27">
        <v>3.89885125329004E-3</v>
      </c>
      <c r="T235" s="14">
        <v>87.272729999999996</v>
      </c>
      <c r="U235" s="27">
        <v>0.48826291079812206</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1326</v>
      </c>
      <c r="B236" s="2">
        <v>0</v>
      </c>
      <c r="C236" s="27">
        <v>0</v>
      </c>
      <c r="D236" s="2">
        <v>80</v>
      </c>
      <c r="E236" s="2">
        <v>8</v>
      </c>
      <c r="F236" s="27">
        <v>8.8300220750551876E-4</v>
      </c>
      <c r="G236" s="14">
        <v>8.4848484848484809</v>
      </c>
      <c r="H236" s="2">
        <v>27</v>
      </c>
      <c r="I236" s="27">
        <v>2.6759167492566896E-3</v>
      </c>
      <c r="J236" s="14">
        <v>13.333333</v>
      </c>
      <c r="K236" s="27"/>
      <c r="L236" s="2">
        <v>59</v>
      </c>
      <c r="M236" s="27">
        <v>8.0178294784333975E-4</v>
      </c>
      <c r="N236" s="2">
        <v>29.696969696969699</v>
      </c>
      <c r="O236" s="2">
        <v>211</v>
      </c>
      <c r="P236" s="27">
        <v>2.7158523400092672E-3</v>
      </c>
      <c r="Q236" s="14">
        <v>81.818181818181799</v>
      </c>
      <c r="R236" s="2">
        <v>110</v>
      </c>
      <c r="S236" s="27">
        <v>1.3529136841069539E-3</v>
      </c>
      <c r="T236" s="14">
        <v>41.212119999999999</v>
      </c>
      <c r="U236" s="27">
        <v>0.86440677966101698</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1327</v>
      </c>
      <c r="B237" s="2">
        <v>8</v>
      </c>
      <c r="C237" s="27">
        <v>9.7217158828533231E-4</v>
      </c>
      <c r="D237" s="2">
        <v>9.0909090909090899</v>
      </c>
      <c r="E237" s="2">
        <v>0</v>
      </c>
      <c r="F237" s="27">
        <v>0</v>
      </c>
      <c r="G237" s="14">
        <v>13.3333333333333</v>
      </c>
      <c r="H237" s="2">
        <v>0</v>
      </c>
      <c r="I237" s="27">
        <v>0</v>
      </c>
      <c r="J237" s="14">
        <v>16.969695999999999</v>
      </c>
      <c r="K237" s="27">
        <v>-1</v>
      </c>
      <c r="L237" s="2">
        <v>73</v>
      </c>
      <c r="M237" s="27">
        <v>9.9203652868752211E-4</v>
      </c>
      <c r="N237" s="2">
        <v>47.272727272727202</v>
      </c>
      <c r="O237" s="2">
        <v>0</v>
      </c>
      <c r="P237" s="27">
        <v>0</v>
      </c>
      <c r="Q237" s="14">
        <v>16.969696969696901</v>
      </c>
      <c r="R237" s="2">
        <v>18</v>
      </c>
      <c r="S237" s="27">
        <v>2.2138587558113792E-4</v>
      </c>
      <c r="T237" s="14">
        <v>17.575758</v>
      </c>
      <c r="U237" s="27">
        <v>-0.75342465753424659</v>
      </c>
      <c r="V237" s="2">
        <v>4405</v>
      </c>
      <c r="W237" s="27">
        <v>0</v>
      </c>
      <c r="X237" s="2">
        <v>273</v>
      </c>
      <c r="Y237" s="2">
        <v>5821</v>
      </c>
      <c r="Z237" s="27">
        <v>0</v>
      </c>
      <c r="AA237" s="14">
        <v>336.36</v>
      </c>
      <c r="AB237" s="2">
        <v>6805</v>
      </c>
      <c r="AC237" s="27">
        <v>1E-3</v>
      </c>
      <c r="AD237" s="14">
        <v>400</v>
      </c>
      <c r="AE237" s="27">
        <v>0.54500000000000004</v>
      </c>
    </row>
    <row r="238" spans="1:31" x14ac:dyDescent="0.3">
      <c r="A238" t="s">
        <v>1395</v>
      </c>
      <c r="B238" s="2">
        <v>0</v>
      </c>
      <c r="C238" s="27">
        <v>0</v>
      </c>
      <c r="D238" s="2">
        <v>80</v>
      </c>
      <c r="E238" s="2">
        <v>0</v>
      </c>
      <c r="F238" s="27">
        <v>0</v>
      </c>
      <c r="G238" s="14">
        <v>13.3333333333333</v>
      </c>
      <c r="H238" s="2">
        <v>15</v>
      </c>
      <c r="I238" s="27">
        <v>1.4866204162537165E-3</v>
      </c>
      <c r="J238" s="14">
        <v>9.0909089999999999</v>
      </c>
      <c r="K238" s="27"/>
      <c r="L238" s="2">
        <v>0</v>
      </c>
      <c r="M238" s="27">
        <v>0</v>
      </c>
      <c r="N238" s="2">
        <v>80</v>
      </c>
      <c r="O238" s="2">
        <v>23</v>
      </c>
      <c r="P238" s="27">
        <v>2.9604077639911445E-4</v>
      </c>
      <c r="Q238" s="14">
        <v>23.030303030302999</v>
      </c>
      <c r="R238" s="2">
        <v>62</v>
      </c>
      <c r="S238" s="27">
        <v>7.6255134922391951E-4</v>
      </c>
      <c r="T238" s="14">
        <v>35.757576</v>
      </c>
      <c r="U238" s="27"/>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122" t="s">
        <v>1800</v>
      </c>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211" t="s">
        <v>1703</v>
      </c>
      <c r="C241" s="211"/>
      <c r="D241" s="211" t="s">
        <v>1704</v>
      </c>
      <c r="E241" s="211" t="s">
        <v>1703</v>
      </c>
      <c r="F241" s="211"/>
      <c r="G241" s="211" t="s">
        <v>1704</v>
      </c>
      <c r="H241" s="211" t="s">
        <v>1703</v>
      </c>
      <c r="I241" s="211"/>
      <c r="J241" s="211" t="s">
        <v>1704</v>
      </c>
      <c r="K241" t="s">
        <v>172</v>
      </c>
      <c r="L241" s="211" t="s">
        <v>1703</v>
      </c>
      <c r="M241" s="211"/>
      <c r="N241" s="211" t="s">
        <v>1704</v>
      </c>
      <c r="O241" s="211" t="s">
        <v>1703</v>
      </c>
      <c r="P241" s="211"/>
      <c r="Q241" s="211" t="s">
        <v>1704</v>
      </c>
      <c r="R241" s="211" t="s">
        <v>1703</v>
      </c>
      <c r="S241" s="211"/>
      <c r="T241" s="211" t="s">
        <v>1704</v>
      </c>
      <c r="U241" t="s">
        <v>172</v>
      </c>
      <c r="V241" s="211" t="s">
        <v>1703</v>
      </c>
      <c r="W241" s="211"/>
      <c r="X241" s="211" t="s">
        <v>1704</v>
      </c>
      <c r="Y241" s="211" t="s">
        <v>1703</v>
      </c>
      <c r="Z241" s="211"/>
      <c r="AA241" s="211" t="s">
        <v>1704</v>
      </c>
      <c r="AB241" s="211" t="s">
        <v>1703</v>
      </c>
      <c r="AC241" s="211"/>
      <c r="AD241" s="211" t="s">
        <v>1704</v>
      </c>
      <c r="AE241" t="s">
        <v>172</v>
      </c>
    </row>
    <row r="242" spans="1:31" x14ac:dyDescent="0.3">
      <c r="A242" t="s">
        <v>174</v>
      </c>
      <c r="B242" s="2">
        <v>26931</v>
      </c>
      <c r="C242" s="27" t="s">
        <v>172</v>
      </c>
      <c r="D242" s="2">
        <v>233.93939393939399</v>
      </c>
      <c r="E242" s="2">
        <v>28692</v>
      </c>
      <c r="F242" s="27" t="s">
        <v>172</v>
      </c>
      <c r="G242" s="14">
        <v>75.757575757575694</v>
      </c>
      <c r="H242" s="2">
        <v>29876</v>
      </c>
      <c r="I242" s="27" t="s">
        <v>172</v>
      </c>
      <c r="J242" s="14">
        <v>134.545456</v>
      </c>
      <c r="K242" s="27">
        <v>0.10935353310311537</v>
      </c>
      <c r="L242" s="2">
        <v>246260</v>
      </c>
      <c r="M242" s="27" t="s">
        <v>172</v>
      </c>
      <c r="N242" s="2">
        <v>400.60606060606</v>
      </c>
      <c r="O242" s="2">
        <v>257980</v>
      </c>
      <c r="P242" s="27" t="s">
        <v>172</v>
      </c>
      <c r="Q242" s="14">
        <v>360</v>
      </c>
      <c r="R242" s="2">
        <v>267287</v>
      </c>
      <c r="S242" s="27" t="s">
        <v>172</v>
      </c>
      <c r="T242" s="14">
        <v>336.36364700000001</v>
      </c>
      <c r="U242" s="27">
        <v>8.5385365061317303E-2</v>
      </c>
      <c r="V242" s="2">
        <v>35877036</v>
      </c>
      <c r="W242" s="27" t="s">
        <v>172</v>
      </c>
      <c r="X242" s="2">
        <v>2414</v>
      </c>
      <c r="Y242" s="2">
        <v>37678735</v>
      </c>
      <c r="Z242" s="27" t="s">
        <v>172</v>
      </c>
      <c r="AA242" s="14">
        <v>2068.48</v>
      </c>
      <c r="AB242" s="2">
        <v>38589882</v>
      </c>
      <c r="AC242" s="27" t="s">
        <v>172</v>
      </c>
      <c r="AD242" s="14">
        <v>2225.4499999999998</v>
      </c>
      <c r="AE242" s="27">
        <v>7.5999999999999998E-2</v>
      </c>
    </row>
    <row r="243" spans="1:31" x14ac:dyDescent="0.3">
      <c r="A243" t="s">
        <v>1801</v>
      </c>
      <c r="B243" s="2">
        <v>6292</v>
      </c>
      <c r="C243" s="27">
        <v>0.23363410196427908</v>
      </c>
      <c r="D243" s="2">
        <v>675.75757575757495</v>
      </c>
      <c r="E243" s="2">
        <v>7524</v>
      </c>
      <c r="F243" s="27">
        <v>0.26223337515683814</v>
      </c>
      <c r="G243" s="14">
        <v>572.12121212121201</v>
      </c>
      <c r="H243" s="2">
        <v>5293</v>
      </c>
      <c r="I243" s="27">
        <v>0.17716561788726737</v>
      </c>
      <c r="J243" s="14">
        <v>518.78790000000004</v>
      </c>
      <c r="K243" s="27">
        <v>-0.1587730451366815</v>
      </c>
      <c r="L243" s="2">
        <v>53738</v>
      </c>
      <c r="M243" s="27">
        <v>0.21821651912612686</v>
      </c>
      <c r="N243" s="2">
        <v>2072.7272727272698</v>
      </c>
      <c r="O243" s="2">
        <v>67417</v>
      </c>
      <c r="P243" s="27">
        <v>0.26132645941545857</v>
      </c>
      <c r="Q243" s="14">
        <v>1916.3636363636299</v>
      </c>
      <c r="R243" s="2">
        <v>50124</v>
      </c>
      <c r="S243" s="27">
        <v>0.1875287612192138</v>
      </c>
      <c r="T243" s="14">
        <v>1617.57581</v>
      </c>
      <c r="U243" s="27">
        <v>-6.7252223752279572E-2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1802</v>
      </c>
      <c r="B244" s="2">
        <v>2932</v>
      </c>
      <c r="C244" s="27">
        <v>0.10887081801641231</v>
      </c>
      <c r="D244" s="2">
        <v>391.51515151515099</v>
      </c>
      <c r="E244" s="2">
        <v>3352</v>
      </c>
      <c r="F244" s="27">
        <v>0.11682699010177053</v>
      </c>
      <c r="G244" s="14">
        <v>289.69696969696901</v>
      </c>
      <c r="H244" s="2">
        <v>2407</v>
      </c>
      <c r="I244" s="27">
        <v>8.056634087561923E-2</v>
      </c>
      <c r="J244" s="14">
        <v>284.84848</v>
      </c>
      <c r="K244" s="27">
        <v>-0.1790586630286494</v>
      </c>
      <c r="L244" s="2">
        <v>25499</v>
      </c>
      <c r="M244" s="27">
        <v>0.10354503370421506</v>
      </c>
      <c r="N244" s="2">
        <v>1171.5151515151499</v>
      </c>
      <c r="O244" s="2">
        <v>32269</v>
      </c>
      <c r="P244" s="27">
        <v>0.12508333979378247</v>
      </c>
      <c r="Q244" s="14">
        <v>1100.6060606060601</v>
      </c>
      <c r="R244" s="2">
        <v>21967</v>
      </c>
      <c r="S244" s="27">
        <v>8.2185066987919358E-2</v>
      </c>
      <c r="T244" s="14">
        <v>863.03030000000001</v>
      </c>
      <c r="U244" s="27">
        <v>-0.13851523589160358</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1803</v>
      </c>
      <c r="B245" s="2">
        <v>541</v>
      </c>
      <c r="C245" s="27">
        <v>2.0088373992796407E-2</v>
      </c>
      <c r="D245" s="2">
        <v>126.06060606060601</v>
      </c>
      <c r="E245" s="2">
        <v>429</v>
      </c>
      <c r="F245" s="27">
        <v>1.4951902969468842E-2</v>
      </c>
      <c r="G245" s="14">
        <v>121.212121212121</v>
      </c>
      <c r="H245" s="2">
        <v>168</v>
      </c>
      <c r="I245" s="27">
        <v>5.6232427366447986E-3</v>
      </c>
      <c r="J245" s="14">
        <v>51.515152</v>
      </c>
      <c r="K245" s="27">
        <v>-0.6894639556377079</v>
      </c>
      <c r="L245" s="2">
        <v>3971</v>
      </c>
      <c r="M245" s="27">
        <v>1.6125233493056119E-2</v>
      </c>
      <c r="N245" s="2">
        <v>291.51515151515099</v>
      </c>
      <c r="O245" s="2">
        <v>4364</v>
      </c>
      <c r="P245" s="27">
        <v>1.6916040003101016E-2</v>
      </c>
      <c r="Q245" s="14">
        <v>250.90909090909</v>
      </c>
      <c r="R245" s="2">
        <v>2966</v>
      </c>
      <c r="S245" s="27">
        <v>1.1096686333416889E-2</v>
      </c>
      <c r="T245" s="14">
        <v>250.909088</v>
      </c>
      <c r="U245" s="27">
        <v>-0.25308486527323093</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1804</v>
      </c>
      <c r="B246" s="2">
        <v>59</v>
      </c>
      <c r="C246" s="27">
        <v>2.1907838550369462E-3</v>
      </c>
      <c r="D246" s="2">
        <v>27.878787878787801</v>
      </c>
      <c r="E246" s="2">
        <v>121</v>
      </c>
      <c r="F246" s="27">
        <v>4.2172034016450576E-3</v>
      </c>
      <c r="G246" s="14">
        <v>35.151515151515099</v>
      </c>
      <c r="H246" s="2">
        <v>45</v>
      </c>
      <c r="I246" s="27">
        <v>1.5062257330298568E-3</v>
      </c>
      <c r="J246" s="14">
        <v>24.848483999999999</v>
      </c>
      <c r="K246" s="27">
        <v>-0.23728813559322035</v>
      </c>
      <c r="L246" s="2">
        <v>655</v>
      </c>
      <c r="M246" s="27">
        <v>2.6597904653618129E-3</v>
      </c>
      <c r="N246" s="2">
        <v>130.30303030303</v>
      </c>
      <c r="O246" s="2">
        <v>814</v>
      </c>
      <c r="P246" s="27">
        <v>3.1552833552988603E-3</v>
      </c>
      <c r="Q246" s="14">
        <v>102.424242424242</v>
      </c>
      <c r="R246" s="2">
        <v>724</v>
      </c>
      <c r="S246" s="27">
        <v>2.7086988892089776E-3</v>
      </c>
      <c r="T246" s="14">
        <v>132.72728000000001</v>
      </c>
      <c r="U246" s="27">
        <v>0.10534351145038168</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1805</v>
      </c>
      <c r="B247" s="2">
        <v>613</v>
      </c>
      <c r="C247" s="27">
        <v>2.2761872934536409E-2</v>
      </c>
      <c r="D247" s="2">
        <v>135.15151515151501</v>
      </c>
      <c r="E247" s="2">
        <v>550</v>
      </c>
      <c r="F247" s="27">
        <v>1.9169106371113898E-2</v>
      </c>
      <c r="G247" s="14">
        <v>98.787878787878796</v>
      </c>
      <c r="H247" s="2">
        <v>646</v>
      </c>
      <c r="I247" s="27">
        <v>2.16227071897175E-2</v>
      </c>
      <c r="J247" s="14">
        <v>160.606064</v>
      </c>
      <c r="K247" s="27">
        <v>5.3833605220228384E-2</v>
      </c>
      <c r="L247" s="2">
        <v>4218</v>
      </c>
      <c r="M247" s="27">
        <v>1.7128238447169659E-2</v>
      </c>
      <c r="N247" s="2">
        <v>355.75757575757501</v>
      </c>
      <c r="O247" s="2">
        <v>5301</v>
      </c>
      <c r="P247" s="27">
        <v>2.0548104504225135E-2</v>
      </c>
      <c r="Q247" s="14">
        <v>358.18181818181802</v>
      </c>
      <c r="R247" s="2">
        <v>4336</v>
      </c>
      <c r="S247" s="27">
        <v>1.6222262960787468E-2</v>
      </c>
      <c r="T247" s="14">
        <v>351.51513699999998</v>
      </c>
      <c r="U247" s="27">
        <v>2.7975343764817449E-2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1806</v>
      </c>
      <c r="B248" s="2">
        <v>187</v>
      </c>
      <c r="C248" s="27">
        <v>6.9436708625747277E-3</v>
      </c>
      <c r="D248" s="2">
        <v>78.181818181818201</v>
      </c>
      <c r="E248" s="2">
        <v>310</v>
      </c>
      <c r="F248" s="27">
        <v>1.0804405409173289E-2</v>
      </c>
      <c r="G248" s="14">
        <v>68.484848484848399</v>
      </c>
      <c r="H248" s="2">
        <v>121</v>
      </c>
      <c r="I248" s="27">
        <v>4.050073637702504E-3</v>
      </c>
      <c r="J248" s="14">
        <v>49.0909081</v>
      </c>
      <c r="K248" s="27">
        <v>-0.35294117647058826</v>
      </c>
      <c r="L248" s="2">
        <v>1717</v>
      </c>
      <c r="M248" s="27">
        <v>6.9723056931698208E-3</v>
      </c>
      <c r="N248" s="2">
        <v>232.72727272727201</v>
      </c>
      <c r="O248" s="2">
        <v>2703</v>
      </c>
      <c r="P248" s="27">
        <v>1.0477556399720908E-2</v>
      </c>
      <c r="Q248" s="14">
        <v>212.72727272727201</v>
      </c>
      <c r="R248" s="2">
        <v>1316</v>
      </c>
      <c r="S248" s="27">
        <v>4.9235465997223959E-3</v>
      </c>
      <c r="T248" s="14">
        <v>172.121216</v>
      </c>
      <c r="U248" s="27">
        <v>-0.23354688410017471</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1807</v>
      </c>
      <c r="B249" s="2">
        <v>103</v>
      </c>
      <c r="C249" s="27">
        <v>3.8245887638780588E-3</v>
      </c>
      <c r="D249" s="2">
        <v>47.272727272727202</v>
      </c>
      <c r="E249" s="2">
        <v>80</v>
      </c>
      <c r="F249" s="27">
        <v>2.7882336539802035E-3</v>
      </c>
      <c r="G249" s="14">
        <v>44.2424242424242</v>
      </c>
      <c r="H249" s="2">
        <v>15</v>
      </c>
      <c r="I249" s="27">
        <v>5.0207524434328556E-4</v>
      </c>
      <c r="J249" s="14">
        <v>10.909091</v>
      </c>
      <c r="K249" s="27">
        <v>-0.85436893203883491</v>
      </c>
      <c r="L249" s="2">
        <v>768</v>
      </c>
      <c r="M249" s="27">
        <v>3.1186550799967515E-3</v>
      </c>
      <c r="N249" s="2">
        <v>132.72727272727201</v>
      </c>
      <c r="O249" s="2">
        <v>744</v>
      </c>
      <c r="P249" s="27">
        <v>2.8839444918210715E-3</v>
      </c>
      <c r="Q249" s="14">
        <v>115.151515151515</v>
      </c>
      <c r="R249" s="2">
        <v>636</v>
      </c>
      <c r="S249" s="27">
        <v>2.3794647700786046E-3</v>
      </c>
      <c r="T249" s="14">
        <v>144.84848</v>
      </c>
      <c r="U249" s="27">
        <v>-0.171875</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1808</v>
      </c>
      <c r="B250" s="2">
        <v>169</v>
      </c>
      <c r="C250" s="27">
        <v>6.2752961271397272E-3</v>
      </c>
      <c r="D250" s="2">
        <v>58.787878787878803</v>
      </c>
      <c r="E250" s="2">
        <v>167</v>
      </c>
      <c r="F250" s="27">
        <v>5.8204377526836753E-3</v>
      </c>
      <c r="G250" s="14">
        <v>49.696969696969703</v>
      </c>
      <c r="H250" s="2">
        <v>73</v>
      </c>
      <c r="I250" s="27">
        <v>2.4434328558039899E-3</v>
      </c>
      <c r="J250" s="14">
        <v>27.272728000000001</v>
      </c>
      <c r="K250" s="27">
        <v>-0.56804733727810652</v>
      </c>
      <c r="L250" s="2">
        <v>1097</v>
      </c>
      <c r="M250" s="27">
        <v>4.4546414358807764E-3</v>
      </c>
      <c r="N250" s="2">
        <v>136.363636363636</v>
      </c>
      <c r="O250" s="2">
        <v>1624</v>
      </c>
      <c r="P250" s="27">
        <v>6.2950616326847043E-3</v>
      </c>
      <c r="Q250" s="14">
        <v>146.06060606060601</v>
      </c>
      <c r="R250" s="2">
        <v>768</v>
      </c>
      <c r="S250" s="27">
        <v>2.8733159487741643E-3</v>
      </c>
      <c r="T250" s="14">
        <v>110.909088</v>
      </c>
      <c r="U250" s="27">
        <v>-0.29990884229717413</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1809</v>
      </c>
      <c r="B251" s="2">
        <v>243</v>
      </c>
      <c r="C251" s="27">
        <v>9.0230589283725078E-3</v>
      </c>
      <c r="D251" s="2">
        <v>73.939393939393895</v>
      </c>
      <c r="E251" s="2">
        <v>432</v>
      </c>
      <c r="F251" s="27">
        <v>1.5056461731493099E-2</v>
      </c>
      <c r="G251" s="14">
        <v>99.393939393939405</v>
      </c>
      <c r="H251" s="2">
        <v>227</v>
      </c>
      <c r="I251" s="27">
        <v>7.5980720310617218E-3</v>
      </c>
      <c r="J251" s="14">
        <v>81.212119999999999</v>
      </c>
      <c r="K251" s="27">
        <v>-6.584362139917696E-2</v>
      </c>
      <c r="L251" s="2">
        <v>3663</v>
      </c>
      <c r="M251" s="27">
        <v>1.4874522862015755E-2</v>
      </c>
      <c r="N251" s="2">
        <v>343.030303030303</v>
      </c>
      <c r="O251" s="2">
        <v>4721</v>
      </c>
      <c r="P251" s="27">
        <v>1.8299868206837738E-2</v>
      </c>
      <c r="Q251" s="14">
        <v>533.93939393939399</v>
      </c>
      <c r="R251" s="2">
        <v>2783</v>
      </c>
      <c r="S251" s="27">
        <v>1.0412029017498044E-2</v>
      </c>
      <c r="T251" s="14">
        <v>299.39395100000002</v>
      </c>
      <c r="U251" s="27">
        <v>-0.24024024024024024</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1810</v>
      </c>
      <c r="B252" s="2">
        <v>377</v>
      </c>
      <c r="C252" s="27">
        <v>1.3998737514388623E-2</v>
      </c>
      <c r="D252" s="2">
        <v>95.151515151515099</v>
      </c>
      <c r="E252" s="2">
        <v>481</v>
      </c>
      <c r="F252" s="27">
        <v>1.6764254844555973E-2</v>
      </c>
      <c r="G252" s="14">
        <v>81.818181818181799</v>
      </c>
      <c r="H252" s="2">
        <v>274</v>
      </c>
      <c r="I252" s="27">
        <v>9.1712411300040163E-3</v>
      </c>
      <c r="J252" s="14">
        <v>77.575760000000002</v>
      </c>
      <c r="K252" s="27">
        <v>-0.27320954907161804</v>
      </c>
      <c r="L252" s="2">
        <v>3243</v>
      </c>
      <c r="M252" s="27">
        <v>1.3169008365142532E-2</v>
      </c>
      <c r="N252" s="2">
        <v>253.333333333333</v>
      </c>
      <c r="O252" s="2">
        <v>3296</v>
      </c>
      <c r="P252" s="27">
        <v>1.2776184200325606E-2</v>
      </c>
      <c r="Q252" s="14">
        <v>230.90909090909</v>
      </c>
      <c r="R252" s="2">
        <v>2131</v>
      </c>
      <c r="S252" s="27">
        <v>7.9727034984866454E-3</v>
      </c>
      <c r="T252" s="14">
        <v>178.78787199999999</v>
      </c>
      <c r="U252" s="27">
        <v>-0.34289238359543633</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1811</v>
      </c>
      <c r="B253" s="2">
        <v>330</v>
      </c>
      <c r="C253" s="27">
        <v>1.2253536816308343E-2</v>
      </c>
      <c r="D253" s="2">
        <v>80</v>
      </c>
      <c r="E253" s="2">
        <v>282</v>
      </c>
      <c r="F253" s="27">
        <v>9.8285236302802174E-3</v>
      </c>
      <c r="G253" s="14">
        <v>66.6666666666666</v>
      </c>
      <c r="H253" s="2">
        <v>329</v>
      </c>
      <c r="I253" s="27">
        <v>1.1012183692596064E-2</v>
      </c>
      <c r="J253" s="14">
        <v>78.181816100000006</v>
      </c>
      <c r="K253" s="27">
        <v>-3.0303030303030303E-3</v>
      </c>
      <c r="L253" s="2">
        <v>2399</v>
      </c>
      <c r="M253" s="27">
        <v>9.7417363761877693E-3</v>
      </c>
      <c r="N253" s="2">
        <v>193.333333333333</v>
      </c>
      <c r="O253" s="2">
        <v>3451</v>
      </c>
      <c r="P253" s="27">
        <v>1.3377005969454996E-2</v>
      </c>
      <c r="Q253" s="14">
        <v>221.21212121212099</v>
      </c>
      <c r="R253" s="2">
        <v>2016</v>
      </c>
      <c r="S253" s="27">
        <v>7.5424543655321806E-3</v>
      </c>
      <c r="T253" s="14">
        <v>209.090912</v>
      </c>
      <c r="U253" s="27">
        <v>-0.15964985410587745</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1812</v>
      </c>
      <c r="B254" s="2">
        <v>118</v>
      </c>
      <c r="C254" s="27">
        <v>4.3815677100738923E-3</v>
      </c>
      <c r="D254" s="2">
        <v>36.969696969696898</v>
      </c>
      <c r="E254" s="2">
        <v>279</v>
      </c>
      <c r="F254" s="27">
        <v>9.7239648682559601E-3</v>
      </c>
      <c r="G254" s="14">
        <v>73.3333333333333</v>
      </c>
      <c r="H254" s="2">
        <v>123</v>
      </c>
      <c r="I254" s="27">
        <v>4.1170170036149414E-3</v>
      </c>
      <c r="J254" s="14">
        <v>43.636364</v>
      </c>
      <c r="K254" s="27">
        <v>4.2372881355932202E-2</v>
      </c>
      <c r="L254" s="2">
        <v>1616</v>
      </c>
      <c r="M254" s="27">
        <v>6.5621700641598311E-3</v>
      </c>
      <c r="N254" s="2">
        <v>183.636363636363</v>
      </c>
      <c r="O254" s="2">
        <v>2179</v>
      </c>
      <c r="P254" s="27">
        <v>8.4463911931157449E-3</v>
      </c>
      <c r="Q254" s="14">
        <v>192.12121212121201</v>
      </c>
      <c r="R254" s="2">
        <v>1463</v>
      </c>
      <c r="S254" s="27">
        <v>5.4735172305424504E-3</v>
      </c>
      <c r="T254" s="14">
        <v>151.515152</v>
      </c>
      <c r="U254" s="27">
        <v>-9.4678217821782179E-2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1813</v>
      </c>
      <c r="B255" s="2">
        <v>120</v>
      </c>
      <c r="C255" s="27">
        <v>4.4558315695666702E-3</v>
      </c>
      <c r="D255" s="2">
        <v>44.848484848484802</v>
      </c>
      <c r="E255" s="2">
        <v>126</v>
      </c>
      <c r="F255" s="27">
        <v>4.3914680050188204E-3</v>
      </c>
      <c r="G255" s="14">
        <v>45.454545454545404</v>
      </c>
      <c r="H255" s="2">
        <v>198</v>
      </c>
      <c r="I255" s="27">
        <v>6.6273932253313695E-3</v>
      </c>
      <c r="J255" s="14">
        <v>54.5454559</v>
      </c>
      <c r="K255" s="27">
        <v>0.65</v>
      </c>
      <c r="L255" s="2">
        <v>1131</v>
      </c>
      <c r="M255" s="27">
        <v>4.5927068951514662E-3</v>
      </c>
      <c r="N255" s="2">
        <v>130.30303030303</v>
      </c>
      <c r="O255" s="2">
        <v>1747</v>
      </c>
      <c r="P255" s="27">
        <v>6.7718427785099624E-3</v>
      </c>
      <c r="Q255" s="14">
        <v>172.12121212121201</v>
      </c>
      <c r="R255" s="2">
        <v>1418</v>
      </c>
      <c r="S255" s="27">
        <v>5.3051588741689646E-3</v>
      </c>
      <c r="T255" s="14">
        <v>153.33332799999999</v>
      </c>
      <c r="U255" s="27">
        <v>0.25375773651635719</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1814</v>
      </c>
      <c r="B256" s="2">
        <v>59</v>
      </c>
      <c r="C256" s="27">
        <v>2.1907838550369462E-3</v>
      </c>
      <c r="D256" s="2">
        <v>29.090909090909101</v>
      </c>
      <c r="E256" s="2">
        <v>16</v>
      </c>
      <c r="F256" s="27">
        <v>5.5764673079604073E-4</v>
      </c>
      <c r="G256" s="14">
        <v>9.6969696969696901</v>
      </c>
      <c r="H256" s="2">
        <v>114</v>
      </c>
      <c r="I256" s="27">
        <v>3.8157718570089702E-3</v>
      </c>
      <c r="J256" s="14">
        <v>52.727271999999999</v>
      </c>
      <c r="K256" s="27">
        <v>0.93220338983050843</v>
      </c>
      <c r="L256" s="2">
        <v>588</v>
      </c>
      <c r="M256" s="27">
        <v>2.3877202956225129E-3</v>
      </c>
      <c r="N256" s="2">
        <v>93.939393939393895</v>
      </c>
      <c r="O256" s="2">
        <v>721</v>
      </c>
      <c r="P256" s="27">
        <v>2.7947902938212266E-3</v>
      </c>
      <c r="Q256" s="14">
        <v>82.424242424242394</v>
      </c>
      <c r="R256" s="2">
        <v>842</v>
      </c>
      <c r="S256" s="27">
        <v>3.1501719125883415E-3</v>
      </c>
      <c r="T256" s="14">
        <v>152.121216</v>
      </c>
      <c r="U256" s="27">
        <v>0.43197278911564624</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1815</v>
      </c>
      <c r="B257" s="2">
        <v>13</v>
      </c>
      <c r="C257" s="27">
        <v>4.8271508670305596E-4</v>
      </c>
      <c r="D257" s="2">
        <v>11.5151515151515</v>
      </c>
      <c r="E257" s="2">
        <v>79</v>
      </c>
      <c r="F257" s="27">
        <v>2.7533807333054508E-3</v>
      </c>
      <c r="G257" s="14">
        <v>32.121212121212103</v>
      </c>
      <c r="H257" s="2">
        <v>74</v>
      </c>
      <c r="I257" s="27">
        <v>2.476904538760209E-3</v>
      </c>
      <c r="J257" s="14">
        <v>37.5757561</v>
      </c>
      <c r="K257" s="27">
        <v>4.6923076923076925</v>
      </c>
      <c r="L257" s="2">
        <v>433</v>
      </c>
      <c r="M257" s="27">
        <v>1.7583042313002518E-3</v>
      </c>
      <c r="N257" s="2">
        <v>83.636363636363598</v>
      </c>
      <c r="O257" s="2">
        <v>604</v>
      </c>
      <c r="P257" s="27">
        <v>2.3412667648654933E-3</v>
      </c>
      <c r="Q257" s="14">
        <v>101.818181818181</v>
      </c>
      <c r="R257" s="2">
        <v>568</v>
      </c>
      <c r="S257" s="27">
        <v>2.1250565871142255E-3</v>
      </c>
      <c r="T257" s="14">
        <v>125.454544</v>
      </c>
      <c r="U257" s="27">
        <v>0.31177829099307158</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1816</v>
      </c>
      <c r="B258" s="2">
        <v>3360</v>
      </c>
      <c r="C258" s="27">
        <v>0.12476328394786677</v>
      </c>
      <c r="D258" s="2">
        <v>353.93939393939303</v>
      </c>
      <c r="E258" s="2">
        <v>4172</v>
      </c>
      <c r="F258" s="27">
        <v>0.14540638505506762</v>
      </c>
      <c r="G258" s="14">
        <v>358.18181818181802</v>
      </c>
      <c r="H258" s="2">
        <v>2886</v>
      </c>
      <c r="I258" s="27">
        <v>9.6599277011648152E-2</v>
      </c>
      <c r="J258" s="14">
        <v>296.96969999999999</v>
      </c>
      <c r="K258" s="27">
        <v>-0.14107142857142857</v>
      </c>
      <c r="L258" s="2">
        <v>28239</v>
      </c>
      <c r="M258" s="27">
        <v>0.1146714854219118</v>
      </c>
      <c r="N258" s="2">
        <v>1104.2424242424199</v>
      </c>
      <c r="O258" s="2">
        <v>35148</v>
      </c>
      <c r="P258" s="27">
        <v>0.1362431196216761</v>
      </c>
      <c r="Q258" s="14">
        <v>1020.6060606060601</v>
      </c>
      <c r="R258" s="2">
        <v>28157</v>
      </c>
      <c r="S258" s="27">
        <v>0.10534369423129446</v>
      </c>
      <c r="T258" s="14">
        <v>1012.72729</v>
      </c>
      <c r="U258" s="27">
        <v>-2.90378554481391E-3</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1803</v>
      </c>
      <c r="B259" s="2">
        <v>334</v>
      </c>
      <c r="C259" s="27">
        <v>1.2402064535293899E-2</v>
      </c>
      <c r="D259" s="2">
        <v>103.636363636363</v>
      </c>
      <c r="E259" s="2">
        <v>554</v>
      </c>
      <c r="F259" s="27">
        <v>1.9308518053812909E-2</v>
      </c>
      <c r="G259" s="14">
        <v>107.272727272727</v>
      </c>
      <c r="H259" s="2">
        <v>224</v>
      </c>
      <c r="I259" s="27">
        <v>7.4976569821930648E-3</v>
      </c>
      <c r="J259" s="14">
        <v>63.030304000000001</v>
      </c>
      <c r="K259" s="27">
        <v>-0.32934131736526945</v>
      </c>
      <c r="L259" s="2">
        <v>3470</v>
      </c>
      <c r="M259" s="27">
        <v>1.4090798343214488E-2</v>
      </c>
      <c r="N259" s="2">
        <v>282.42424242424198</v>
      </c>
      <c r="O259" s="2">
        <v>3926</v>
      </c>
      <c r="P259" s="27">
        <v>1.5218233971625708E-2</v>
      </c>
      <c r="Q259" s="14">
        <v>261.81818181818102</v>
      </c>
      <c r="R259" s="2">
        <v>2971</v>
      </c>
      <c r="S259" s="27">
        <v>1.1115392817458387E-2</v>
      </c>
      <c r="T259" s="14">
        <v>253.939392</v>
      </c>
      <c r="U259" s="27">
        <v>-0.14380403458213256</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1804</v>
      </c>
      <c r="B260" s="2">
        <v>51</v>
      </c>
      <c r="C260" s="27">
        <v>1.8937284170658349E-3</v>
      </c>
      <c r="D260" s="2">
        <v>33.3333333333333</v>
      </c>
      <c r="E260" s="2">
        <v>67</v>
      </c>
      <c r="F260" s="27">
        <v>2.3351456852084207E-3</v>
      </c>
      <c r="G260" s="14">
        <v>32.727272727272698</v>
      </c>
      <c r="H260" s="2">
        <v>39</v>
      </c>
      <c r="I260" s="27">
        <v>1.3053956352925425E-3</v>
      </c>
      <c r="J260" s="14">
        <v>23.030304000000001</v>
      </c>
      <c r="K260" s="27">
        <v>-0.23529411764705882</v>
      </c>
      <c r="L260" s="2">
        <v>608</v>
      </c>
      <c r="M260" s="27">
        <v>2.4689352716640947E-3</v>
      </c>
      <c r="N260" s="2">
        <v>125.454545454545</v>
      </c>
      <c r="O260" s="2">
        <v>803</v>
      </c>
      <c r="P260" s="27">
        <v>3.1126443910380651E-3</v>
      </c>
      <c r="Q260" s="14">
        <v>110.30303030303</v>
      </c>
      <c r="R260" s="2">
        <v>432</v>
      </c>
      <c r="S260" s="27">
        <v>1.6162402211854672E-3</v>
      </c>
      <c r="T260" s="14">
        <v>78.181816100000006</v>
      </c>
      <c r="U260" s="27">
        <v>-0.28947368421052633</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1805</v>
      </c>
      <c r="B261" s="2">
        <v>562</v>
      </c>
      <c r="C261" s="27">
        <v>2.0868144517470572E-2</v>
      </c>
      <c r="D261" s="2">
        <v>127.272727272727</v>
      </c>
      <c r="E261" s="2">
        <v>531</v>
      </c>
      <c r="F261" s="27">
        <v>1.8506900878293601E-2</v>
      </c>
      <c r="G261" s="14">
        <v>84.848484848484802</v>
      </c>
      <c r="H261" s="2">
        <v>213</v>
      </c>
      <c r="I261" s="27">
        <v>7.129468469674655E-3</v>
      </c>
      <c r="J261" s="14">
        <v>58.181820000000002</v>
      </c>
      <c r="K261" s="27">
        <v>-0.62099644128113884</v>
      </c>
      <c r="L261" s="2">
        <v>3841</v>
      </c>
      <c r="M261" s="27">
        <v>1.5597336148785836E-2</v>
      </c>
      <c r="N261" s="2">
        <v>307.27272727272702</v>
      </c>
      <c r="O261" s="2">
        <v>5006</v>
      </c>
      <c r="P261" s="27">
        <v>1.9404605008140167E-2</v>
      </c>
      <c r="Q261" s="14">
        <v>333.93939393939303</v>
      </c>
      <c r="R261" s="2">
        <v>3323</v>
      </c>
      <c r="S261" s="27">
        <v>1.2432329293979879E-2</v>
      </c>
      <c r="T261" s="14">
        <v>270.30304000000001</v>
      </c>
      <c r="U261" s="27">
        <v>-0.13486071335589689</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1806</v>
      </c>
      <c r="B262" s="2">
        <v>207</v>
      </c>
      <c r="C262" s="27">
        <v>7.686309457502506E-3</v>
      </c>
      <c r="D262" s="2">
        <v>69.090909090909093</v>
      </c>
      <c r="E262" s="2">
        <v>175</v>
      </c>
      <c r="F262" s="27">
        <v>6.0992611180816954E-3</v>
      </c>
      <c r="G262" s="14">
        <v>53.3333333333333</v>
      </c>
      <c r="H262" s="2">
        <v>175</v>
      </c>
      <c r="I262" s="27">
        <v>5.857544517338332E-3</v>
      </c>
      <c r="J262" s="14">
        <v>61.818179999999998</v>
      </c>
      <c r="K262" s="27">
        <v>-0.15458937198067632</v>
      </c>
      <c r="L262" s="2">
        <v>1758</v>
      </c>
      <c r="M262" s="27">
        <v>7.138796394055064E-3</v>
      </c>
      <c r="N262" s="2">
        <v>194.54545454545399</v>
      </c>
      <c r="O262" s="2">
        <v>2416</v>
      </c>
      <c r="P262" s="27">
        <v>9.365067059461973E-3</v>
      </c>
      <c r="Q262" s="14">
        <v>209.09090909090901</v>
      </c>
      <c r="R262" s="2">
        <v>1540</v>
      </c>
      <c r="S262" s="27">
        <v>5.7615970847815267E-3</v>
      </c>
      <c r="T262" s="14">
        <v>190.909088</v>
      </c>
      <c r="U262" s="27">
        <v>-0.12400455062571103</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1807</v>
      </c>
      <c r="B263" s="2">
        <v>26</v>
      </c>
      <c r="C263" s="27">
        <v>9.6543017340611193E-4</v>
      </c>
      <c r="D263" s="2">
        <v>15.151515151515101</v>
      </c>
      <c r="E263" s="2">
        <v>70</v>
      </c>
      <c r="F263" s="27">
        <v>2.439704447232678E-3</v>
      </c>
      <c r="G263" s="14">
        <v>29.696969696969699</v>
      </c>
      <c r="H263" s="2">
        <v>31</v>
      </c>
      <c r="I263" s="27">
        <v>1.0376221716427902E-3</v>
      </c>
      <c r="J263" s="14">
        <v>18.181818</v>
      </c>
      <c r="K263" s="27">
        <v>0.19230769230769232</v>
      </c>
      <c r="L263" s="2">
        <v>488</v>
      </c>
      <c r="M263" s="27">
        <v>1.9816454154146027E-3</v>
      </c>
      <c r="N263" s="2">
        <v>84.848484848484802</v>
      </c>
      <c r="O263" s="2">
        <v>572</v>
      </c>
      <c r="P263" s="27">
        <v>2.2172261415613613E-3</v>
      </c>
      <c r="Q263" s="14">
        <v>107.272727272727</v>
      </c>
      <c r="R263" s="2">
        <v>674</v>
      </c>
      <c r="S263" s="27">
        <v>2.5216340487939932E-3</v>
      </c>
      <c r="T263" s="14">
        <v>129.090912</v>
      </c>
      <c r="U263" s="27">
        <v>0.38114754098360654</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1808</v>
      </c>
      <c r="B264" s="2">
        <v>135</v>
      </c>
      <c r="C264" s="27">
        <v>5.0128105157625042E-3</v>
      </c>
      <c r="D264" s="2">
        <v>56.363636363636303</v>
      </c>
      <c r="E264" s="2">
        <v>211</v>
      </c>
      <c r="F264" s="27">
        <v>7.3539662623727867E-3</v>
      </c>
      <c r="G264" s="14">
        <v>58.787878787878803</v>
      </c>
      <c r="H264" s="2">
        <v>123</v>
      </c>
      <c r="I264" s="27">
        <v>4.1170170036149414E-3</v>
      </c>
      <c r="J264" s="14">
        <v>43.636364</v>
      </c>
      <c r="K264" s="27">
        <v>-8.8888888888888892E-2</v>
      </c>
      <c r="L264" s="2">
        <v>986</v>
      </c>
      <c r="M264" s="27">
        <v>4.0038983188499955E-3</v>
      </c>
      <c r="N264" s="2">
        <v>153.333333333333</v>
      </c>
      <c r="O264" s="2">
        <v>1409</v>
      </c>
      <c r="P264" s="27">
        <v>5.4616636948600665E-3</v>
      </c>
      <c r="Q264" s="14">
        <v>169.69696969696901</v>
      </c>
      <c r="R264" s="2">
        <v>1124</v>
      </c>
      <c r="S264" s="27">
        <v>4.2052176125288547E-3</v>
      </c>
      <c r="T264" s="14">
        <v>152.72728000000001</v>
      </c>
      <c r="U264" s="27">
        <v>0.13995943204868155</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1809</v>
      </c>
      <c r="B265" s="2">
        <v>509</v>
      </c>
      <c r="C265" s="27">
        <v>1.890015224091196E-2</v>
      </c>
      <c r="D265" s="2">
        <v>100.60606060606</v>
      </c>
      <c r="E265" s="2">
        <v>454</v>
      </c>
      <c r="F265" s="27">
        <v>1.5823225986337654E-2</v>
      </c>
      <c r="G265" s="14">
        <v>115.757575757575</v>
      </c>
      <c r="H265" s="2">
        <v>136</v>
      </c>
      <c r="I265" s="27">
        <v>4.5521488820457895E-3</v>
      </c>
      <c r="J265" s="14">
        <v>53.939392099999999</v>
      </c>
      <c r="K265" s="27">
        <v>-0.73280943025540279</v>
      </c>
      <c r="L265" s="2">
        <v>3917</v>
      </c>
      <c r="M265" s="27">
        <v>1.5905953057743848E-2</v>
      </c>
      <c r="N265" s="2">
        <v>281.81818181818102</v>
      </c>
      <c r="O265" s="2">
        <v>4571</v>
      </c>
      <c r="P265" s="27">
        <v>1.7718427785099619E-2</v>
      </c>
      <c r="Q265" s="14">
        <v>307.87878787878702</v>
      </c>
      <c r="R265" s="2">
        <v>3407</v>
      </c>
      <c r="S265" s="27">
        <v>1.2746598225877053E-2</v>
      </c>
      <c r="T265" s="14">
        <v>349.69695999999999</v>
      </c>
      <c r="U265" s="27">
        <v>-0.13020168496298187</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1810</v>
      </c>
      <c r="B266" s="2">
        <v>579</v>
      </c>
      <c r="C266" s="27">
        <v>2.1499387323159185E-2</v>
      </c>
      <c r="D266" s="2">
        <v>104.84848484848401</v>
      </c>
      <c r="E266" s="2">
        <v>696</v>
      </c>
      <c r="F266" s="27">
        <v>2.4257632789627771E-2</v>
      </c>
      <c r="G266" s="14">
        <v>101.818181818181</v>
      </c>
      <c r="H266" s="2">
        <v>710</v>
      </c>
      <c r="I266" s="27">
        <v>2.3764894898915517E-2</v>
      </c>
      <c r="J266" s="14">
        <v>123.63636</v>
      </c>
      <c r="K266" s="27">
        <v>0.22625215889464595</v>
      </c>
      <c r="L266" s="2">
        <v>4367</v>
      </c>
      <c r="M266" s="27">
        <v>1.7733290018679446E-2</v>
      </c>
      <c r="N266" s="2">
        <v>244.84848484848399</v>
      </c>
      <c r="O266" s="2">
        <v>4934</v>
      </c>
      <c r="P266" s="27">
        <v>1.9125513605705868E-2</v>
      </c>
      <c r="Q266" s="14">
        <v>279.39393939393898</v>
      </c>
      <c r="R266" s="2">
        <v>4968</v>
      </c>
      <c r="S266" s="27">
        <v>1.8586762543632875E-2</v>
      </c>
      <c r="T266" s="14">
        <v>344.24243200000001</v>
      </c>
      <c r="U266" s="27">
        <v>0.13762308220746508</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1811</v>
      </c>
      <c r="B267" s="2">
        <v>419</v>
      </c>
      <c r="C267" s="27">
        <v>1.5558278563736958E-2</v>
      </c>
      <c r="D267" s="2">
        <v>87.272727272727195</v>
      </c>
      <c r="E267" s="2">
        <v>659</v>
      </c>
      <c r="F267" s="27">
        <v>2.2968074724661926E-2</v>
      </c>
      <c r="G267" s="14">
        <v>95.151515151515099</v>
      </c>
      <c r="H267" s="2">
        <v>320</v>
      </c>
      <c r="I267" s="27">
        <v>1.0710938545990093E-2</v>
      </c>
      <c r="J267" s="14">
        <v>77.575760000000002</v>
      </c>
      <c r="K267" s="27">
        <v>-0.23627684964200477</v>
      </c>
      <c r="L267" s="2">
        <v>3310</v>
      </c>
      <c r="M267" s="27">
        <v>1.3441078534881832E-2</v>
      </c>
      <c r="N267" s="2">
        <v>263.030303030303</v>
      </c>
      <c r="O267" s="2">
        <v>4846</v>
      </c>
      <c r="P267" s="27">
        <v>1.8784401891619507E-2</v>
      </c>
      <c r="Q267" s="14">
        <v>280.60606060606</v>
      </c>
      <c r="R267" s="2">
        <v>3102</v>
      </c>
      <c r="S267" s="27">
        <v>1.1605502699345648E-2</v>
      </c>
      <c r="T267" s="14">
        <v>258.18182400000001</v>
      </c>
      <c r="U267" s="27">
        <v>-6.2839879154078557E-2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1812</v>
      </c>
      <c r="B268" s="2">
        <v>310</v>
      </c>
      <c r="C268" s="27">
        <v>1.1510898221380565E-2</v>
      </c>
      <c r="D268" s="2">
        <v>71.515151515151501</v>
      </c>
      <c r="E268" s="2">
        <v>188</v>
      </c>
      <c r="F268" s="27">
        <v>6.5523490868534782E-3</v>
      </c>
      <c r="G268" s="14">
        <v>48.484848484848399</v>
      </c>
      <c r="H268" s="2">
        <v>374</v>
      </c>
      <c r="I268" s="27">
        <v>1.2518409425625921E-2</v>
      </c>
      <c r="J268" s="14">
        <v>98.181816100000006</v>
      </c>
      <c r="K268" s="27">
        <v>0.20645161290322581</v>
      </c>
      <c r="L268" s="2">
        <v>2358</v>
      </c>
      <c r="M268" s="27">
        <v>9.5752456753025253E-3</v>
      </c>
      <c r="N268" s="2">
        <v>229.69696969696901</v>
      </c>
      <c r="O268" s="2">
        <v>2870</v>
      </c>
      <c r="P268" s="27">
        <v>1.1124893402589348E-2</v>
      </c>
      <c r="Q268" s="14">
        <v>201.81818181818099</v>
      </c>
      <c r="R268" s="2">
        <v>2318</v>
      </c>
      <c r="S268" s="27">
        <v>8.6723260016386885E-3</v>
      </c>
      <c r="T268" s="14">
        <v>190.30302399999999</v>
      </c>
      <c r="U268" s="27">
        <v>-1.6963528413910092E-2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1813</v>
      </c>
      <c r="B269" s="2">
        <v>128</v>
      </c>
      <c r="C269" s="27">
        <v>4.7528870075377819E-3</v>
      </c>
      <c r="D269" s="2">
        <v>43.636363636363598</v>
      </c>
      <c r="E269" s="2">
        <v>281</v>
      </c>
      <c r="F269" s="27">
        <v>9.7936707096054655E-3</v>
      </c>
      <c r="G269" s="14">
        <v>70.303030303030297</v>
      </c>
      <c r="H269" s="2">
        <v>178</v>
      </c>
      <c r="I269" s="27">
        <v>5.9579595662069889E-3</v>
      </c>
      <c r="J269" s="14">
        <v>48.484848</v>
      </c>
      <c r="K269" s="27">
        <v>0.390625</v>
      </c>
      <c r="L269" s="2">
        <v>1683</v>
      </c>
      <c r="M269" s="27">
        <v>6.8342402338991311E-3</v>
      </c>
      <c r="N269" s="2">
        <v>234.54545454545399</v>
      </c>
      <c r="O269" s="2">
        <v>1796</v>
      </c>
      <c r="P269" s="27">
        <v>6.9617799829444146E-3</v>
      </c>
      <c r="Q269" s="14">
        <v>146.06060606060601</v>
      </c>
      <c r="R269" s="2">
        <v>2155</v>
      </c>
      <c r="S269" s="27">
        <v>8.0624946218858379E-3</v>
      </c>
      <c r="T269" s="14">
        <v>227.878784</v>
      </c>
      <c r="U269" s="27">
        <v>0.28045157456922165</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1814</v>
      </c>
      <c r="B270" s="2">
        <v>37</v>
      </c>
      <c r="C270" s="27">
        <v>1.3738814006163901E-3</v>
      </c>
      <c r="D270" s="2">
        <v>21.2121212121212</v>
      </c>
      <c r="E270" s="2">
        <v>138</v>
      </c>
      <c r="F270" s="27">
        <v>4.8097030531158514E-3</v>
      </c>
      <c r="G270" s="14">
        <v>41.212121212121197</v>
      </c>
      <c r="H270" s="2">
        <v>169</v>
      </c>
      <c r="I270" s="27">
        <v>5.6567144196010173E-3</v>
      </c>
      <c r="J270" s="14">
        <v>66.060609999999997</v>
      </c>
      <c r="K270" s="27">
        <v>3.5675675675675675</v>
      </c>
      <c r="L270" s="2">
        <v>701</v>
      </c>
      <c r="M270" s="27">
        <v>2.8465849102574515E-3</v>
      </c>
      <c r="N270" s="2">
        <v>121.212121212121</v>
      </c>
      <c r="O270" s="2">
        <v>983</v>
      </c>
      <c r="P270" s="27">
        <v>3.8103728971238082E-3</v>
      </c>
      <c r="Q270" s="14">
        <v>119.39393939393899</v>
      </c>
      <c r="R270" s="2">
        <v>1247</v>
      </c>
      <c r="S270" s="27">
        <v>4.6653971199497168E-3</v>
      </c>
      <c r="T270" s="14">
        <v>166.66667200000001</v>
      </c>
      <c r="U270" s="27">
        <v>0.77888730385164051</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1815</v>
      </c>
      <c r="B271" s="2">
        <v>63</v>
      </c>
      <c r="C271" s="27">
        <v>2.339311574022502E-3</v>
      </c>
      <c r="D271" s="2">
        <v>28.484848484848399</v>
      </c>
      <c r="E271" s="2">
        <v>148</v>
      </c>
      <c r="F271" s="27">
        <v>5.1582322598633769E-3</v>
      </c>
      <c r="G271" s="14">
        <v>43.636363636363598</v>
      </c>
      <c r="H271" s="2">
        <v>194</v>
      </c>
      <c r="I271" s="27">
        <v>6.4935064935064939E-3</v>
      </c>
      <c r="J271" s="14">
        <v>109.696968</v>
      </c>
      <c r="K271" s="27">
        <v>2.0793650793650795</v>
      </c>
      <c r="L271" s="2">
        <v>752</v>
      </c>
      <c r="M271" s="27">
        <v>3.0536830991634858E-3</v>
      </c>
      <c r="N271" s="2">
        <v>106.666666666666</v>
      </c>
      <c r="O271" s="2">
        <v>1016</v>
      </c>
      <c r="P271" s="27">
        <v>3.9382897899061945E-3</v>
      </c>
      <c r="Q271" s="14">
        <v>108.484848484848</v>
      </c>
      <c r="R271" s="2">
        <v>896</v>
      </c>
      <c r="S271" s="27">
        <v>3.3522019402365249E-3</v>
      </c>
      <c r="T271" s="14">
        <v>149.090912</v>
      </c>
      <c r="U271" s="27">
        <v>0.19148936170212766</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1817</v>
      </c>
      <c r="B272" s="2">
        <v>20639</v>
      </c>
      <c r="C272" s="27">
        <v>0.76636589803572097</v>
      </c>
      <c r="D272" s="2">
        <v>730.90909090909099</v>
      </c>
      <c r="E272" s="2">
        <v>21168</v>
      </c>
      <c r="F272" s="27">
        <v>0.73776662484316191</v>
      </c>
      <c r="G272" s="14">
        <v>567.87878787878697</v>
      </c>
      <c r="H272" s="2">
        <v>24583</v>
      </c>
      <c r="I272" s="27">
        <v>0.82283438211273263</v>
      </c>
      <c r="J272" s="14">
        <v>534.54549999999995</v>
      </c>
      <c r="K272" s="27">
        <v>0.19109452977372934</v>
      </c>
      <c r="L272" s="2">
        <v>192522</v>
      </c>
      <c r="M272" s="27">
        <v>0.78178348087387317</v>
      </c>
      <c r="N272" s="2">
        <v>2103.0303030302998</v>
      </c>
      <c r="O272" s="2">
        <v>190563</v>
      </c>
      <c r="P272" s="27">
        <v>0.73867354058454149</v>
      </c>
      <c r="Q272" s="14">
        <v>1964.84848484848</v>
      </c>
      <c r="R272" s="2">
        <v>217163</v>
      </c>
      <c r="S272" s="27">
        <v>0.8124712387807862</v>
      </c>
      <c r="T272" s="14">
        <v>1713.9394500000001</v>
      </c>
      <c r="U272" s="27">
        <v>0.12799056731178773</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1802</v>
      </c>
      <c r="B273" s="2">
        <v>10270</v>
      </c>
      <c r="C273" s="27">
        <v>0.38134491849541419</v>
      </c>
      <c r="D273" s="2">
        <v>460.60606060606</v>
      </c>
      <c r="E273" s="2">
        <v>10670</v>
      </c>
      <c r="F273" s="27">
        <v>0.37188066359960964</v>
      </c>
      <c r="G273" s="14">
        <v>362.42424242424198</v>
      </c>
      <c r="H273" s="2">
        <v>12247</v>
      </c>
      <c r="I273" s="27">
        <v>0.40992770116481458</v>
      </c>
      <c r="J273" s="14">
        <v>407.878784</v>
      </c>
      <c r="K273" s="27">
        <v>0.19250243427458619</v>
      </c>
      <c r="L273" s="2">
        <v>97908</v>
      </c>
      <c r="M273" s="27">
        <v>0.39757979371396085</v>
      </c>
      <c r="N273" s="2">
        <v>1158.7878787878701</v>
      </c>
      <c r="O273" s="2">
        <v>97110</v>
      </c>
      <c r="P273" s="27">
        <v>0.3764245290332584</v>
      </c>
      <c r="Q273" s="14">
        <v>1126.6666666666599</v>
      </c>
      <c r="R273" s="2">
        <v>112245</v>
      </c>
      <c r="S273" s="27">
        <v>0.419941860247599</v>
      </c>
      <c r="T273" s="14">
        <v>935.15150000000006</v>
      </c>
      <c r="U273" s="27">
        <v>0.1464333864444172</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1803</v>
      </c>
      <c r="B274" s="2">
        <v>906</v>
      </c>
      <c r="C274" s="27">
        <v>3.3641528350228364E-2</v>
      </c>
      <c r="D274" s="2">
        <v>146.06060606060601</v>
      </c>
      <c r="E274" s="2">
        <v>691</v>
      </c>
      <c r="F274" s="27">
        <v>2.408336818625401E-2</v>
      </c>
      <c r="G274" s="14">
        <v>97.575757575757606</v>
      </c>
      <c r="H274" s="2">
        <v>768</v>
      </c>
      <c r="I274" s="27">
        <v>2.5706252510376223E-2</v>
      </c>
      <c r="J274" s="14">
        <v>121.818184</v>
      </c>
      <c r="K274" s="27">
        <v>-0.15231788079470199</v>
      </c>
      <c r="L274" s="2">
        <v>7241</v>
      </c>
      <c r="M274" s="27">
        <v>2.9403882075854787E-2</v>
      </c>
      <c r="N274" s="2">
        <v>303.636363636363</v>
      </c>
      <c r="O274" s="2">
        <v>6453</v>
      </c>
      <c r="P274" s="27">
        <v>2.5013566943173891E-2</v>
      </c>
      <c r="Q274" s="14">
        <v>261.21212121212102</v>
      </c>
      <c r="R274" s="2">
        <v>7822</v>
      </c>
      <c r="S274" s="27">
        <v>2.9264423634520198E-2</v>
      </c>
      <c r="T274" s="14">
        <v>277.57574499999998</v>
      </c>
      <c r="U274" s="27">
        <v>8.0237536251898903E-2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1804</v>
      </c>
      <c r="B275" s="2">
        <v>152</v>
      </c>
      <c r="C275" s="27">
        <v>5.6440533214511162E-3</v>
      </c>
      <c r="D275" s="2">
        <v>60</v>
      </c>
      <c r="E275" s="2">
        <v>77</v>
      </c>
      <c r="F275" s="27">
        <v>2.6836748919559458E-3</v>
      </c>
      <c r="G275" s="14">
        <v>29.696969696969699</v>
      </c>
      <c r="H275" s="2">
        <v>166</v>
      </c>
      <c r="I275" s="27">
        <v>5.5562993707323604E-3</v>
      </c>
      <c r="J275" s="14">
        <v>60</v>
      </c>
      <c r="K275" s="27">
        <v>9.2105263157894732E-2</v>
      </c>
      <c r="L275" s="2">
        <v>1606</v>
      </c>
      <c r="M275" s="27">
        <v>6.52156257613904E-3</v>
      </c>
      <c r="N275" s="2">
        <v>152.72727272727201</v>
      </c>
      <c r="O275" s="2">
        <v>1177</v>
      </c>
      <c r="P275" s="27">
        <v>4.5623691759051092E-3</v>
      </c>
      <c r="Q275" s="14">
        <v>121.212121212121</v>
      </c>
      <c r="R275" s="2">
        <v>1400</v>
      </c>
      <c r="S275" s="27">
        <v>5.2378155316195702E-3</v>
      </c>
      <c r="T275" s="14">
        <v>183.636368</v>
      </c>
      <c r="U275" s="27">
        <v>-0.12826899128268993</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1805</v>
      </c>
      <c r="B276" s="2">
        <v>797</v>
      </c>
      <c r="C276" s="27">
        <v>2.9594148007871968E-2</v>
      </c>
      <c r="D276" s="2">
        <v>128.48484848484799</v>
      </c>
      <c r="E276" s="2">
        <v>1147</v>
      </c>
      <c r="F276" s="27">
        <v>3.9976300013941167E-2</v>
      </c>
      <c r="G276" s="14">
        <v>156.969696969696</v>
      </c>
      <c r="H276" s="2">
        <v>1156</v>
      </c>
      <c r="I276" s="27">
        <v>3.8693265497389211E-2</v>
      </c>
      <c r="J276" s="14">
        <v>173.939392</v>
      </c>
      <c r="K276" s="27">
        <v>0.4504391468005019</v>
      </c>
      <c r="L276" s="2">
        <v>9310</v>
      </c>
      <c r="M276" s="27">
        <v>3.7805571347356452E-2</v>
      </c>
      <c r="N276" s="2">
        <v>381.81818181818102</v>
      </c>
      <c r="O276" s="2">
        <v>8294</v>
      </c>
      <c r="P276" s="27">
        <v>3.2149779052639736E-2</v>
      </c>
      <c r="Q276" s="14">
        <v>397.575757575757</v>
      </c>
      <c r="R276" s="2">
        <v>9452</v>
      </c>
      <c r="S276" s="27">
        <v>3.5362737432048694E-2</v>
      </c>
      <c r="T276" s="14">
        <v>445.45455900000002</v>
      </c>
      <c r="U276" s="27">
        <v>1.5252416756176154E-2</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1806</v>
      </c>
      <c r="B277" s="2">
        <v>411</v>
      </c>
      <c r="C277" s="27">
        <v>1.5261223125765846E-2</v>
      </c>
      <c r="D277" s="2">
        <v>97.575757575757606</v>
      </c>
      <c r="E277" s="2">
        <v>630</v>
      </c>
      <c r="F277" s="27">
        <v>2.1957340025094103E-2</v>
      </c>
      <c r="G277" s="14">
        <v>123.030303030303</v>
      </c>
      <c r="H277" s="2">
        <v>718</v>
      </c>
      <c r="I277" s="27">
        <v>2.403266836256527E-2</v>
      </c>
      <c r="J277" s="14">
        <v>143.03030000000001</v>
      </c>
      <c r="K277" s="27">
        <v>0.74695863746958635</v>
      </c>
      <c r="L277" s="2">
        <v>4639</v>
      </c>
      <c r="M277" s="27">
        <v>1.883781369284496E-2</v>
      </c>
      <c r="N277" s="2">
        <v>271.51515151515099</v>
      </c>
      <c r="O277" s="2">
        <v>4398</v>
      </c>
      <c r="P277" s="27">
        <v>1.7047833165361657E-2</v>
      </c>
      <c r="Q277" s="14">
        <v>309.09090909090901</v>
      </c>
      <c r="R277" s="2">
        <v>5925</v>
      </c>
      <c r="S277" s="27">
        <v>2.216718358917568E-2</v>
      </c>
      <c r="T277" s="14">
        <v>481.21212800000001</v>
      </c>
      <c r="U277" s="27">
        <v>0.27721491700797585</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1807</v>
      </c>
      <c r="B278" s="2">
        <v>120</v>
      </c>
      <c r="C278" s="27">
        <v>4.4558315695666702E-3</v>
      </c>
      <c r="D278" s="2">
        <v>52.121212121212103</v>
      </c>
      <c r="E278" s="2">
        <v>175</v>
      </c>
      <c r="F278" s="27">
        <v>6.0992611180816954E-3</v>
      </c>
      <c r="G278" s="14">
        <v>52.121212121212103</v>
      </c>
      <c r="H278" s="2">
        <v>203</v>
      </c>
      <c r="I278" s="27">
        <v>6.7947516401124647E-3</v>
      </c>
      <c r="J278" s="14">
        <v>60.606059999999999</v>
      </c>
      <c r="K278" s="27">
        <v>0.69166666666666665</v>
      </c>
      <c r="L278" s="2">
        <v>1728</v>
      </c>
      <c r="M278" s="27">
        <v>7.0169739299926906E-3</v>
      </c>
      <c r="N278" s="2">
        <v>155.75757575757501</v>
      </c>
      <c r="O278" s="2">
        <v>1576</v>
      </c>
      <c r="P278" s="27">
        <v>6.1090006977285059E-3</v>
      </c>
      <c r="Q278" s="14">
        <v>148.48484848484799</v>
      </c>
      <c r="R278" s="2">
        <v>1917</v>
      </c>
      <c r="S278" s="27">
        <v>7.1720659815105109E-3</v>
      </c>
      <c r="T278" s="14">
        <v>189.090912</v>
      </c>
      <c r="U278" s="27">
        <v>0.109375</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1808</v>
      </c>
      <c r="B279" s="2">
        <v>419</v>
      </c>
      <c r="C279" s="27">
        <v>1.5558278563736958E-2</v>
      </c>
      <c r="D279" s="2">
        <v>92.121212121212096</v>
      </c>
      <c r="E279" s="2">
        <v>276</v>
      </c>
      <c r="F279" s="27">
        <v>9.6194061062317027E-3</v>
      </c>
      <c r="G279" s="14">
        <v>55.757575757575701</v>
      </c>
      <c r="H279" s="2">
        <v>357</v>
      </c>
      <c r="I279" s="27">
        <v>1.1949390815370197E-2</v>
      </c>
      <c r="J279" s="14">
        <v>75.757576</v>
      </c>
      <c r="K279" s="27">
        <v>-0.14797136038186157</v>
      </c>
      <c r="L279" s="2">
        <v>3767</v>
      </c>
      <c r="M279" s="27">
        <v>1.5296840737431983E-2</v>
      </c>
      <c r="N279" s="2">
        <v>184.24242424242399</v>
      </c>
      <c r="O279" s="2">
        <v>2998</v>
      </c>
      <c r="P279" s="27">
        <v>1.1621055895805876E-2</v>
      </c>
      <c r="Q279" s="14">
        <v>185.45454545454501</v>
      </c>
      <c r="R279" s="2">
        <v>3540</v>
      </c>
      <c r="S279" s="27">
        <v>1.3244190701380913E-2</v>
      </c>
      <c r="T279" s="14">
        <v>210.909088</v>
      </c>
      <c r="U279" s="27">
        <v>-6.0260153968675338E-2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1809</v>
      </c>
      <c r="B280" s="2">
        <v>1034</v>
      </c>
      <c r="C280" s="27">
        <v>3.8394415357766144E-2</v>
      </c>
      <c r="D280" s="2">
        <v>144.24242424242399</v>
      </c>
      <c r="E280" s="2">
        <v>1078</v>
      </c>
      <c r="F280" s="27">
        <v>3.7571448487383245E-2</v>
      </c>
      <c r="G280" s="14">
        <v>123.636363636363</v>
      </c>
      <c r="H280" s="2">
        <v>1424</v>
      </c>
      <c r="I280" s="27">
        <v>4.7663676529655911E-2</v>
      </c>
      <c r="J280" s="14">
        <v>166.66667200000001</v>
      </c>
      <c r="K280" s="27">
        <v>0.37717601547388779</v>
      </c>
      <c r="L280" s="2">
        <v>11314</v>
      </c>
      <c r="M280" s="27">
        <v>4.5943311946722978E-2</v>
      </c>
      <c r="N280" s="2">
        <v>349.09090909090901</v>
      </c>
      <c r="O280" s="2">
        <v>10475</v>
      </c>
      <c r="P280" s="27">
        <v>4.060392278471199E-2</v>
      </c>
      <c r="Q280" s="14">
        <v>542.42424242424204</v>
      </c>
      <c r="R280" s="2">
        <v>11708</v>
      </c>
      <c r="S280" s="27">
        <v>4.3803103031572803E-2</v>
      </c>
      <c r="T280" s="14">
        <v>341.81817599999999</v>
      </c>
      <c r="U280" s="27">
        <v>3.4824111719992931E-2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1810</v>
      </c>
      <c r="B281" s="2">
        <v>1636</v>
      </c>
      <c r="C281" s="27">
        <v>6.0747837065092271E-2</v>
      </c>
      <c r="D281" s="2">
        <v>159.39393939393901</v>
      </c>
      <c r="E281" s="2">
        <v>1642</v>
      </c>
      <c r="F281" s="27">
        <v>5.7228495747943676E-2</v>
      </c>
      <c r="G281" s="14">
        <v>167.272727272727</v>
      </c>
      <c r="H281" s="2">
        <v>1741</v>
      </c>
      <c r="I281" s="27">
        <v>5.8274200026777349E-2</v>
      </c>
      <c r="J281" s="14">
        <v>189.69697600000001</v>
      </c>
      <c r="K281" s="27">
        <v>6.4180929095354528E-2</v>
      </c>
      <c r="L281" s="2">
        <v>13628</v>
      </c>
      <c r="M281" s="27">
        <v>5.5339884674734018E-2</v>
      </c>
      <c r="N281" s="2">
        <v>253.93939393939399</v>
      </c>
      <c r="O281" s="2">
        <v>15151</v>
      </c>
      <c r="P281" s="27">
        <v>5.8729358865028294E-2</v>
      </c>
      <c r="Q281" s="14">
        <v>246.06060606060601</v>
      </c>
      <c r="R281" s="2">
        <v>18257</v>
      </c>
      <c r="S281" s="27">
        <v>6.8304855829127487E-2</v>
      </c>
      <c r="T281" s="14">
        <v>235.15152</v>
      </c>
      <c r="U281" s="27">
        <v>0.33966832990901086</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1811</v>
      </c>
      <c r="B282" s="2">
        <v>1316</v>
      </c>
      <c r="C282" s="27">
        <v>4.8865619546247817E-2</v>
      </c>
      <c r="D282" s="2">
        <v>137.575757575757</v>
      </c>
      <c r="E282" s="2">
        <v>1352</v>
      </c>
      <c r="F282" s="27">
        <v>4.7121148752265439E-2</v>
      </c>
      <c r="G282" s="14">
        <v>152.12121212121201</v>
      </c>
      <c r="H282" s="2">
        <v>1632</v>
      </c>
      <c r="I282" s="27">
        <v>5.4625786584549474E-2</v>
      </c>
      <c r="J282" s="14">
        <v>170.909088</v>
      </c>
      <c r="K282" s="27">
        <v>0.24012158054711247</v>
      </c>
      <c r="L282" s="2">
        <v>13605</v>
      </c>
      <c r="M282" s="27">
        <v>5.5246487452286198E-2</v>
      </c>
      <c r="N282" s="2">
        <v>206.666666666666</v>
      </c>
      <c r="O282" s="2">
        <v>12222</v>
      </c>
      <c r="P282" s="27">
        <v>4.7375765563221955E-2</v>
      </c>
      <c r="Q282" s="14">
        <v>232.12121212121201</v>
      </c>
      <c r="R282" s="2">
        <v>14267</v>
      </c>
      <c r="S282" s="27">
        <v>5.3377081564011719E-2</v>
      </c>
      <c r="T282" s="14">
        <v>226.66667200000001</v>
      </c>
      <c r="U282" s="27">
        <v>4.8658581403895625E-2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1812</v>
      </c>
      <c r="B283" s="2">
        <v>1297</v>
      </c>
      <c r="C283" s="27">
        <v>4.8160112881066426E-2</v>
      </c>
      <c r="D283" s="2">
        <v>134.54545454545399</v>
      </c>
      <c r="E283" s="2">
        <v>1491</v>
      </c>
      <c r="F283" s="27">
        <v>5.1965704726056043E-2</v>
      </c>
      <c r="G283" s="14">
        <v>120</v>
      </c>
      <c r="H283" s="2">
        <v>1627</v>
      </c>
      <c r="I283" s="27">
        <v>5.4458428169768376E-2</v>
      </c>
      <c r="J283" s="14">
        <v>124.242424</v>
      </c>
      <c r="K283" s="27">
        <v>0.25443330763299921</v>
      </c>
      <c r="L283" s="2">
        <v>13254</v>
      </c>
      <c r="M283" s="27">
        <v>5.3821164622756434E-2</v>
      </c>
      <c r="N283" s="2">
        <v>190.30303030303</v>
      </c>
      <c r="O283" s="2">
        <v>13227</v>
      </c>
      <c r="P283" s="27">
        <v>5.1271416388867355E-2</v>
      </c>
      <c r="Q283" s="14">
        <v>204.24242424242399</v>
      </c>
      <c r="R283" s="2">
        <v>13396</v>
      </c>
      <c r="S283" s="27">
        <v>5.0118412043982687E-2</v>
      </c>
      <c r="T283" s="14">
        <v>156.96969999999999</v>
      </c>
      <c r="U283" s="27">
        <v>1.0713746793420855E-2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1813</v>
      </c>
      <c r="B284" s="2">
        <v>995</v>
      </c>
      <c r="C284" s="27">
        <v>3.6946270097656976E-2</v>
      </c>
      <c r="D284" s="2">
        <v>84.848484848484802</v>
      </c>
      <c r="E284" s="2">
        <v>823</v>
      </c>
      <c r="F284" s="27">
        <v>2.8683953715321345E-2</v>
      </c>
      <c r="G284" s="14">
        <v>84.242424242424207</v>
      </c>
      <c r="H284" s="2">
        <v>1226</v>
      </c>
      <c r="I284" s="27">
        <v>4.1036283304324545E-2</v>
      </c>
      <c r="J284" s="14">
        <v>116.36364</v>
      </c>
      <c r="K284" s="27">
        <v>0.2321608040201005</v>
      </c>
      <c r="L284" s="2">
        <v>9191</v>
      </c>
      <c r="M284" s="27">
        <v>3.7322342239909038E-2</v>
      </c>
      <c r="N284" s="2">
        <v>127.87878787878699</v>
      </c>
      <c r="O284" s="2">
        <v>10408</v>
      </c>
      <c r="P284" s="27">
        <v>4.0344212729668968E-2</v>
      </c>
      <c r="Q284" s="14">
        <v>177.575757575757</v>
      </c>
      <c r="R284" s="2">
        <v>12095</v>
      </c>
      <c r="S284" s="27">
        <v>4.5250984896384787E-2</v>
      </c>
      <c r="T284" s="14">
        <v>153.33332799999999</v>
      </c>
      <c r="U284" s="27">
        <v>0.31596126645631595</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1814</v>
      </c>
      <c r="B285" s="2">
        <v>739</v>
      </c>
      <c r="C285" s="27">
        <v>2.7440496082581412E-2</v>
      </c>
      <c r="D285" s="2">
        <v>82.424242424242394</v>
      </c>
      <c r="E285" s="2">
        <v>774</v>
      </c>
      <c r="F285" s="27">
        <v>2.6976160602258468E-2</v>
      </c>
      <c r="G285" s="14">
        <v>94.545454545454504</v>
      </c>
      <c r="H285" s="2">
        <v>600</v>
      </c>
      <c r="I285" s="27">
        <v>2.0083009773731422E-2</v>
      </c>
      <c r="J285" s="14">
        <v>80</v>
      </c>
      <c r="K285" s="27">
        <v>-0.18809201623815969</v>
      </c>
      <c r="L285" s="2">
        <v>5102</v>
      </c>
      <c r="M285" s="27">
        <v>2.0717940388207585E-2</v>
      </c>
      <c r="N285" s="2">
        <v>110.90909090909</v>
      </c>
      <c r="O285" s="2">
        <v>6594</v>
      </c>
      <c r="P285" s="27">
        <v>2.556012093960772E-2</v>
      </c>
      <c r="Q285" s="14">
        <v>87.272727272727195</v>
      </c>
      <c r="R285" s="2">
        <v>7645</v>
      </c>
      <c r="S285" s="27">
        <v>2.8602214099451153E-2</v>
      </c>
      <c r="T285" s="14">
        <v>156.363632</v>
      </c>
      <c r="U285" s="27">
        <v>0.49843198745589967</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1815</v>
      </c>
      <c r="B286" s="2">
        <v>448</v>
      </c>
      <c r="C286" s="27">
        <v>1.6635104526382238E-2</v>
      </c>
      <c r="D286" s="2">
        <v>70.303030303030297</v>
      </c>
      <c r="E286" s="2">
        <v>514</v>
      </c>
      <c r="F286" s="27">
        <v>1.7914401226822807E-2</v>
      </c>
      <c r="G286" s="14">
        <v>66.6666666666666</v>
      </c>
      <c r="H286" s="2">
        <v>629</v>
      </c>
      <c r="I286" s="27">
        <v>2.1053688579461775E-2</v>
      </c>
      <c r="J286" s="14">
        <v>83.030304000000001</v>
      </c>
      <c r="K286" s="27">
        <v>0.40401785714285715</v>
      </c>
      <c r="L286" s="2">
        <v>3523</v>
      </c>
      <c r="M286" s="27">
        <v>1.4306018029724681E-2</v>
      </c>
      <c r="N286" s="2">
        <v>133.939393939393</v>
      </c>
      <c r="O286" s="2">
        <v>4137</v>
      </c>
      <c r="P286" s="27">
        <v>1.603612683153733E-2</v>
      </c>
      <c r="Q286" s="14">
        <v>100.60606060606</v>
      </c>
      <c r="R286" s="2">
        <v>4821</v>
      </c>
      <c r="S286" s="27">
        <v>1.8036791912812818E-2</v>
      </c>
      <c r="T286" s="14">
        <v>136.363632</v>
      </c>
      <c r="U286" s="27">
        <v>0.36843599205222821</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1816</v>
      </c>
      <c r="B287" s="2">
        <v>10369</v>
      </c>
      <c r="C287" s="27">
        <v>0.38502097954030673</v>
      </c>
      <c r="D287" s="2">
        <v>437.575757575757</v>
      </c>
      <c r="E287" s="2">
        <v>10498</v>
      </c>
      <c r="F287" s="27">
        <v>0.36588596124355222</v>
      </c>
      <c r="G287" s="14">
        <v>352.72727272727201</v>
      </c>
      <c r="H287" s="2">
        <v>12336</v>
      </c>
      <c r="I287" s="27">
        <v>0.41290668094791805</v>
      </c>
      <c r="J287" s="14">
        <v>363.63635299999999</v>
      </c>
      <c r="K287" s="27">
        <v>0.18970006750892082</v>
      </c>
      <c r="L287" s="2">
        <v>94614</v>
      </c>
      <c r="M287" s="27">
        <v>0.38420368715991227</v>
      </c>
      <c r="N287" s="2">
        <v>1155.15151515151</v>
      </c>
      <c r="O287" s="2">
        <v>93453</v>
      </c>
      <c r="P287" s="27">
        <v>0.36224901155128303</v>
      </c>
      <c r="Q287" s="14">
        <v>1061.8181818181799</v>
      </c>
      <c r="R287" s="2">
        <v>104918</v>
      </c>
      <c r="S287" s="27">
        <v>0.3925293785331872</v>
      </c>
      <c r="T287" s="14">
        <v>1035.75757</v>
      </c>
      <c r="U287" s="27">
        <v>0.10890565878199844</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1803</v>
      </c>
      <c r="B288" s="2">
        <v>840</v>
      </c>
      <c r="C288" s="27">
        <v>3.1190820986966693E-2</v>
      </c>
      <c r="D288" s="2">
        <v>122.424242424242</v>
      </c>
      <c r="E288" s="2">
        <v>793</v>
      </c>
      <c r="F288" s="27">
        <v>2.7638366095078769E-2</v>
      </c>
      <c r="G288" s="14">
        <v>113.333333333333</v>
      </c>
      <c r="H288" s="2">
        <v>725</v>
      </c>
      <c r="I288" s="27">
        <v>2.4266970143258803E-2</v>
      </c>
      <c r="J288" s="14">
        <v>111.515152</v>
      </c>
      <c r="K288" s="27">
        <v>-0.13690476190476192</v>
      </c>
      <c r="L288" s="2">
        <v>7168</v>
      </c>
      <c r="M288" s="27">
        <v>2.9107447413303011E-2</v>
      </c>
      <c r="N288" s="2">
        <v>281.81818181818102</v>
      </c>
      <c r="O288" s="2">
        <v>6446</v>
      </c>
      <c r="P288" s="27">
        <v>2.4986433056826112E-2</v>
      </c>
      <c r="Q288" s="14">
        <v>260</v>
      </c>
      <c r="R288" s="2">
        <v>7107</v>
      </c>
      <c r="S288" s="27">
        <v>2.6589396416585916E-2</v>
      </c>
      <c r="T288" s="14">
        <v>259.39395100000002</v>
      </c>
      <c r="U288" s="27">
        <v>-8.5100446428571421E-3</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1804</v>
      </c>
      <c r="B289" s="2">
        <v>148</v>
      </c>
      <c r="C289" s="27">
        <v>5.4955256024655603E-3</v>
      </c>
      <c r="D289" s="2">
        <v>55.757575757575701</v>
      </c>
      <c r="E289" s="2">
        <v>156</v>
      </c>
      <c r="F289" s="27">
        <v>5.437055625261397E-3</v>
      </c>
      <c r="G289" s="14">
        <v>44.848484848484802</v>
      </c>
      <c r="H289" s="2">
        <v>113</v>
      </c>
      <c r="I289" s="27">
        <v>3.7823001740527515E-3</v>
      </c>
      <c r="J289" s="14">
        <v>38.787880000000001</v>
      </c>
      <c r="K289" s="27">
        <v>-0.23648648648648649</v>
      </c>
      <c r="L289" s="2">
        <v>1335</v>
      </c>
      <c r="M289" s="27">
        <v>5.4210996507756031E-3</v>
      </c>
      <c r="N289" s="2">
        <v>150.90909090909</v>
      </c>
      <c r="O289" s="2">
        <v>1352</v>
      </c>
      <c r="P289" s="27">
        <v>5.240716334599581E-3</v>
      </c>
      <c r="Q289" s="14">
        <v>145.45454545454501</v>
      </c>
      <c r="R289" s="2">
        <v>1409</v>
      </c>
      <c r="S289" s="27">
        <v>5.2714872028942674E-3</v>
      </c>
      <c r="T289" s="14">
        <v>196.96969999999999</v>
      </c>
      <c r="U289" s="27">
        <v>5.5430711610486891E-2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1805</v>
      </c>
      <c r="B290" s="2">
        <v>815</v>
      </c>
      <c r="C290" s="27">
        <v>3.0262522743306968E-2</v>
      </c>
      <c r="D290" s="2">
        <v>130.30303030303</v>
      </c>
      <c r="E290" s="2">
        <v>765</v>
      </c>
      <c r="F290" s="27">
        <v>2.6662484316185696E-2</v>
      </c>
      <c r="G290" s="14">
        <v>109.69696969696901</v>
      </c>
      <c r="H290" s="2">
        <v>1017</v>
      </c>
      <c r="I290" s="27">
        <v>3.4040701566474763E-2</v>
      </c>
      <c r="J290" s="14">
        <v>133.939392</v>
      </c>
      <c r="K290" s="27">
        <v>0.24785276073619633</v>
      </c>
      <c r="L290" s="2">
        <v>8519</v>
      </c>
      <c r="M290" s="27">
        <v>3.4593519044911883E-2</v>
      </c>
      <c r="N290" s="2">
        <v>389.09090909090901</v>
      </c>
      <c r="O290" s="2">
        <v>7707</v>
      </c>
      <c r="P290" s="27">
        <v>2.9874408868904568E-2</v>
      </c>
      <c r="Q290" s="14">
        <v>336.36363636363598</v>
      </c>
      <c r="R290" s="2">
        <v>9774</v>
      </c>
      <c r="S290" s="27">
        <v>3.6567435004321198E-2</v>
      </c>
      <c r="T290" s="14">
        <v>434.54544099999998</v>
      </c>
      <c r="U290" s="27">
        <v>0.14731776030050475</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1806</v>
      </c>
      <c r="B291" s="2">
        <v>367</v>
      </c>
      <c r="C291" s="27">
        <v>1.3627418216924734E-2</v>
      </c>
      <c r="D291" s="2">
        <v>80</v>
      </c>
      <c r="E291" s="2">
        <v>526</v>
      </c>
      <c r="F291" s="27">
        <v>1.833263627491984E-2</v>
      </c>
      <c r="G291" s="14">
        <v>89.090909090909093</v>
      </c>
      <c r="H291" s="2">
        <v>530</v>
      </c>
      <c r="I291" s="27">
        <v>1.7739991966796091E-2</v>
      </c>
      <c r="J291" s="14">
        <v>123.030304</v>
      </c>
      <c r="K291" s="27">
        <v>0.44414168937329701</v>
      </c>
      <c r="L291" s="2">
        <v>4763</v>
      </c>
      <c r="M291" s="27">
        <v>1.9341346544302768E-2</v>
      </c>
      <c r="N291" s="2">
        <v>305.45454545454498</v>
      </c>
      <c r="O291" s="2">
        <v>4158</v>
      </c>
      <c r="P291" s="27">
        <v>1.6117528490580665E-2</v>
      </c>
      <c r="Q291" s="14">
        <v>289.69696969696901</v>
      </c>
      <c r="R291" s="2">
        <v>5409</v>
      </c>
      <c r="S291" s="27">
        <v>2.023667443609304E-2</v>
      </c>
      <c r="T291" s="14">
        <v>370.90910000000002</v>
      </c>
      <c r="U291" s="27">
        <v>0.13562880537476379</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1807</v>
      </c>
      <c r="B292" s="2">
        <v>243</v>
      </c>
      <c r="C292" s="27">
        <v>9.0230589283725078E-3</v>
      </c>
      <c r="D292" s="2">
        <v>69.696969696969703</v>
      </c>
      <c r="E292" s="2">
        <v>216</v>
      </c>
      <c r="F292" s="27">
        <v>7.5282308657465494E-3</v>
      </c>
      <c r="G292" s="14">
        <v>55.151515151515099</v>
      </c>
      <c r="H292" s="2">
        <v>267</v>
      </c>
      <c r="I292" s="27">
        <v>8.936939349310483E-3</v>
      </c>
      <c r="J292" s="14">
        <v>64.242424</v>
      </c>
      <c r="K292" s="27">
        <v>9.8765432098765427E-2</v>
      </c>
      <c r="L292" s="2">
        <v>1882</v>
      </c>
      <c r="M292" s="27">
        <v>7.6423292455128728E-3</v>
      </c>
      <c r="N292" s="2">
        <v>154.54545454545399</v>
      </c>
      <c r="O292" s="2">
        <v>1517</v>
      </c>
      <c r="P292" s="27">
        <v>5.8803007985115128E-3</v>
      </c>
      <c r="Q292" s="14">
        <v>133.939393939393</v>
      </c>
      <c r="R292" s="2">
        <v>1514</v>
      </c>
      <c r="S292" s="27">
        <v>5.6643233677657352E-3</v>
      </c>
      <c r="T292" s="14">
        <v>158.78787199999999</v>
      </c>
      <c r="U292" s="27">
        <v>-0.19553666312433582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1808</v>
      </c>
      <c r="B293" s="2">
        <v>262</v>
      </c>
      <c r="C293" s="27">
        <v>9.7285655935538968E-3</v>
      </c>
      <c r="D293" s="2">
        <v>60.606060606060602</v>
      </c>
      <c r="E293" s="2">
        <v>465</v>
      </c>
      <c r="F293" s="27">
        <v>1.6206608113759933E-2</v>
      </c>
      <c r="G293" s="14">
        <v>98.787878787878796</v>
      </c>
      <c r="H293" s="2">
        <v>345</v>
      </c>
      <c r="I293" s="27">
        <v>1.1547730619895568E-2</v>
      </c>
      <c r="J293" s="14">
        <v>71.515150000000006</v>
      </c>
      <c r="K293" s="27">
        <v>0.31679389312977096</v>
      </c>
      <c r="L293" s="2">
        <v>3500</v>
      </c>
      <c r="M293" s="27">
        <v>1.4212620807276862E-2</v>
      </c>
      <c r="N293" s="2">
        <v>168.48484848484799</v>
      </c>
      <c r="O293" s="2">
        <v>3024</v>
      </c>
      <c r="P293" s="27">
        <v>1.1721838902240484E-2</v>
      </c>
      <c r="Q293" s="14">
        <v>176.969696969696</v>
      </c>
      <c r="R293" s="2">
        <v>3297</v>
      </c>
      <c r="S293" s="27">
        <v>1.2335055576964087E-2</v>
      </c>
      <c r="T293" s="14">
        <v>200</v>
      </c>
      <c r="U293" s="27">
        <v>-5.8000000000000003E-2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1809</v>
      </c>
      <c r="B294" s="2">
        <v>1146</v>
      </c>
      <c r="C294" s="27">
        <v>4.2553191489361701E-2</v>
      </c>
      <c r="D294" s="2">
        <v>154.54545454545399</v>
      </c>
      <c r="E294" s="2">
        <v>927</v>
      </c>
      <c r="F294" s="27">
        <v>3.2308657465495612E-2</v>
      </c>
      <c r="G294" s="14">
        <v>120.60606060606</v>
      </c>
      <c r="H294" s="2">
        <v>1042</v>
      </c>
      <c r="I294" s="27">
        <v>3.4877493640380237E-2</v>
      </c>
      <c r="J294" s="14">
        <v>150.909088</v>
      </c>
      <c r="K294" s="27">
        <v>-9.0750436300174514E-2</v>
      </c>
      <c r="L294" s="2">
        <v>10005</v>
      </c>
      <c r="M294" s="27">
        <v>4.0627791764801427E-2</v>
      </c>
      <c r="N294" s="2">
        <v>284.24242424242402</v>
      </c>
      <c r="O294" s="2">
        <v>9539</v>
      </c>
      <c r="P294" s="27">
        <v>3.6975734553066131E-2</v>
      </c>
      <c r="Q294" s="14">
        <v>352.72727272727201</v>
      </c>
      <c r="R294" s="2">
        <v>10014</v>
      </c>
      <c r="S294" s="27">
        <v>3.7465346238313123E-2</v>
      </c>
      <c r="T294" s="14">
        <v>321.21212800000001</v>
      </c>
      <c r="U294" s="27">
        <v>8.9955022488755621E-4</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1810</v>
      </c>
      <c r="B295" s="2">
        <v>1605</v>
      </c>
      <c r="C295" s="27">
        <v>5.9596747242954218E-2</v>
      </c>
      <c r="D295" s="2">
        <v>181.21212121212099</v>
      </c>
      <c r="E295" s="2">
        <v>1496</v>
      </c>
      <c r="F295" s="27">
        <v>5.2139969329429804E-2</v>
      </c>
      <c r="G295" s="14">
        <v>126.666666666666</v>
      </c>
      <c r="H295" s="2">
        <v>1539</v>
      </c>
      <c r="I295" s="27">
        <v>5.1512920069621097E-2</v>
      </c>
      <c r="J295" s="14">
        <v>158.78787199999999</v>
      </c>
      <c r="K295" s="27">
        <v>-4.1121495327102804E-2</v>
      </c>
      <c r="L295" s="2">
        <v>12319</v>
      </c>
      <c r="M295" s="27">
        <v>5.0024364492812473E-2</v>
      </c>
      <c r="N295" s="2">
        <v>249.09090909090901</v>
      </c>
      <c r="O295" s="2">
        <v>12599</v>
      </c>
      <c r="P295" s="27">
        <v>4.8837119156523764E-2</v>
      </c>
      <c r="Q295" s="14">
        <v>300</v>
      </c>
      <c r="R295" s="2">
        <v>14110</v>
      </c>
      <c r="S295" s="27">
        <v>5.2789697965108663E-2</v>
      </c>
      <c r="T295" s="14">
        <v>353.33334400000001</v>
      </c>
      <c r="U295" s="27">
        <v>0.14538517736829287</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1811</v>
      </c>
      <c r="B296" s="2">
        <v>1248</v>
      </c>
      <c r="C296" s="27">
        <v>4.6340648323493369E-2</v>
      </c>
      <c r="D296" s="2">
        <v>125.454545454545</v>
      </c>
      <c r="E296" s="2">
        <v>1272</v>
      </c>
      <c r="F296" s="27">
        <v>4.4332915098285235E-2</v>
      </c>
      <c r="G296" s="14">
        <v>117.575757575757</v>
      </c>
      <c r="H296" s="2">
        <v>1928</v>
      </c>
      <c r="I296" s="27">
        <v>6.4533404739590308E-2</v>
      </c>
      <c r="J296" s="14">
        <v>183.03030000000001</v>
      </c>
      <c r="K296" s="27">
        <v>0.54487179487179482</v>
      </c>
      <c r="L296" s="2">
        <v>12791</v>
      </c>
      <c r="M296" s="27">
        <v>5.194103792739381E-2</v>
      </c>
      <c r="N296" s="2">
        <v>263.030303030303</v>
      </c>
      <c r="O296" s="2">
        <v>11255</v>
      </c>
      <c r="P296" s="27">
        <v>4.3627412977750211E-2</v>
      </c>
      <c r="Q296" s="14">
        <v>280</v>
      </c>
      <c r="R296" s="2">
        <v>13476</v>
      </c>
      <c r="S296" s="27">
        <v>5.0417715788646664E-2</v>
      </c>
      <c r="T296" s="14">
        <v>255.75756799999999</v>
      </c>
      <c r="U296" s="27">
        <v>5.3553279649753732E-2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1812</v>
      </c>
      <c r="B297" s="2">
        <v>1360</v>
      </c>
      <c r="C297" s="27">
        <v>5.0499424455088933E-2</v>
      </c>
      <c r="D297" s="2">
        <v>130.90909090909</v>
      </c>
      <c r="E297" s="2">
        <v>1186</v>
      </c>
      <c r="F297" s="27">
        <v>4.1335563920256516E-2</v>
      </c>
      <c r="G297" s="14">
        <v>120</v>
      </c>
      <c r="H297" s="2">
        <v>1607</v>
      </c>
      <c r="I297" s="27">
        <v>5.3788994510643992E-2</v>
      </c>
      <c r="J297" s="14">
        <v>141.81817599999999</v>
      </c>
      <c r="K297" s="27">
        <v>0.18161764705882352</v>
      </c>
      <c r="L297" s="2">
        <v>12778</v>
      </c>
      <c r="M297" s="27">
        <v>5.1888248192966786E-2</v>
      </c>
      <c r="N297" s="2">
        <v>221.21212121212099</v>
      </c>
      <c r="O297" s="2">
        <v>12646</v>
      </c>
      <c r="P297" s="27">
        <v>4.9019303822001703E-2</v>
      </c>
      <c r="Q297" s="14">
        <v>202.42424242424201</v>
      </c>
      <c r="R297" s="2">
        <v>12846</v>
      </c>
      <c r="S297" s="27">
        <v>4.8060698799417857E-2</v>
      </c>
      <c r="T297" s="14">
        <v>183.03030000000001</v>
      </c>
      <c r="U297" s="27">
        <v>5.3216465800594772E-3</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1813</v>
      </c>
      <c r="B298" s="2">
        <v>1020</v>
      </c>
      <c r="C298" s="27">
        <v>3.7874568341316701E-2</v>
      </c>
      <c r="D298" s="2">
        <v>84.242424242424207</v>
      </c>
      <c r="E298" s="2">
        <v>1294</v>
      </c>
      <c r="F298" s="27">
        <v>4.5099679353129793E-2</v>
      </c>
      <c r="G298" s="14">
        <v>123.030303030303</v>
      </c>
      <c r="H298" s="2">
        <v>1429</v>
      </c>
      <c r="I298" s="27">
        <v>4.7831034944437009E-2</v>
      </c>
      <c r="J298" s="14">
        <v>166.060608</v>
      </c>
      <c r="K298" s="27">
        <v>0.40098039215686276</v>
      </c>
      <c r="L298" s="2">
        <v>8934</v>
      </c>
      <c r="M298" s="27">
        <v>3.627872979777471E-2</v>
      </c>
      <c r="N298" s="2">
        <v>235.75757575757501</v>
      </c>
      <c r="O298" s="2">
        <v>10787</v>
      </c>
      <c r="P298" s="27">
        <v>4.1813318861927282E-2</v>
      </c>
      <c r="Q298" s="14">
        <v>145.45454545454501</v>
      </c>
      <c r="R298" s="2">
        <v>11600</v>
      </c>
      <c r="S298" s="27">
        <v>4.3399042976276433E-2</v>
      </c>
      <c r="T298" s="14">
        <v>232.72728000000001</v>
      </c>
      <c r="U298" s="27">
        <v>0.29841056637564362</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1814</v>
      </c>
      <c r="B299" s="2">
        <v>750</v>
      </c>
      <c r="C299" s="27">
        <v>2.7848947309791691E-2</v>
      </c>
      <c r="D299" s="2">
        <v>94.545454545454504</v>
      </c>
      <c r="E299" s="2">
        <v>821</v>
      </c>
      <c r="F299" s="27">
        <v>2.8614247873971838E-2</v>
      </c>
      <c r="G299" s="14">
        <v>81.212121212121204</v>
      </c>
      <c r="H299" s="2">
        <v>981</v>
      </c>
      <c r="I299" s="27">
        <v>3.283572098005088E-2</v>
      </c>
      <c r="J299" s="14">
        <v>106.060608</v>
      </c>
      <c r="K299" s="27">
        <v>0.308</v>
      </c>
      <c r="L299" s="2">
        <v>5830</v>
      </c>
      <c r="M299" s="27">
        <v>2.3674165516121174E-2</v>
      </c>
      <c r="N299" s="2">
        <v>136.969696969696</v>
      </c>
      <c r="O299" s="2">
        <v>6918</v>
      </c>
      <c r="P299" s="27">
        <v>2.6816032250562061E-2</v>
      </c>
      <c r="Q299" s="14">
        <v>132.12121212121201</v>
      </c>
      <c r="R299" s="2">
        <v>8104</v>
      </c>
      <c r="S299" s="27">
        <v>3.0319469334460711E-2</v>
      </c>
      <c r="T299" s="14">
        <v>178.18182400000001</v>
      </c>
      <c r="U299" s="27">
        <v>0.39005145797598628</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1815</v>
      </c>
      <c r="B300" s="2">
        <v>565</v>
      </c>
      <c r="C300" s="27">
        <v>2.0979540306709739E-2</v>
      </c>
      <c r="D300" s="2">
        <v>73.3333333333333</v>
      </c>
      <c r="E300" s="2">
        <v>581</v>
      </c>
      <c r="F300" s="27">
        <v>2.0249546912031229E-2</v>
      </c>
      <c r="G300" s="14">
        <v>66.060606060606005</v>
      </c>
      <c r="H300" s="2">
        <v>813</v>
      </c>
      <c r="I300" s="27">
        <v>2.7212478243406078E-2</v>
      </c>
      <c r="J300" s="14">
        <v>109.696968</v>
      </c>
      <c r="K300" s="27">
        <v>0.43893805309734513</v>
      </c>
      <c r="L300" s="2">
        <v>4790</v>
      </c>
      <c r="M300" s="27">
        <v>1.9450986761958906E-2</v>
      </c>
      <c r="N300" s="2">
        <v>169.69696969696901</v>
      </c>
      <c r="O300" s="2">
        <v>5505</v>
      </c>
      <c r="P300" s="27">
        <v>2.1338863477788975E-2</v>
      </c>
      <c r="Q300" s="14">
        <v>138.78787878787799</v>
      </c>
      <c r="R300" s="2">
        <v>6258</v>
      </c>
      <c r="S300" s="27">
        <v>2.3413035426339476E-2</v>
      </c>
      <c r="T300" s="14">
        <v>154.545456</v>
      </c>
      <c r="U300" s="27">
        <v>0.30647181628392484</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122" t="s">
        <v>1818</v>
      </c>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211" t="s">
        <v>1703</v>
      </c>
      <c r="C303" s="211"/>
      <c r="D303" s="211" t="s">
        <v>1704</v>
      </c>
      <c r="E303" s="211" t="s">
        <v>1703</v>
      </c>
      <c r="F303" s="211"/>
      <c r="G303" s="211" t="s">
        <v>1704</v>
      </c>
      <c r="H303" s="211" t="s">
        <v>1703</v>
      </c>
      <c r="I303" s="211"/>
      <c r="J303" s="211" t="s">
        <v>1704</v>
      </c>
      <c r="K303" t="s">
        <v>172</v>
      </c>
      <c r="L303" s="211" t="s">
        <v>1703</v>
      </c>
      <c r="M303" s="211"/>
      <c r="N303" s="211" t="s">
        <v>1704</v>
      </c>
      <c r="O303" s="211" t="s">
        <v>1703</v>
      </c>
      <c r="P303" s="211"/>
      <c r="Q303" s="211" t="s">
        <v>1704</v>
      </c>
      <c r="R303" s="211" t="s">
        <v>1703</v>
      </c>
      <c r="S303" s="211"/>
      <c r="T303" s="211" t="s">
        <v>1704</v>
      </c>
      <c r="U303" t="s">
        <v>172</v>
      </c>
      <c r="V303" s="211" t="s">
        <v>1703</v>
      </c>
      <c r="W303" s="211"/>
      <c r="X303" s="211" t="s">
        <v>1704</v>
      </c>
      <c r="Y303" s="211" t="s">
        <v>1703</v>
      </c>
      <c r="Z303" s="211"/>
      <c r="AA303" s="211" t="s">
        <v>1704</v>
      </c>
      <c r="AB303" s="211" t="s">
        <v>1703</v>
      </c>
      <c r="AC303" s="211"/>
      <c r="AD303" s="211" t="s">
        <v>1704</v>
      </c>
      <c r="AE303" t="s">
        <v>172</v>
      </c>
    </row>
    <row r="304" spans="1:31" x14ac:dyDescent="0.3">
      <c r="A304" t="s">
        <v>174</v>
      </c>
      <c r="B304" s="2">
        <v>6273</v>
      </c>
      <c r="C304" s="27" t="s">
        <v>172</v>
      </c>
      <c r="D304" s="2">
        <v>141.81818181818099</v>
      </c>
      <c r="E304" s="2">
        <v>6868</v>
      </c>
      <c r="F304" s="27" t="s">
        <v>172</v>
      </c>
      <c r="G304" s="14">
        <v>147.87878787878699</v>
      </c>
      <c r="H304" s="2">
        <v>7649</v>
      </c>
      <c r="I304" s="27" t="s">
        <v>172</v>
      </c>
      <c r="J304" s="14">
        <v>183.03030000000001</v>
      </c>
      <c r="K304" s="27">
        <v>0.21935278176311174</v>
      </c>
      <c r="L304" s="2">
        <v>57613</v>
      </c>
      <c r="M304" s="27" t="s">
        <v>172</v>
      </c>
      <c r="N304" s="2">
        <v>596.969696969697</v>
      </c>
      <c r="O304" s="2">
        <v>59568</v>
      </c>
      <c r="P304" s="27" t="s">
        <v>172</v>
      </c>
      <c r="Q304" s="14">
        <v>558.78787878787796</v>
      </c>
      <c r="R304" s="2">
        <v>62032</v>
      </c>
      <c r="S304" s="27" t="s">
        <v>172</v>
      </c>
      <c r="T304" s="14">
        <v>646.66669999999999</v>
      </c>
      <c r="U304" s="27">
        <v>7.6701438911356806E-2</v>
      </c>
      <c r="V304" s="2">
        <v>8495322</v>
      </c>
      <c r="W304" s="27" t="s">
        <v>172</v>
      </c>
      <c r="X304" s="2">
        <v>13850</v>
      </c>
      <c r="Y304" s="2">
        <v>8732734</v>
      </c>
      <c r="Z304" s="27" t="s">
        <v>172</v>
      </c>
      <c r="AA304" s="14">
        <v>13901.82</v>
      </c>
      <c r="AB304" s="2">
        <v>8986666</v>
      </c>
      <c r="AC304" s="27" t="s">
        <v>172</v>
      </c>
      <c r="AD304" s="14">
        <v>14521.21</v>
      </c>
      <c r="AE304" s="27">
        <v>5.8000000000000003E-2</v>
      </c>
    </row>
    <row r="305" spans="1:31" x14ac:dyDescent="0.3">
      <c r="A305" t="s">
        <v>1801</v>
      </c>
      <c r="B305" s="2">
        <v>1253</v>
      </c>
      <c r="C305" s="27">
        <v>0.19974493862585685</v>
      </c>
      <c r="D305" s="2">
        <v>146.666666666666</v>
      </c>
      <c r="E305" s="2">
        <v>1557</v>
      </c>
      <c r="F305" s="27">
        <v>0.22670355270821199</v>
      </c>
      <c r="G305" s="14">
        <v>134.54545454545399</v>
      </c>
      <c r="H305" s="2">
        <v>1331</v>
      </c>
      <c r="I305" s="27">
        <v>0.17400967446725063</v>
      </c>
      <c r="J305" s="14">
        <v>178.18182400000001</v>
      </c>
      <c r="K305" s="27">
        <v>6.2250598563447723E-2</v>
      </c>
      <c r="L305" s="2">
        <v>10345</v>
      </c>
      <c r="M305" s="27">
        <v>0.17956016871192265</v>
      </c>
      <c r="N305" s="2">
        <v>474.54545454545399</v>
      </c>
      <c r="O305" s="2">
        <v>13158</v>
      </c>
      <c r="P305" s="27">
        <v>0.2208904109589041</v>
      </c>
      <c r="Q305" s="14">
        <v>423.636363636363</v>
      </c>
      <c r="R305" s="2">
        <v>9577</v>
      </c>
      <c r="S305" s="27">
        <v>0.15438805777663142</v>
      </c>
      <c r="T305" s="14">
        <v>457.57574499999998</v>
      </c>
      <c r="U305" s="27">
        <v>-7.4238762687288545E-2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1765</v>
      </c>
      <c r="B306" s="2">
        <v>664</v>
      </c>
      <c r="C306" s="27">
        <v>0.10585047026940858</v>
      </c>
      <c r="D306" s="2">
        <v>128.48484848484799</v>
      </c>
      <c r="E306" s="2">
        <v>636</v>
      </c>
      <c r="F306" s="27">
        <v>9.2603377984857307E-2</v>
      </c>
      <c r="G306" s="14">
        <v>90.303030303030297</v>
      </c>
      <c r="H306" s="2">
        <v>575</v>
      </c>
      <c r="I306" s="27">
        <v>7.5173225258203691E-2</v>
      </c>
      <c r="J306" s="14">
        <v>114.545456</v>
      </c>
      <c r="K306" s="27">
        <v>-0.13403614457831325</v>
      </c>
      <c r="L306" s="2">
        <v>4887</v>
      </c>
      <c r="M306" s="27">
        <v>8.4824605557773422E-2</v>
      </c>
      <c r="N306" s="2">
        <v>310.30303030303003</v>
      </c>
      <c r="O306" s="2">
        <v>5200</v>
      </c>
      <c r="P306" s="27">
        <v>8.7295192049422515E-2</v>
      </c>
      <c r="Q306" s="14">
        <v>256.969696969697</v>
      </c>
      <c r="R306" s="2">
        <v>3355</v>
      </c>
      <c r="S306" s="27">
        <v>5.4084988393087438E-2</v>
      </c>
      <c r="T306" s="14">
        <v>269.69695999999999</v>
      </c>
      <c r="U306" s="27">
        <v>-0.31348475547370575</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1819</v>
      </c>
      <c r="B307" s="2">
        <v>567</v>
      </c>
      <c r="C307" s="27">
        <v>9.0387374461979919E-2</v>
      </c>
      <c r="D307" s="2">
        <v>120.60606060606</v>
      </c>
      <c r="E307" s="2">
        <v>533</v>
      </c>
      <c r="F307" s="27">
        <v>7.7606290040768786E-2</v>
      </c>
      <c r="G307" s="14">
        <v>70.909090909090907</v>
      </c>
      <c r="H307" s="2">
        <v>333</v>
      </c>
      <c r="I307" s="27">
        <v>4.3535102627794482E-2</v>
      </c>
      <c r="J307" s="14">
        <v>70.909090000000006</v>
      </c>
      <c r="K307" s="27">
        <v>-0.41269841269841268</v>
      </c>
      <c r="L307" s="2">
        <v>4083</v>
      </c>
      <c r="M307" s="27">
        <v>7.0869421831878221E-2</v>
      </c>
      <c r="N307" s="2">
        <v>287.87878787878702</v>
      </c>
      <c r="O307" s="2">
        <v>4239</v>
      </c>
      <c r="P307" s="27">
        <v>7.1162369057211933E-2</v>
      </c>
      <c r="Q307" s="14">
        <v>243.030303030303</v>
      </c>
      <c r="R307" s="2">
        <v>2287</v>
      </c>
      <c r="S307" s="27">
        <v>3.6868068093887027E-2</v>
      </c>
      <c r="T307" s="14">
        <v>214.545456</v>
      </c>
      <c r="U307" s="27">
        <v>-0.43987264266470733</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1820</v>
      </c>
      <c r="B308" s="2">
        <v>60</v>
      </c>
      <c r="C308" s="27">
        <v>9.5648015303682454E-3</v>
      </c>
      <c r="D308" s="2">
        <v>38.181818181818102</v>
      </c>
      <c r="E308" s="2">
        <v>63</v>
      </c>
      <c r="F308" s="27">
        <v>9.1729761211415267E-3</v>
      </c>
      <c r="G308" s="14">
        <v>32.121212121212103</v>
      </c>
      <c r="H308" s="2">
        <v>18</v>
      </c>
      <c r="I308" s="27">
        <v>2.3532487906915939E-3</v>
      </c>
      <c r="J308" s="14">
        <v>15.151515</v>
      </c>
      <c r="K308" s="27">
        <v>-0.7</v>
      </c>
      <c r="L308" s="2">
        <v>734</v>
      </c>
      <c r="M308" s="27">
        <v>1.2740180167670491E-2</v>
      </c>
      <c r="N308" s="2">
        <v>135.75757575757501</v>
      </c>
      <c r="O308" s="2">
        <v>472</v>
      </c>
      <c r="P308" s="27">
        <v>7.9237174321783507E-3</v>
      </c>
      <c r="Q308" s="14">
        <v>93.939393939393895</v>
      </c>
      <c r="R308" s="2">
        <v>116</v>
      </c>
      <c r="S308" s="27">
        <v>1.8700025793139026E-3</v>
      </c>
      <c r="T308" s="14">
        <v>33.3333321</v>
      </c>
      <c r="U308" s="27">
        <v>-0.84196185286103542</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1821</v>
      </c>
      <c r="B309" s="2">
        <v>321</v>
      </c>
      <c r="C309" s="27">
        <v>5.1171688187470109E-2</v>
      </c>
      <c r="D309" s="2">
        <v>103.636363636363</v>
      </c>
      <c r="E309" s="2">
        <v>153</v>
      </c>
      <c r="F309" s="27">
        <v>2.2277227722772276E-2</v>
      </c>
      <c r="G309" s="14">
        <v>38.181818181818102</v>
      </c>
      <c r="H309" s="2">
        <v>91</v>
      </c>
      <c r="I309" s="27">
        <v>1.1896979997385279E-2</v>
      </c>
      <c r="J309" s="14">
        <v>34.5454559</v>
      </c>
      <c r="K309" s="27">
        <v>-0.71651090342679125</v>
      </c>
      <c r="L309" s="2">
        <v>1460</v>
      </c>
      <c r="M309" s="27">
        <v>2.5341502785829587E-2</v>
      </c>
      <c r="N309" s="2">
        <v>177.575757575757</v>
      </c>
      <c r="O309" s="2">
        <v>1560</v>
      </c>
      <c r="P309" s="27">
        <v>2.6188557614826753E-2</v>
      </c>
      <c r="Q309" s="14">
        <v>152.12121212121201</v>
      </c>
      <c r="R309" s="2">
        <v>1072</v>
      </c>
      <c r="S309" s="27">
        <v>1.728140314676296E-2</v>
      </c>
      <c r="T309" s="14">
        <v>149.090912</v>
      </c>
      <c r="U309" s="27">
        <v>-0.26575342465753427</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1822</v>
      </c>
      <c r="B310" s="2">
        <v>186</v>
      </c>
      <c r="C310" s="27">
        <v>2.965088474414156E-2</v>
      </c>
      <c r="D310" s="2">
        <v>63.030303030303003</v>
      </c>
      <c r="E310" s="2">
        <v>317</v>
      </c>
      <c r="F310" s="27">
        <v>4.6156086196854983E-2</v>
      </c>
      <c r="G310" s="14">
        <v>63.030303030303003</v>
      </c>
      <c r="H310" s="2">
        <v>224</v>
      </c>
      <c r="I310" s="27">
        <v>2.9284873839717611E-2</v>
      </c>
      <c r="J310" s="14">
        <v>60.606059999999999</v>
      </c>
      <c r="K310" s="27">
        <v>0.20430107526881722</v>
      </c>
      <c r="L310" s="2">
        <v>1889</v>
      </c>
      <c r="M310" s="27">
        <v>3.2787738878378145E-2</v>
      </c>
      <c r="N310" s="2">
        <v>176.969696969696</v>
      </c>
      <c r="O310" s="2">
        <v>2207</v>
      </c>
      <c r="P310" s="27">
        <v>3.705009401020682E-2</v>
      </c>
      <c r="Q310" s="14">
        <v>211.51515151515099</v>
      </c>
      <c r="R310" s="2">
        <v>1099</v>
      </c>
      <c r="S310" s="27">
        <v>1.7716662367810162E-2</v>
      </c>
      <c r="T310" s="14">
        <v>180</v>
      </c>
      <c r="U310" s="27">
        <v>-0.41821069348861833</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1823</v>
      </c>
      <c r="B311" s="2">
        <v>97</v>
      </c>
      <c r="C311" s="27">
        <v>1.5463095807428662E-2</v>
      </c>
      <c r="D311" s="2">
        <v>41.212121212121197</v>
      </c>
      <c r="E311" s="2">
        <v>103</v>
      </c>
      <c r="F311" s="27">
        <v>1.4997087944088527E-2</v>
      </c>
      <c r="G311" s="14">
        <v>45.454545454545404</v>
      </c>
      <c r="H311" s="2">
        <v>242</v>
      </c>
      <c r="I311" s="27">
        <v>3.1638122630409202E-2</v>
      </c>
      <c r="J311" s="14">
        <v>84.848489999999998</v>
      </c>
      <c r="K311" s="27">
        <v>1.4948453608247423</v>
      </c>
      <c r="L311" s="2">
        <v>804</v>
      </c>
      <c r="M311" s="27">
        <v>1.3955183725895198E-2</v>
      </c>
      <c r="N311" s="2">
        <v>129.09090909090901</v>
      </c>
      <c r="O311" s="2">
        <v>961</v>
      </c>
      <c r="P311" s="27">
        <v>1.6132822992210583E-2</v>
      </c>
      <c r="Q311" s="14">
        <v>112.72727272727199</v>
      </c>
      <c r="R311" s="2">
        <v>1068</v>
      </c>
      <c r="S311" s="27">
        <v>1.7216920299200411E-2</v>
      </c>
      <c r="T311" s="14">
        <v>158.78787199999999</v>
      </c>
      <c r="U311" s="27">
        <v>0.32835820895522388</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1766</v>
      </c>
      <c r="B312" s="2">
        <v>589</v>
      </c>
      <c r="C312" s="27">
        <v>9.3894468356448268E-2</v>
      </c>
      <c r="D312" s="2">
        <v>87.878787878787904</v>
      </c>
      <c r="E312" s="2">
        <v>921</v>
      </c>
      <c r="F312" s="27">
        <v>0.1341001747233547</v>
      </c>
      <c r="G312" s="14">
        <v>114.54545454545401</v>
      </c>
      <c r="H312" s="2">
        <v>756</v>
      </c>
      <c r="I312" s="27">
        <v>9.8836449209046939E-2</v>
      </c>
      <c r="J312" s="14">
        <v>152.121216</v>
      </c>
      <c r="K312" s="27">
        <v>0.28353140916808151</v>
      </c>
      <c r="L312" s="2">
        <v>5458</v>
      </c>
      <c r="M312" s="27">
        <v>9.4735563154149244E-2</v>
      </c>
      <c r="N312" s="2">
        <v>321.21212121212102</v>
      </c>
      <c r="O312" s="2">
        <v>7958</v>
      </c>
      <c r="P312" s="27">
        <v>0.13359521890948159</v>
      </c>
      <c r="Q312" s="14">
        <v>373.33333333333297</v>
      </c>
      <c r="R312" s="2">
        <v>6222</v>
      </c>
      <c r="S312" s="27">
        <v>0.10030306938354398</v>
      </c>
      <c r="T312" s="14">
        <v>430.30304000000001</v>
      </c>
      <c r="U312" s="27">
        <v>0.13997801392451448</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1767</v>
      </c>
      <c r="B313" s="2">
        <v>24</v>
      </c>
      <c r="C313" s="27">
        <v>3.8259206121472981E-3</v>
      </c>
      <c r="D313" s="2">
        <v>15.757575757575699</v>
      </c>
      <c r="E313" s="2">
        <v>148</v>
      </c>
      <c r="F313" s="27">
        <v>2.1549213744903904E-2</v>
      </c>
      <c r="G313" s="14">
        <v>53.3333333333333</v>
      </c>
      <c r="H313" s="2">
        <v>141</v>
      </c>
      <c r="I313" s="27">
        <v>1.8433782193750817E-2</v>
      </c>
      <c r="J313" s="14">
        <v>58.787880000000001</v>
      </c>
      <c r="K313" s="27">
        <v>4.875</v>
      </c>
      <c r="L313" s="2">
        <v>950</v>
      </c>
      <c r="M313" s="27">
        <v>1.6489334004478155E-2</v>
      </c>
      <c r="N313" s="2">
        <v>156.969696969696</v>
      </c>
      <c r="O313" s="2">
        <v>1375</v>
      </c>
      <c r="P313" s="27">
        <v>2.3082863282299221E-2</v>
      </c>
      <c r="Q313" s="14">
        <v>177.575757575757</v>
      </c>
      <c r="R313" s="2">
        <v>948</v>
      </c>
      <c r="S313" s="27">
        <v>1.5282434872323962E-2</v>
      </c>
      <c r="T313" s="14">
        <v>122.42424</v>
      </c>
      <c r="U313" s="27">
        <v>-2.1052631578947368E-3</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1824</v>
      </c>
      <c r="B314" s="2">
        <v>16</v>
      </c>
      <c r="C314" s="27">
        <v>2.5506137414315318E-3</v>
      </c>
      <c r="D314" s="2">
        <v>13.9393939393939</v>
      </c>
      <c r="E314" s="2">
        <v>111</v>
      </c>
      <c r="F314" s="27">
        <v>1.6161910308677925E-2</v>
      </c>
      <c r="G314" s="14">
        <v>45.454545454545404</v>
      </c>
      <c r="H314" s="2">
        <v>102</v>
      </c>
      <c r="I314" s="27">
        <v>1.3335076480585698E-2</v>
      </c>
      <c r="J314" s="14">
        <v>50.9090919</v>
      </c>
      <c r="K314" s="27">
        <v>5.375</v>
      </c>
      <c r="L314" s="2">
        <v>728</v>
      </c>
      <c r="M314" s="27">
        <v>1.2636037005536945E-2</v>
      </c>
      <c r="N314" s="2">
        <v>138.78787878787799</v>
      </c>
      <c r="O314" s="2">
        <v>1192</v>
      </c>
      <c r="P314" s="27">
        <v>2.0010744023636853E-2</v>
      </c>
      <c r="Q314" s="14">
        <v>162.42424242424201</v>
      </c>
      <c r="R314" s="2">
        <v>655</v>
      </c>
      <c r="S314" s="27">
        <v>1.0559066288367294E-2</v>
      </c>
      <c r="T314" s="14">
        <v>106.060608</v>
      </c>
      <c r="U314" s="27">
        <v>-0.10027472527472528</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1825</v>
      </c>
      <c r="B315" s="2">
        <v>0</v>
      </c>
      <c r="C315" s="27">
        <v>0</v>
      </c>
      <c r="D315" s="2">
        <v>80</v>
      </c>
      <c r="E315" s="2">
        <v>73</v>
      </c>
      <c r="F315" s="27">
        <v>1.0629004076878276E-2</v>
      </c>
      <c r="G315" s="14">
        <v>39.393939393939398</v>
      </c>
      <c r="H315" s="2">
        <v>4</v>
      </c>
      <c r="I315" s="27">
        <v>5.2294417570924307E-4</v>
      </c>
      <c r="J315" s="14">
        <v>3.6363637400000002</v>
      </c>
      <c r="K315" s="27"/>
      <c r="L315" s="2">
        <v>214</v>
      </c>
      <c r="M315" s="27">
        <v>3.7144394494298162E-3</v>
      </c>
      <c r="N315" s="2">
        <v>69.090909090909093</v>
      </c>
      <c r="O315" s="2">
        <v>178</v>
      </c>
      <c r="P315" s="27">
        <v>2.9881815739994629E-3</v>
      </c>
      <c r="Q315" s="14">
        <v>63.636363636363598</v>
      </c>
      <c r="R315" s="2">
        <v>171</v>
      </c>
      <c r="S315" s="27">
        <v>2.7566417332989426E-3</v>
      </c>
      <c r="T315" s="14">
        <v>47.272728000000001</v>
      </c>
      <c r="U315" s="27">
        <v>-0.20093457943925233</v>
      </c>
      <c r="V315" s="2">
        <v>16458</v>
      </c>
      <c r="W315" s="27">
        <v>2E-3</v>
      </c>
      <c r="X315" s="2">
        <v>627</v>
      </c>
      <c r="Y315" s="2">
        <v>20164</v>
      </c>
      <c r="Z315" s="27">
        <v>2E-3</v>
      </c>
      <c r="AA315" s="14">
        <v>672.12</v>
      </c>
      <c r="AB315" s="2">
        <v>10284</v>
      </c>
      <c r="AC315" s="27">
        <v>1E-3</v>
      </c>
      <c r="AD315" s="14">
        <v>459.39</v>
      </c>
      <c r="AE315" s="27">
        <v>-0.375</v>
      </c>
    </row>
    <row r="316" spans="1:31" x14ac:dyDescent="0.3">
      <c r="A316" t="s">
        <v>1826</v>
      </c>
      <c r="B316" s="2">
        <v>0</v>
      </c>
      <c r="C316" s="27">
        <v>0</v>
      </c>
      <c r="D316" s="2">
        <v>80</v>
      </c>
      <c r="E316" s="2">
        <v>6</v>
      </c>
      <c r="F316" s="27">
        <v>8.7361677344205012E-4</v>
      </c>
      <c r="G316" s="14">
        <v>6.6666666666666599</v>
      </c>
      <c r="H316" s="2">
        <v>26</v>
      </c>
      <c r="I316" s="27">
        <v>3.3991371421100798E-3</v>
      </c>
      <c r="J316" s="14">
        <v>16.363636</v>
      </c>
      <c r="K316" s="27"/>
      <c r="L316" s="2">
        <v>239</v>
      </c>
      <c r="M316" s="27">
        <v>4.1483692916529256E-3</v>
      </c>
      <c r="N316" s="2">
        <v>70.909090909090907</v>
      </c>
      <c r="O316" s="2">
        <v>297</v>
      </c>
      <c r="P316" s="27">
        <v>4.9858984689766317E-3</v>
      </c>
      <c r="Q316" s="14">
        <v>84.242424242424207</v>
      </c>
      <c r="R316" s="2">
        <v>175</v>
      </c>
      <c r="S316" s="27">
        <v>2.8211245808614908E-3</v>
      </c>
      <c r="T316" s="14">
        <v>49.696968099999999</v>
      </c>
      <c r="U316" s="27">
        <v>-0.26778242677824265</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1827</v>
      </c>
      <c r="B317" s="2">
        <v>16</v>
      </c>
      <c r="C317" s="27">
        <v>2.5506137414315318E-3</v>
      </c>
      <c r="D317" s="2">
        <v>13.9393939393939</v>
      </c>
      <c r="E317" s="2">
        <v>32</v>
      </c>
      <c r="F317" s="27">
        <v>4.6592894583576006E-3</v>
      </c>
      <c r="G317" s="14">
        <v>18.7878787878787</v>
      </c>
      <c r="H317" s="2">
        <v>72</v>
      </c>
      <c r="I317" s="27">
        <v>9.4129951627663754E-3</v>
      </c>
      <c r="J317" s="14">
        <v>46.060607900000001</v>
      </c>
      <c r="K317" s="27">
        <v>3.5</v>
      </c>
      <c r="L317" s="2">
        <v>275</v>
      </c>
      <c r="M317" s="27">
        <v>4.7732282644542033E-3</v>
      </c>
      <c r="N317" s="2">
        <v>71.515151515151501</v>
      </c>
      <c r="O317" s="2">
        <v>717</v>
      </c>
      <c r="P317" s="27">
        <v>1.2036663980660757E-2</v>
      </c>
      <c r="Q317" s="14">
        <v>110.90909090909</v>
      </c>
      <c r="R317" s="2">
        <v>309</v>
      </c>
      <c r="S317" s="27">
        <v>4.9812999742068608E-3</v>
      </c>
      <c r="T317" s="14">
        <v>80.606063800000001</v>
      </c>
      <c r="U317" s="27">
        <v>0.12363636363636364</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1828</v>
      </c>
      <c r="B318" s="2">
        <v>8</v>
      </c>
      <c r="C318" s="27">
        <v>1.2753068707157659E-3</v>
      </c>
      <c r="D318" s="2">
        <v>8.4848484848484809</v>
      </c>
      <c r="E318" s="2">
        <v>37</v>
      </c>
      <c r="F318" s="27">
        <v>5.3873034362259759E-3</v>
      </c>
      <c r="G318" s="14">
        <v>23.636363636363601</v>
      </c>
      <c r="H318" s="2">
        <v>39</v>
      </c>
      <c r="I318" s="27">
        <v>5.0987057131651192E-3</v>
      </c>
      <c r="J318" s="14">
        <v>29.090910000000001</v>
      </c>
      <c r="K318" s="27">
        <v>3.875</v>
      </c>
      <c r="L318" s="2">
        <v>222</v>
      </c>
      <c r="M318" s="27">
        <v>3.853296998941211E-3</v>
      </c>
      <c r="N318" s="2">
        <v>66.060606060606005</v>
      </c>
      <c r="O318" s="2">
        <v>183</v>
      </c>
      <c r="P318" s="27">
        <v>3.0721192586623692E-3</v>
      </c>
      <c r="Q318" s="14">
        <v>61.212121212121197</v>
      </c>
      <c r="R318" s="2">
        <v>293</v>
      </c>
      <c r="S318" s="27">
        <v>4.7233685839566672E-3</v>
      </c>
      <c r="T318" s="14">
        <v>69.090909999999994</v>
      </c>
      <c r="U318" s="27">
        <v>0.31981981981981983</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1768</v>
      </c>
      <c r="B319" s="2">
        <v>565</v>
      </c>
      <c r="C319" s="27">
        <v>9.0068547744300967E-2</v>
      </c>
      <c r="D319" s="2">
        <v>86.060606060606005</v>
      </c>
      <c r="E319" s="2">
        <v>773</v>
      </c>
      <c r="F319" s="27">
        <v>0.11255096097845078</v>
      </c>
      <c r="G319" s="14">
        <v>106.06060606060601</v>
      </c>
      <c r="H319" s="2">
        <v>615</v>
      </c>
      <c r="I319" s="27">
        <v>8.0402667015296123E-2</v>
      </c>
      <c r="J319" s="14">
        <v>138.18182400000001</v>
      </c>
      <c r="K319" s="27">
        <v>8.8495575221238937E-2</v>
      </c>
      <c r="L319" s="2">
        <v>4508</v>
      </c>
      <c r="M319" s="27">
        <v>7.8246229149671082E-2</v>
      </c>
      <c r="N319" s="2">
        <v>273.33333333333297</v>
      </c>
      <c r="O319" s="2">
        <v>6583</v>
      </c>
      <c r="P319" s="27">
        <v>0.11051235562718238</v>
      </c>
      <c r="Q319" s="14">
        <v>325.45454545454498</v>
      </c>
      <c r="R319" s="2">
        <v>5274</v>
      </c>
      <c r="S319" s="27">
        <v>8.5020634511220022E-2</v>
      </c>
      <c r="T319" s="14">
        <v>408.48486300000002</v>
      </c>
      <c r="U319" s="27">
        <v>0.16992014196983141</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1824</v>
      </c>
      <c r="B320" s="2">
        <v>543</v>
      </c>
      <c r="C320" s="27">
        <v>8.6561453849832617E-2</v>
      </c>
      <c r="D320" s="2">
        <v>87.878787878787904</v>
      </c>
      <c r="E320" s="2">
        <v>729</v>
      </c>
      <c r="F320" s="27">
        <v>0.10614443797320909</v>
      </c>
      <c r="G320" s="14">
        <v>103.030303030303</v>
      </c>
      <c r="H320" s="2">
        <v>446</v>
      </c>
      <c r="I320" s="27">
        <v>5.8308275591580597E-2</v>
      </c>
      <c r="J320" s="14">
        <v>96.363640000000004</v>
      </c>
      <c r="K320" s="27">
        <v>-0.17863720073664824</v>
      </c>
      <c r="L320" s="2">
        <v>4168</v>
      </c>
      <c r="M320" s="27">
        <v>7.2344783295436796E-2</v>
      </c>
      <c r="N320" s="2">
        <v>269.09090909090901</v>
      </c>
      <c r="O320" s="2">
        <v>5843</v>
      </c>
      <c r="P320" s="27">
        <v>9.8089578297072252E-2</v>
      </c>
      <c r="Q320" s="14">
        <v>312.72727272727201</v>
      </c>
      <c r="R320" s="2">
        <v>4832</v>
      </c>
      <c r="S320" s="27">
        <v>7.7895279855558427E-2</v>
      </c>
      <c r="T320" s="14">
        <v>376.96969999999999</v>
      </c>
      <c r="U320" s="27">
        <v>0.15930902111324377</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1825</v>
      </c>
      <c r="B321" s="2">
        <v>143</v>
      </c>
      <c r="C321" s="27">
        <v>2.2796110314044316E-2</v>
      </c>
      <c r="D321" s="2">
        <v>60.606060606060602</v>
      </c>
      <c r="E321" s="2">
        <v>155</v>
      </c>
      <c r="F321" s="27">
        <v>2.2568433313919629E-2</v>
      </c>
      <c r="G321" s="14">
        <v>53.939393939393902</v>
      </c>
      <c r="H321" s="2">
        <v>47</v>
      </c>
      <c r="I321" s="27">
        <v>6.1445940645836056E-3</v>
      </c>
      <c r="J321" s="14">
        <v>21.818182</v>
      </c>
      <c r="K321" s="27">
        <v>-0.67132867132867136</v>
      </c>
      <c r="L321" s="2">
        <v>899</v>
      </c>
      <c r="M321" s="27">
        <v>1.5604117126343013E-2</v>
      </c>
      <c r="N321" s="2">
        <v>118.787878787878</v>
      </c>
      <c r="O321" s="2">
        <v>932</v>
      </c>
      <c r="P321" s="27">
        <v>1.5645984421165725E-2</v>
      </c>
      <c r="Q321" s="14">
        <v>121.212121212121</v>
      </c>
      <c r="R321" s="2">
        <v>610</v>
      </c>
      <c r="S321" s="27">
        <v>9.8336342532886253E-3</v>
      </c>
      <c r="T321" s="14">
        <v>123.63636</v>
      </c>
      <c r="U321" s="27">
        <v>-0.32146829810901001</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1826</v>
      </c>
      <c r="B322" s="2">
        <v>110</v>
      </c>
      <c r="C322" s="27">
        <v>1.7535469472341782E-2</v>
      </c>
      <c r="D322" s="2">
        <v>43.030303030303003</v>
      </c>
      <c r="E322" s="2">
        <v>287</v>
      </c>
      <c r="F322" s="27">
        <v>4.1788002329644726E-2</v>
      </c>
      <c r="G322" s="14">
        <v>65.454545454545396</v>
      </c>
      <c r="H322" s="2">
        <v>101</v>
      </c>
      <c r="I322" s="27">
        <v>1.3204340436658387E-2</v>
      </c>
      <c r="J322" s="14">
        <v>46.6666679</v>
      </c>
      <c r="K322" s="27">
        <v>-8.1818181818181818E-2</v>
      </c>
      <c r="L322" s="2">
        <v>1592</v>
      </c>
      <c r="M322" s="27">
        <v>2.7632652352767604E-2</v>
      </c>
      <c r="N322" s="2">
        <v>196.969696969697</v>
      </c>
      <c r="O322" s="2">
        <v>1996</v>
      </c>
      <c r="P322" s="27">
        <v>3.3507923717432178E-2</v>
      </c>
      <c r="Q322" s="14">
        <v>227.272727272727</v>
      </c>
      <c r="R322" s="2">
        <v>1927</v>
      </c>
      <c r="S322" s="27">
        <v>3.1064611813257672E-2</v>
      </c>
      <c r="T322" s="14">
        <v>263.03030000000001</v>
      </c>
      <c r="U322" s="27">
        <v>0.21042713567839197</v>
      </c>
      <c r="V322" s="2">
        <v>103234</v>
      </c>
      <c r="W322" s="27">
        <v>1.2E-2</v>
      </c>
      <c r="X322" s="2">
        <v>1496</v>
      </c>
      <c r="Y322" s="2">
        <v>119334</v>
      </c>
      <c r="Z322" s="27">
        <v>1.4E-2</v>
      </c>
      <c r="AA322" s="14">
        <v>1385.45</v>
      </c>
      <c r="AB322" s="2">
        <v>86679</v>
      </c>
      <c r="AC322" s="27">
        <v>0.01</v>
      </c>
      <c r="AD322" s="14">
        <v>1621.82</v>
      </c>
      <c r="AE322" s="27">
        <v>-0.16</v>
      </c>
    </row>
    <row r="323" spans="1:31" x14ac:dyDescent="0.3">
      <c r="A323" t="s">
        <v>1827</v>
      </c>
      <c r="B323" s="2">
        <v>290</v>
      </c>
      <c r="C323" s="27">
        <v>4.6229874063446516E-2</v>
      </c>
      <c r="D323" s="2">
        <v>66.6666666666666</v>
      </c>
      <c r="E323" s="2">
        <v>287</v>
      </c>
      <c r="F323" s="27">
        <v>4.1788002329644726E-2</v>
      </c>
      <c r="G323" s="14">
        <v>69.090909090909093</v>
      </c>
      <c r="H323" s="2">
        <v>298</v>
      </c>
      <c r="I323" s="27">
        <v>3.8959341090338606E-2</v>
      </c>
      <c r="J323" s="14">
        <v>87.272729999999996</v>
      </c>
      <c r="K323" s="27">
        <v>2.7586206896551724E-2</v>
      </c>
      <c r="L323" s="2">
        <v>1677</v>
      </c>
      <c r="M323" s="27">
        <v>2.9108013816326175E-2</v>
      </c>
      <c r="N323" s="2">
        <v>181.21212121212099</v>
      </c>
      <c r="O323" s="2">
        <v>2915</v>
      </c>
      <c r="P323" s="27">
        <v>4.8935670158474345E-2</v>
      </c>
      <c r="Q323" s="14">
        <v>230.30303030303</v>
      </c>
      <c r="R323" s="2">
        <v>2295</v>
      </c>
      <c r="S323" s="27">
        <v>3.6997033789012125E-2</v>
      </c>
      <c r="T323" s="14">
        <v>271.51513699999998</v>
      </c>
      <c r="U323" s="27">
        <v>0.36851520572450808</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1828</v>
      </c>
      <c r="B324" s="2">
        <v>22</v>
      </c>
      <c r="C324" s="27">
        <v>3.5070938944683563E-3</v>
      </c>
      <c r="D324" s="2">
        <v>18.7878787878787</v>
      </c>
      <c r="E324" s="2">
        <v>44</v>
      </c>
      <c r="F324" s="27">
        <v>6.4065230052417002E-3</v>
      </c>
      <c r="G324" s="14">
        <v>21.2121212121212</v>
      </c>
      <c r="H324" s="2">
        <v>169</v>
      </c>
      <c r="I324" s="27">
        <v>2.2094391423715519E-2</v>
      </c>
      <c r="J324" s="14">
        <v>114.545456</v>
      </c>
      <c r="K324" s="27">
        <v>6.6818181818181817</v>
      </c>
      <c r="L324" s="2">
        <v>340</v>
      </c>
      <c r="M324" s="27">
        <v>5.9014458542342874E-3</v>
      </c>
      <c r="N324" s="2">
        <v>70.303030303030297</v>
      </c>
      <c r="O324" s="2">
        <v>740</v>
      </c>
      <c r="P324" s="27">
        <v>1.2422777330110126E-2</v>
      </c>
      <c r="Q324" s="14">
        <v>156.363636363636</v>
      </c>
      <c r="R324" s="2">
        <v>442</v>
      </c>
      <c r="S324" s="27">
        <v>7.125354655661594E-3</v>
      </c>
      <c r="T324" s="14">
        <v>143.03030000000001</v>
      </c>
      <c r="U324" s="27">
        <v>0.3</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1817</v>
      </c>
      <c r="B325" s="2">
        <v>5020</v>
      </c>
      <c r="C325" s="27">
        <v>0.80025506137414315</v>
      </c>
      <c r="D325" s="2">
        <v>196.969696969697</v>
      </c>
      <c r="E325" s="2">
        <v>5311</v>
      </c>
      <c r="F325" s="27">
        <v>0.77329644729178804</v>
      </c>
      <c r="G325" s="14">
        <v>185.45454545454501</v>
      </c>
      <c r="H325" s="2">
        <v>6318</v>
      </c>
      <c r="I325" s="27">
        <v>0.82599032553274943</v>
      </c>
      <c r="J325" s="14">
        <v>187.878784</v>
      </c>
      <c r="K325" s="27">
        <v>0.25856573705179281</v>
      </c>
      <c r="L325" s="2">
        <v>47268</v>
      </c>
      <c r="M325" s="27">
        <v>0.82043983128807729</v>
      </c>
      <c r="N325" s="2">
        <v>592.72727272727195</v>
      </c>
      <c r="O325" s="2">
        <v>46410</v>
      </c>
      <c r="P325" s="27">
        <v>0.77910958904109584</v>
      </c>
      <c r="Q325" s="14">
        <v>628.48484848484804</v>
      </c>
      <c r="R325" s="2">
        <v>52455</v>
      </c>
      <c r="S325" s="27">
        <v>0.84561194222336855</v>
      </c>
      <c r="T325" s="14">
        <v>624.24243200000001</v>
      </c>
      <c r="U325" s="27">
        <v>0.10973597359735973</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1765</v>
      </c>
      <c r="B326" s="2">
        <v>3737</v>
      </c>
      <c r="C326" s="27">
        <v>0.5957277219831022</v>
      </c>
      <c r="D326" s="2">
        <v>176.363636363636</v>
      </c>
      <c r="E326" s="2">
        <v>3616</v>
      </c>
      <c r="F326" s="27">
        <v>0.52649970879440888</v>
      </c>
      <c r="G326" s="14">
        <v>159.39393939393901</v>
      </c>
      <c r="H326" s="2">
        <v>4500</v>
      </c>
      <c r="I326" s="27">
        <v>0.58831219767289844</v>
      </c>
      <c r="J326" s="14">
        <v>247.878784</v>
      </c>
      <c r="K326" s="27">
        <v>0.20417447150120419</v>
      </c>
      <c r="L326" s="2">
        <v>35659</v>
      </c>
      <c r="M326" s="27">
        <v>0.61894016975335431</v>
      </c>
      <c r="N326" s="2">
        <v>576.969696969697</v>
      </c>
      <c r="O326" s="2">
        <v>34343</v>
      </c>
      <c r="P326" s="27">
        <v>0.57653438087563791</v>
      </c>
      <c r="Q326" s="14">
        <v>609.69696969696895</v>
      </c>
      <c r="R326" s="2">
        <v>37135</v>
      </c>
      <c r="S326" s="27">
        <v>0.59864263605880841</v>
      </c>
      <c r="T326" s="14">
        <v>647.27269999999999</v>
      </c>
      <c r="U326" s="27">
        <v>4.1392074931994725E-2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1819</v>
      </c>
      <c r="B327" s="2">
        <v>2131</v>
      </c>
      <c r="C327" s="27">
        <v>0.33970986768691214</v>
      </c>
      <c r="D327" s="2">
        <v>147.87878787878699</v>
      </c>
      <c r="E327" s="2">
        <v>1794</v>
      </c>
      <c r="F327" s="27">
        <v>0.26121141525917296</v>
      </c>
      <c r="G327" s="14">
        <v>139.39393939393901</v>
      </c>
      <c r="H327" s="2">
        <v>1967</v>
      </c>
      <c r="I327" s="27">
        <v>0.25715779840502029</v>
      </c>
      <c r="J327" s="14">
        <v>155.75756799999999</v>
      </c>
      <c r="K327" s="27">
        <v>-7.6959174096668234E-2</v>
      </c>
      <c r="L327" s="2">
        <v>19439</v>
      </c>
      <c r="M327" s="27">
        <v>0.33740648811900092</v>
      </c>
      <c r="N327" s="2">
        <v>517.57575757575705</v>
      </c>
      <c r="O327" s="2">
        <v>17825</v>
      </c>
      <c r="P327" s="27">
        <v>0.2992378458232608</v>
      </c>
      <c r="Q327" s="14">
        <v>476.969696969697</v>
      </c>
      <c r="R327" s="2">
        <v>18030</v>
      </c>
      <c r="S327" s="27">
        <v>0.29065643538818675</v>
      </c>
      <c r="T327" s="14">
        <v>526.06060000000002</v>
      </c>
      <c r="U327" s="27">
        <v>-7.2483152425536296E-2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1820</v>
      </c>
      <c r="B328" s="2">
        <v>476</v>
      </c>
      <c r="C328" s="27">
        <v>7.5880758807588072E-2</v>
      </c>
      <c r="D328" s="2">
        <v>77.575757575757507</v>
      </c>
      <c r="E328" s="2">
        <v>344</v>
      </c>
      <c r="F328" s="27">
        <v>5.0087361677344205E-2</v>
      </c>
      <c r="G328" s="14">
        <v>59.393939393939398</v>
      </c>
      <c r="H328" s="2">
        <v>297</v>
      </c>
      <c r="I328" s="27">
        <v>3.8828605046411294E-2</v>
      </c>
      <c r="J328" s="14">
        <v>72.727270000000004</v>
      </c>
      <c r="K328" s="27">
        <v>-0.37605042016806722</v>
      </c>
      <c r="L328" s="2">
        <v>2992</v>
      </c>
      <c r="M328" s="27">
        <v>5.1932723517261727E-2</v>
      </c>
      <c r="N328" s="2">
        <v>212.72727272727201</v>
      </c>
      <c r="O328" s="2">
        <v>2648</v>
      </c>
      <c r="P328" s="27">
        <v>4.4453397797475154E-2</v>
      </c>
      <c r="Q328" s="14">
        <v>247.272727272727</v>
      </c>
      <c r="R328" s="2">
        <v>2115</v>
      </c>
      <c r="S328" s="27">
        <v>3.4095305648697449E-2</v>
      </c>
      <c r="T328" s="14">
        <v>205.454544</v>
      </c>
      <c r="U328" s="27">
        <v>-0.29311497326203206</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1821</v>
      </c>
      <c r="B329" s="2">
        <v>491</v>
      </c>
      <c r="C329" s="27">
        <v>7.8271959190180138E-2</v>
      </c>
      <c r="D329" s="2">
        <v>92.121212121212096</v>
      </c>
      <c r="E329" s="2">
        <v>377</v>
      </c>
      <c r="F329" s="27">
        <v>5.4892253931275482E-2</v>
      </c>
      <c r="G329" s="14">
        <v>65.454545454545396</v>
      </c>
      <c r="H329" s="2">
        <v>532</v>
      </c>
      <c r="I329" s="27">
        <v>6.9551575369329321E-2</v>
      </c>
      <c r="J329" s="14">
        <v>84.848489999999998</v>
      </c>
      <c r="K329" s="27">
        <v>8.3503054989816694E-2</v>
      </c>
      <c r="L329" s="2">
        <v>4521</v>
      </c>
      <c r="M329" s="27">
        <v>7.8471872667627104E-2</v>
      </c>
      <c r="N329" s="2">
        <v>281.21212121212102</v>
      </c>
      <c r="O329" s="2">
        <v>4400</v>
      </c>
      <c r="P329" s="27">
        <v>7.3865162503357507E-2</v>
      </c>
      <c r="Q329" s="14">
        <v>288.48484848484799</v>
      </c>
      <c r="R329" s="2">
        <v>4862</v>
      </c>
      <c r="S329" s="27">
        <v>7.837890121227753E-2</v>
      </c>
      <c r="T329" s="14">
        <v>337.57574499999998</v>
      </c>
      <c r="U329" s="27">
        <v>7.5425790754257913E-2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1822</v>
      </c>
      <c r="B330" s="2">
        <v>1164</v>
      </c>
      <c r="C330" s="27">
        <v>0.18555714968914394</v>
      </c>
      <c r="D330" s="2">
        <v>129.09090909090901</v>
      </c>
      <c r="E330" s="2">
        <v>1073</v>
      </c>
      <c r="F330" s="27">
        <v>0.15623179965055328</v>
      </c>
      <c r="G330" s="14">
        <v>110.90909090909</v>
      </c>
      <c r="H330" s="2">
        <v>1138</v>
      </c>
      <c r="I330" s="27">
        <v>0.14877761798927963</v>
      </c>
      <c r="J330" s="14">
        <v>121.21212</v>
      </c>
      <c r="K330" s="27">
        <v>-2.2336769759450172E-2</v>
      </c>
      <c r="L330" s="2">
        <v>11926</v>
      </c>
      <c r="M330" s="27">
        <v>0.20700189193411209</v>
      </c>
      <c r="N330" s="2">
        <v>436.969696969697</v>
      </c>
      <c r="O330" s="2">
        <v>10777</v>
      </c>
      <c r="P330" s="27">
        <v>0.18091928552242814</v>
      </c>
      <c r="Q330" s="14">
        <v>436.36363636363598</v>
      </c>
      <c r="R330" s="2">
        <v>11053</v>
      </c>
      <c r="S330" s="27">
        <v>0.17818222852721177</v>
      </c>
      <c r="T330" s="14">
        <v>460.60604899999998</v>
      </c>
      <c r="U330" s="27">
        <v>-7.3201408686902572E-2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1823</v>
      </c>
      <c r="B331" s="2">
        <v>1606</v>
      </c>
      <c r="C331" s="27">
        <v>0.25601785429619001</v>
      </c>
      <c r="D331" s="2">
        <v>126.666666666666</v>
      </c>
      <c r="E331" s="2">
        <v>1822</v>
      </c>
      <c r="F331" s="27">
        <v>0.26528829353523586</v>
      </c>
      <c r="G331" s="14">
        <v>129.09090909090901</v>
      </c>
      <c r="H331" s="2">
        <v>2533</v>
      </c>
      <c r="I331" s="27">
        <v>0.33115439926787815</v>
      </c>
      <c r="J331" s="14">
        <v>196.363632</v>
      </c>
      <c r="K331" s="27">
        <v>0.57721046077210458</v>
      </c>
      <c r="L331" s="2">
        <v>16220</v>
      </c>
      <c r="M331" s="27">
        <v>0.28153368163435338</v>
      </c>
      <c r="N331" s="2">
        <v>415.75757575757501</v>
      </c>
      <c r="O331" s="2">
        <v>16518</v>
      </c>
      <c r="P331" s="27">
        <v>0.27729653505237711</v>
      </c>
      <c r="Q331" s="14">
        <v>447.87878787878702</v>
      </c>
      <c r="R331" s="2">
        <v>19105</v>
      </c>
      <c r="S331" s="27">
        <v>0.3079862006706216</v>
      </c>
      <c r="T331" s="14">
        <v>490.30304000000001</v>
      </c>
      <c r="U331" s="27">
        <v>0.1778668310727497</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1766</v>
      </c>
      <c r="B332" s="2">
        <v>1283</v>
      </c>
      <c r="C332" s="27">
        <v>0.20452733939104098</v>
      </c>
      <c r="D332" s="2">
        <v>147.87878787878699</v>
      </c>
      <c r="E332" s="2">
        <v>1695</v>
      </c>
      <c r="F332" s="27">
        <v>0.24679673849737915</v>
      </c>
      <c r="G332" s="14">
        <v>146.06060606060601</v>
      </c>
      <c r="H332" s="2">
        <v>1818</v>
      </c>
      <c r="I332" s="27">
        <v>0.23767812785985096</v>
      </c>
      <c r="J332" s="14">
        <v>197.57576</v>
      </c>
      <c r="K332" s="27">
        <v>0.41699142634450509</v>
      </c>
      <c r="L332" s="2">
        <v>11609</v>
      </c>
      <c r="M332" s="27">
        <v>0.20149966153472307</v>
      </c>
      <c r="N332" s="2">
        <v>386.666666666666</v>
      </c>
      <c r="O332" s="2">
        <v>12067</v>
      </c>
      <c r="P332" s="27">
        <v>0.20257520816545796</v>
      </c>
      <c r="Q332" s="14">
        <v>438.18181818181802</v>
      </c>
      <c r="R332" s="2">
        <v>15320</v>
      </c>
      <c r="S332" s="27">
        <v>0.24696930616456023</v>
      </c>
      <c r="T332" s="14">
        <v>521.21209999999996</v>
      </c>
      <c r="U332" s="27">
        <v>0.31966577655267464</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1767</v>
      </c>
      <c r="B333" s="2">
        <v>308</v>
      </c>
      <c r="C333" s="27">
        <v>4.9099314522556989E-2</v>
      </c>
      <c r="D333" s="2">
        <v>81.212121212121204</v>
      </c>
      <c r="E333" s="2">
        <v>520</v>
      </c>
      <c r="F333" s="27">
        <v>7.5713453698311006E-2</v>
      </c>
      <c r="G333" s="14">
        <v>93.939393939393895</v>
      </c>
      <c r="H333" s="2">
        <v>556</v>
      </c>
      <c r="I333" s="27">
        <v>7.2689240423584781E-2</v>
      </c>
      <c r="J333" s="14">
        <v>107.272728</v>
      </c>
      <c r="K333" s="27">
        <v>0.80519480519480524</v>
      </c>
      <c r="L333" s="2">
        <v>4295</v>
      </c>
      <c r="M333" s="27">
        <v>7.454914689393019E-2</v>
      </c>
      <c r="N333" s="2">
        <v>272.12121212121201</v>
      </c>
      <c r="O333" s="2">
        <v>4160</v>
      </c>
      <c r="P333" s="27">
        <v>6.9836153639538004E-2</v>
      </c>
      <c r="Q333" s="14">
        <v>262.42424242424198</v>
      </c>
      <c r="R333" s="2">
        <v>6835</v>
      </c>
      <c r="S333" s="27">
        <v>0.11018506577250452</v>
      </c>
      <c r="T333" s="14">
        <v>413.33334400000001</v>
      </c>
      <c r="U333" s="27">
        <v>0.59138533178114083</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1824</v>
      </c>
      <c r="B334" s="2">
        <v>143</v>
      </c>
      <c r="C334" s="27">
        <v>2.2796110314044316E-2</v>
      </c>
      <c r="D334" s="2">
        <v>55.757575757575701</v>
      </c>
      <c r="E334" s="2">
        <v>362</v>
      </c>
      <c r="F334" s="27">
        <v>5.2708211997670354E-2</v>
      </c>
      <c r="G334" s="14">
        <v>81.212121212121204</v>
      </c>
      <c r="H334" s="2">
        <v>338</v>
      </c>
      <c r="I334" s="27">
        <v>4.4188782847431038E-2</v>
      </c>
      <c r="J334" s="14">
        <v>89.696969999999993</v>
      </c>
      <c r="K334" s="27">
        <v>1.3636363636363635</v>
      </c>
      <c r="L334" s="2">
        <v>2686</v>
      </c>
      <c r="M334" s="27">
        <v>4.6621422248450874E-2</v>
      </c>
      <c r="N334" s="2">
        <v>234.54545454545399</v>
      </c>
      <c r="O334" s="2">
        <v>2410</v>
      </c>
      <c r="P334" s="27">
        <v>4.0457964007520816E-2</v>
      </c>
      <c r="Q334" s="14">
        <v>203.030303030303</v>
      </c>
      <c r="R334" s="2">
        <v>3630</v>
      </c>
      <c r="S334" s="27">
        <v>5.8518184163012639E-2</v>
      </c>
      <c r="T334" s="14">
        <v>289.69695999999999</v>
      </c>
      <c r="U334" s="27">
        <v>0.35145197319434102</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1825</v>
      </c>
      <c r="B335" s="2">
        <v>14</v>
      </c>
      <c r="C335" s="27">
        <v>2.2317870237525904E-3</v>
      </c>
      <c r="D335" s="2">
        <v>11.5151515151515</v>
      </c>
      <c r="E335" s="2">
        <v>31</v>
      </c>
      <c r="F335" s="27">
        <v>4.5136866627839252E-3</v>
      </c>
      <c r="G335" s="14">
        <v>18.181818181818102</v>
      </c>
      <c r="H335" s="2">
        <v>33</v>
      </c>
      <c r="I335" s="27">
        <v>4.3142894496012553E-3</v>
      </c>
      <c r="J335" s="14">
        <v>20</v>
      </c>
      <c r="K335" s="27">
        <v>1.3571428571428572</v>
      </c>
      <c r="L335" s="2">
        <v>749</v>
      </c>
      <c r="M335" s="27">
        <v>1.3000538073004357E-2</v>
      </c>
      <c r="N335" s="2">
        <v>137.575757575757</v>
      </c>
      <c r="O335" s="2">
        <v>379</v>
      </c>
      <c r="P335" s="27">
        <v>6.3624764974482941E-3</v>
      </c>
      <c r="Q335" s="14">
        <v>96.969696969696898</v>
      </c>
      <c r="R335" s="2">
        <v>550</v>
      </c>
      <c r="S335" s="27">
        <v>8.8663915398504E-3</v>
      </c>
      <c r="T335" s="14">
        <v>118.78788</v>
      </c>
      <c r="U335" s="27">
        <v>-0.26568758344459281</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1826</v>
      </c>
      <c r="B336" s="2">
        <v>35</v>
      </c>
      <c r="C336" s="27">
        <v>5.5794675593814763E-3</v>
      </c>
      <c r="D336" s="2">
        <v>24.848484848484802</v>
      </c>
      <c r="E336" s="2">
        <v>69</v>
      </c>
      <c r="F336" s="27">
        <v>1.0046592894583576E-2</v>
      </c>
      <c r="G336" s="14">
        <v>35.151515151515099</v>
      </c>
      <c r="H336" s="2">
        <v>51</v>
      </c>
      <c r="I336" s="27">
        <v>6.6675382402928488E-3</v>
      </c>
      <c r="J336" s="14">
        <v>26.060606</v>
      </c>
      <c r="K336" s="27">
        <v>0.45714285714285713</v>
      </c>
      <c r="L336" s="2">
        <v>357</v>
      </c>
      <c r="M336" s="27">
        <v>6.1965181469460021E-3</v>
      </c>
      <c r="N336" s="2">
        <v>81.818181818181799</v>
      </c>
      <c r="O336" s="2">
        <v>412</v>
      </c>
      <c r="P336" s="27">
        <v>6.9164652162234759E-3</v>
      </c>
      <c r="Q336" s="14">
        <v>77.575757575757507</v>
      </c>
      <c r="R336" s="2">
        <v>951</v>
      </c>
      <c r="S336" s="27">
        <v>1.5330797007995873E-2</v>
      </c>
      <c r="T336" s="14">
        <v>158.18182400000001</v>
      </c>
      <c r="U336" s="27">
        <v>1.6638655462184875</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1827</v>
      </c>
      <c r="B337" s="2">
        <v>94</v>
      </c>
      <c r="C337" s="27">
        <v>1.4984855730910251E-2</v>
      </c>
      <c r="D337" s="2">
        <v>51.515151515151501</v>
      </c>
      <c r="E337" s="2">
        <v>262</v>
      </c>
      <c r="F337" s="27">
        <v>3.8147932440302852E-2</v>
      </c>
      <c r="G337" s="14">
        <v>69.090909090909093</v>
      </c>
      <c r="H337" s="2">
        <v>254</v>
      </c>
      <c r="I337" s="27">
        <v>3.3206955157536931E-2</v>
      </c>
      <c r="J337" s="14">
        <v>82.424239999999998</v>
      </c>
      <c r="K337" s="27">
        <v>1.7021276595744681</v>
      </c>
      <c r="L337" s="2">
        <v>1580</v>
      </c>
      <c r="M337" s="27">
        <v>2.7424366028500513E-2</v>
      </c>
      <c r="N337" s="2">
        <v>196.969696969697</v>
      </c>
      <c r="O337" s="2">
        <v>1619</v>
      </c>
      <c r="P337" s="27">
        <v>2.7179022293849046E-2</v>
      </c>
      <c r="Q337" s="14">
        <v>180.60606060606</v>
      </c>
      <c r="R337" s="2">
        <v>2129</v>
      </c>
      <c r="S337" s="27">
        <v>3.4320995615166369E-2</v>
      </c>
      <c r="T337" s="14">
        <v>223.03030000000001</v>
      </c>
      <c r="U337" s="27">
        <v>0.34746835443037977</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1828</v>
      </c>
      <c r="B338" s="2">
        <v>165</v>
      </c>
      <c r="C338" s="27">
        <v>2.6303204208512673E-2</v>
      </c>
      <c r="D338" s="2">
        <v>61.818181818181799</v>
      </c>
      <c r="E338" s="2">
        <v>158</v>
      </c>
      <c r="F338" s="27">
        <v>2.3005241700640652E-2</v>
      </c>
      <c r="G338" s="14">
        <v>49.090909090909101</v>
      </c>
      <c r="H338" s="2">
        <v>218</v>
      </c>
      <c r="I338" s="27">
        <v>2.8500457576153746E-2</v>
      </c>
      <c r="J338" s="14">
        <v>51.515152</v>
      </c>
      <c r="K338" s="27">
        <v>0.32121212121212123</v>
      </c>
      <c r="L338" s="2">
        <v>1609</v>
      </c>
      <c r="M338" s="27">
        <v>2.792772464547932E-2</v>
      </c>
      <c r="N338" s="2">
        <v>174.54545454545399</v>
      </c>
      <c r="O338" s="2">
        <v>1750</v>
      </c>
      <c r="P338" s="27">
        <v>2.9378189632017191E-2</v>
      </c>
      <c r="Q338" s="14">
        <v>195.15151515151501</v>
      </c>
      <c r="R338" s="2">
        <v>3205</v>
      </c>
      <c r="S338" s="27">
        <v>5.1666881609491878E-2</v>
      </c>
      <c r="T338" s="14">
        <v>293.93939999999998</v>
      </c>
      <c r="U338" s="27">
        <v>0.99192044748290864</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1768</v>
      </c>
      <c r="B339" s="2">
        <v>975</v>
      </c>
      <c r="C339" s="27">
        <v>0.15542802486848398</v>
      </c>
      <c r="D339" s="2">
        <v>128.48484848484799</v>
      </c>
      <c r="E339" s="2">
        <v>1175</v>
      </c>
      <c r="F339" s="27">
        <v>0.17108328479906815</v>
      </c>
      <c r="G339" s="14">
        <v>121.818181818181</v>
      </c>
      <c r="H339" s="2">
        <v>1262</v>
      </c>
      <c r="I339" s="27">
        <v>0.16498888743626619</v>
      </c>
      <c r="J339" s="14">
        <v>176.363632</v>
      </c>
      <c r="K339" s="27">
        <v>0.29435897435897435</v>
      </c>
      <c r="L339" s="2">
        <v>7314</v>
      </c>
      <c r="M339" s="27">
        <v>0.12695051464079288</v>
      </c>
      <c r="N339" s="2">
        <v>362.42424242424198</v>
      </c>
      <c r="O339" s="2">
        <v>7907</v>
      </c>
      <c r="P339" s="27">
        <v>0.13273905452591997</v>
      </c>
      <c r="Q339" s="14">
        <v>345.45454545454498</v>
      </c>
      <c r="R339" s="2">
        <v>8485</v>
      </c>
      <c r="S339" s="27">
        <v>0.13678424039205572</v>
      </c>
      <c r="T339" s="14">
        <v>357.57574499999998</v>
      </c>
      <c r="U339" s="27">
        <v>0.16010391030899646</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1824</v>
      </c>
      <c r="B340" s="2">
        <v>547</v>
      </c>
      <c r="C340" s="27">
        <v>8.7199107285190494E-2</v>
      </c>
      <c r="D340" s="2">
        <v>89.696969696969703</v>
      </c>
      <c r="E340" s="2">
        <v>744</v>
      </c>
      <c r="F340" s="27">
        <v>0.10832847990681421</v>
      </c>
      <c r="G340" s="14">
        <v>93.939393939393895</v>
      </c>
      <c r="H340" s="2">
        <v>940</v>
      </c>
      <c r="I340" s="27">
        <v>0.12289188129167211</v>
      </c>
      <c r="J340" s="14">
        <v>153.939392</v>
      </c>
      <c r="K340" s="27">
        <v>0.71846435100548445</v>
      </c>
      <c r="L340" s="2">
        <v>4495</v>
      </c>
      <c r="M340" s="27">
        <v>7.8020585631715059E-2</v>
      </c>
      <c r="N340" s="2">
        <v>268.48484848484799</v>
      </c>
      <c r="O340" s="2">
        <v>4694</v>
      </c>
      <c r="P340" s="27">
        <v>7.88006983615364E-2</v>
      </c>
      <c r="Q340" s="14">
        <v>232.12121212121201</v>
      </c>
      <c r="R340" s="2">
        <v>5161</v>
      </c>
      <c r="S340" s="27">
        <v>8.3198994067578025E-2</v>
      </c>
      <c r="T340" s="14">
        <v>311.51513699999998</v>
      </c>
      <c r="U340" s="27">
        <v>0.14816462736373748</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1825</v>
      </c>
      <c r="B341" s="2">
        <v>121</v>
      </c>
      <c r="C341" s="27">
        <v>1.928901641957596E-2</v>
      </c>
      <c r="D341" s="2">
        <v>46.6666666666666</v>
      </c>
      <c r="E341" s="2">
        <v>70</v>
      </c>
      <c r="F341" s="27">
        <v>1.019219569015725E-2</v>
      </c>
      <c r="G341" s="14">
        <v>35.757575757575701</v>
      </c>
      <c r="H341" s="2">
        <v>84</v>
      </c>
      <c r="I341" s="27">
        <v>1.0981827689894103E-2</v>
      </c>
      <c r="J341" s="14">
        <v>43.030304000000001</v>
      </c>
      <c r="K341" s="27">
        <v>-0.30578512396694213</v>
      </c>
      <c r="L341" s="2">
        <v>607</v>
      </c>
      <c r="M341" s="27">
        <v>1.0535816569177096E-2</v>
      </c>
      <c r="N341" s="2">
        <v>113.333333333333</v>
      </c>
      <c r="O341" s="2">
        <v>625</v>
      </c>
      <c r="P341" s="27">
        <v>1.0492210582863282E-2</v>
      </c>
      <c r="Q341" s="14">
        <v>104.24242424242399</v>
      </c>
      <c r="R341" s="2">
        <v>740</v>
      </c>
      <c r="S341" s="27">
        <v>1.1929326799071447E-2</v>
      </c>
      <c r="T341" s="14">
        <v>129.69697600000001</v>
      </c>
      <c r="U341" s="27">
        <v>0.21911037891268534</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1826</v>
      </c>
      <c r="B342" s="2">
        <v>119</v>
      </c>
      <c r="C342" s="27">
        <v>1.8970189701897018E-2</v>
      </c>
      <c r="D342" s="2">
        <v>41.818181818181799</v>
      </c>
      <c r="E342" s="2">
        <v>169</v>
      </c>
      <c r="F342" s="27">
        <v>2.4606872451951079E-2</v>
      </c>
      <c r="G342" s="14">
        <v>64.242424242424207</v>
      </c>
      <c r="H342" s="2">
        <v>167</v>
      </c>
      <c r="I342" s="27">
        <v>2.1832919335860897E-2</v>
      </c>
      <c r="J342" s="14">
        <v>64.242424</v>
      </c>
      <c r="K342" s="27">
        <v>0.40336134453781514</v>
      </c>
      <c r="L342" s="2">
        <v>885</v>
      </c>
      <c r="M342" s="27">
        <v>1.5361116414698072E-2</v>
      </c>
      <c r="N342" s="2">
        <v>128.48484848484799</v>
      </c>
      <c r="O342" s="2">
        <v>866</v>
      </c>
      <c r="P342" s="27">
        <v>1.4538006983615364E-2</v>
      </c>
      <c r="Q342" s="14">
        <v>123.636363636363</v>
      </c>
      <c r="R342" s="2">
        <v>1092</v>
      </c>
      <c r="S342" s="27">
        <v>1.7603817384575702E-2</v>
      </c>
      <c r="T342" s="14">
        <v>154.545456</v>
      </c>
      <c r="U342" s="27">
        <v>0.23389830508474577</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1827</v>
      </c>
      <c r="B343" s="2">
        <v>307</v>
      </c>
      <c r="C343" s="27">
        <v>4.893990116371752E-2</v>
      </c>
      <c r="D343" s="2">
        <v>53.939393939393902</v>
      </c>
      <c r="E343" s="2">
        <v>505</v>
      </c>
      <c r="F343" s="27">
        <v>7.3529411764705885E-2</v>
      </c>
      <c r="G343" s="14">
        <v>93.939393939393895</v>
      </c>
      <c r="H343" s="2">
        <v>689</v>
      </c>
      <c r="I343" s="27">
        <v>9.0077134265917111E-2</v>
      </c>
      <c r="J343" s="14">
        <v>147.27271999999999</v>
      </c>
      <c r="K343" s="27">
        <v>1.2442996742671011</v>
      </c>
      <c r="L343" s="2">
        <v>3003</v>
      </c>
      <c r="M343" s="27">
        <v>5.2123652647839899E-2</v>
      </c>
      <c r="N343" s="2">
        <v>206.666666666666</v>
      </c>
      <c r="O343" s="2">
        <v>3203</v>
      </c>
      <c r="P343" s="27">
        <v>5.3770480795057751E-2</v>
      </c>
      <c r="Q343" s="14">
        <v>224.84848484848399</v>
      </c>
      <c r="R343" s="2">
        <v>3329</v>
      </c>
      <c r="S343" s="27">
        <v>5.3665849883930875E-2</v>
      </c>
      <c r="T343" s="14">
        <v>323.63635299999999</v>
      </c>
      <c r="U343" s="27">
        <v>0.10855810855810856</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1828</v>
      </c>
      <c r="B344" s="2">
        <v>428</v>
      </c>
      <c r="C344" s="27">
        <v>6.8228917583293483E-2</v>
      </c>
      <c r="D344" s="2">
        <v>101.212121212121</v>
      </c>
      <c r="E344" s="2">
        <v>431</v>
      </c>
      <c r="F344" s="27">
        <v>6.2754804892253935E-2</v>
      </c>
      <c r="G344" s="14">
        <v>75.757575757575694</v>
      </c>
      <c r="H344" s="2">
        <v>322</v>
      </c>
      <c r="I344" s="27">
        <v>4.2097006144594065E-2</v>
      </c>
      <c r="J344" s="14">
        <v>75.151510000000002</v>
      </c>
      <c r="K344" s="27">
        <v>-0.24766355140186916</v>
      </c>
      <c r="L344" s="2">
        <v>2819</v>
      </c>
      <c r="M344" s="27">
        <v>4.8929929009077812E-2</v>
      </c>
      <c r="N344" s="2">
        <v>223.636363636363</v>
      </c>
      <c r="O344" s="2">
        <v>3213</v>
      </c>
      <c r="P344" s="27">
        <v>5.3938356164383562E-2</v>
      </c>
      <c r="Q344" s="14">
        <v>252.12121212121201</v>
      </c>
      <c r="R344" s="2">
        <v>3324</v>
      </c>
      <c r="S344" s="27">
        <v>5.3585246324477691E-2</v>
      </c>
      <c r="T344" s="14">
        <v>246.060608</v>
      </c>
      <c r="U344" s="27">
        <v>0.179141539553033</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122" t="s">
        <v>1829</v>
      </c>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211" t="s">
        <v>1703</v>
      </c>
      <c r="C347" s="211"/>
      <c r="D347" s="211" t="s">
        <v>1704</v>
      </c>
      <c r="E347" s="211" t="s">
        <v>1703</v>
      </c>
      <c r="F347" s="211"/>
      <c r="G347" s="211" t="s">
        <v>1704</v>
      </c>
      <c r="H347" s="211" t="s">
        <v>1703</v>
      </c>
      <c r="I347" s="211"/>
      <c r="J347" s="211" t="s">
        <v>1704</v>
      </c>
      <c r="K347" t="s">
        <v>172</v>
      </c>
      <c r="L347" s="211" t="s">
        <v>1703</v>
      </c>
      <c r="M347" s="211"/>
      <c r="N347" s="211" t="s">
        <v>1704</v>
      </c>
      <c r="O347" s="211" t="s">
        <v>1703</v>
      </c>
      <c r="P347" s="211"/>
      <c r="Q347" s="211" t="s">
        <v>1704</v>
      </c>
      <c r="R347" s="211" t="s">
        <v>1703</v>
      </c>
      <c r="S347" s="211"/>
      <c r="T347" s="211" t="s">
        <v>1704</v>
      </c>
      <c r="U347" t="s">
        <v>172</v>
      </c>
      <c r="V347" s="211" t="s">
        <v>1703</v>
      </c>
      <c r="W347" s="211"/>
      <c r="X347" s="211" t="s">
        <v>1704</v>
      </c>
      <c r="Y347" s="211" t="s">
        <v>1703</v>
      </c>
      <c r="Z347" s="211"/>
      <c r="AA347" s="211" t="s">
        <v>1704</v>
      </c>
      <c r="AB347" s="211" t="s">
        <v>1703</v>
      </c>
      <c r="AC347" s="211"/>
      <c r="AD347" s="211" t="s">
        <v>1704</v>
      </c>
      <c r="AE347" t="s">
        <v>172</v>
      </c>
    </row>
    <row r="348" spans="1:31" x14ac:dyDescent="0.3">
      <c r="A348" t="s">
        <v>174</v>
      </c>
      <c r="B348" s="2">
        <v>4014</v>
      </c>
      <c r="C348" s="27" t="s">
        <v>172</v>
      </c>
      <c r="D348" s="2">
        <v>192.12121212121201</v>
      </c>
      <c r="E348" s="2">
        <v>4094</v>
      </c>
      <c r="F348" s="27" t="s">
        <v>172</v>
      </c>
      <c r="G348" s="14">
        <v>179.39393939393901</v>
      </c>
      <c r="H348" s="2">
        <v>4675</v>
      </c>
      <c r="I348" s="27" t="s">
        <v>172</v>
      </c>
      <c r="J348" s="14">
        <v>258.18182400000001</v>
      </c>
      <c r="K348" s="27">
        <v>0.16467364225211759</v>
      </c>
      <c r="L348" s="2">
        <v>38910</v>
      </c>
      <c r="M348" s="27" t="s">
        <v>172</v>
      </c>
      <c r="N348" s="2">
        <v>534.54545454545405</v>
      </c>
      <c r="O348" s="2">
        <v>37745</v>
      </c>
      <c r="P348" s="27" t="s">
        <v>172</v>
      </c>
      <c r="Q348" s="14">
        <v>610.90909090909099</v>
      </c>
      <c r="R348" s="2">
        <v>35431</v>
      </c>
      <c r="S348" s="27" t="s">
        <v>172</v>
      </c>
      <c r="T348" s="14">
        <v>623.03030000000001</v>
      </c>
      <c r="U348" s="27">
        <v>-8.941146234901054E-2</v>
      </c>
      <c r="V348" s="2">
        <v>5447834</v>
      </c>
      <c r="W348" s="27" t="s">
        <v>172</v>
      </c>
      <c r="X348" s="2">
        <v>10901</v>
      </c>
      <c r="Y348" s="2">
        <v>5653551</v>
      </c>
      <c r="Z348" s="27" t="s">
        <v>172</v>
      </c>
      <c r="AA348" s="14">
        <v>10887.88</v>
      </c>
      <c r="AB348" s="2">
        <v>5369779</v>
      </c>
      <c r="AC348" s="27" t="s">
        <v>172</v>
      </c>
      <c r="AD348" s="14">
        <v>11397.58</v>
      </c>
      <c r="AE348" s="27">
        <v>-1.4E-2</v>
      </c>
    </row>
    <row r="349" spans="1:31" x14ac:dyDescent="0.3">
      <c r="A349" t="s">
        <v>1801</v>
      </c>
      <c r="B349" s="2">
        <v>675</v>
      </c>
      <c r="C349" s="27">
        <v>0.16816143497757849</v>
      </c>
      <c r="D349" s="2">
        <v>106.06060606060601</v>
      </c>
      <c r="E349" s="2">
        <v>837</v>
      </c>
      <c r="F349" s="27">
        <v>0.20444553004396679</v>
      </c>
      <c r="G349" s="14">
        <v>101.212121212121</v>
      </c>
      <c r="H349" s="2">
        <v>632</v>
      </c>
      <c r="I349" s="27">
        <v>0.13518716577540107</v>
      </c>
      <c r="J349" s="14">
        <v>136.363632</v>
      </c>
      <c r="K349" s="27">
        <v>-6.3703703703703707E-2</v>
      </c>
      <c r="L349" s="2">
        <v>6057</v>
      </c>
      <c r="M349" s="27">
        <v>0.1556669236700077</v>
      </c>
      <c r="N349" s="2">
        <v>376.36363636363598</v>
      </c>
      <c r="O349" s="2">
        <v>7289</v>
      </c>
      <c r="P349" s="27">
        <v>0.19311167041992316</v>
      </c>
      <c r="Q349" s="14">
        <v>341.21212121212102</v>
      </c>
      <c r="R349" s="2">
        <v>4439</v>
      </c>
      <c r="S349" s="27">
        <v>0.12528576670147612</v>
      </c>
      <c r="T349" s="14">
        <v>310.30304000000001</v>
      </c>
      <c r="U349" s="27">
        <v>-0.26712894172032359</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1765</v>
      </c>
      <c r="B350" s="2">
        <v>376</v>
      </c>
      <c r="C350" s="27">
        <v>9.3672147483806673E-2</v>
      </c>
      <c r="D350" s="2">
        <v>86.060606060606005</v>
      </c>
      <c r="E350" s="2">
        <v>319</v>
      </c>
      <c r="F350" s="27">
        <v>7.7918905715681483E-2</v>
      </c>
      <c r="G350" s="14">
        <v>58.787878787878803</v>
      </c>
      <c r="H350" s="2">
        <v>195</v>
      </c>
      <c r="I350" s="27">
        <v>4.1711229946524063E-2</v>
      </c>
      <c r="J350" s="14">
        <v>61.818179999999998</v>
      </c>
      <c r="K350" s="27">
        <v>-0.48138297872340424</v>
      </c>
      <c r="L350" s="2">
        <v>2970</v>
      </c>
      <c r="M350" s="27">
        <v>7.632999228989977E-2</v>
      </c>
      <c r="N350" s="2">
        <v>237.575757575757</v>
      </c>
      <c r="O350" s="2">
        <v>2843</v>
      </c>
      <c r="P350" s="27">
        <v>7.5321234600609355E-2</v>
      </c>
      <c r="Q350" s="14">
        <v>180</v>
      </c>
      <c r="R350" s="2">
        <v>1582</v>
      </c>
      <c r="S350" s="27">
        <v>4.4650165109649739E-2</v>
      </c>
      <c r="T350" s="14">
        <v>172.72728000000001</v>
      </c>
      <c r="U350" s="27">
        <v>-0.46734006734006733</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1819</v>
      </c>
      <c r="B351" s="2">
        <v>305</v>
      </c>
      <c r="C351" s="27">
        <v>7.5984055804683606E-2</v>
      </c>
      <c r="D351" s="2">
        <v>78.181818181818201</v>
      </c>
      <c r="E351" s="2">
        <v>277</v>
      </c>
      <c r="F351" s="27">
        <v>6.7659990229604297E-2</v>
      </c>
      <c r="G351" s="14">
        <v>56.363636363636303</v>
      </c>
      <c r="H351" s="2">
        <v>118</v>
      </c>
      <c r="I351" s="27">
        <v>2.5240641711229948E-2</v>
      </c>
      <c r="J351" s="14">
        <v>43.030304000000001</v>
      </c>
      <c r="K351" s="27">
        <v>-0.61311475409836069</v>
      </c>
      <c r="L351" s="2">
        <v>2347</v>
      </c>
      <c r="M351" s="27">
        <v>6.0318684142893861E-2</v>
      </c>
      <c r="N351" s="2">
        <v>215.75757575757501</v>
      </c>
      <c r="O351" s="2">
        <v>2202</v>
      </c>
      <c r="P351" s="27">
        <v>5.8338852828189167E-2</v>
      </c>
      <c r="Q351" s="14">
        <v>168.48484848484799</v>
      </c>
      <c r="R351" s="2">
        <v>977</v>
      </c>
      <c r="S351" s="27">
        <v>2.7574722700460051E-2</v>
      </c>
      <c r="T351" s="14">
        <v>145.454544</v>
      </c>
      <c r="U351" s="27">
        <v>-0.5837239028547081</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1820</v>
      </c>
      <c r="B352" s="2">
        <v>15</v>
      </c>
      <c r="C352" s="27">
        <v>3.7369207772795215E-3</v>
      </c>
      <c r="D352" s="2">
        <v>13.9393939393939</v>
      </c>
      <c r="E352" s="2">
        <v>7</v>
      </c>
      <c r="F352" s="27">
        <v>1.709819247679531E-3</v>
      </c>
      <c r="G352" s="14">
        <v>6.6666666666666599</v>
      </c>
      <c r="H352" s="2">
        <v>18</v>
      </c>
      <c r="I352" s="27">
        <v>3.8502673796791446E-3</v>
      </c>
      <c r="J352" s="14">
        <v>15.151515</v>
      </c>
      <c r="K352" s="27">
        <v>0.2</v>
      </c>
      <c r="L352" s="2">
        <v>384</v>
      </c>
      <c r="M352" s="27">
        <v>9.8689282960678481E-3</v>
      </c>
      <c r="N352" s="2">
        <v>106.06060606060601</v>
      </c>
      <c r="O352" s="2">
        <v>274</v>
      </c>
      <c r="P352" s="27">
        <v>7.2592396343886603E-3</v>
      </c>
      <c r="Q352" s="14">
        <v>64.848484848484802</v>
      </c>
      <c r="R352" s="2">
        <v>44</v>
      </c>
      <c r="S352" s="27">
        <v>1.2418503570319776E-3</v>
      </c>
      <c r="T352" s="14">
        <v>23.030304000000001</v>
      </c>
      <c r="U352" s="27">
        <v>-0.88541666666666663</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1821</v>
      </c>
      <c r="B353" s="2">
        <v>137</v>
      </c>
      <c r="C353" s="27">
        <v>3.4130543099152963E-2</v>
      </c>
      <c r="D353" s="2">
        <v>59.393939393939398</v>
      </c>
      <c r="E353" s="2">
        <v>99</v>
      </c>
      <c r="F353" s="27">
        <v>2.4181729360039081E-2</v>
      </c>
      <c r="G353" s="14">
        <v>32.727272727272698</v>
      </c>
      <c r="H353" s="2">
        <v>9</v>
      </c>
      <c r="I353" s="27">
        <v>1.9251336898395723E-3</v>
      </c>
      <c r="J353" s="14">
        <v>9.6969700000000003</v>
      </c>
      <c r="K353" s="27">
        <v>-0.93430656934306566</v>
      </c>
      <c r="L353" s="2">
        <v>771</v>
      </c>
      <c r="M353" s="27">
        <v>1.9814957594448727E-2</v>
      </c>
      <c r="N353" s="2">
        <v>123.636363636363</v>
      </c>
      <c r="O353" s="2">
        <v>857</v>
      </c>
      <c r="P353" s="27">
        <v>2.2704994038945554E-2</v>
      </c>
      <c r="Q353" s="14">
        <v>117.575757575757</v>
      </c>
      <c r="R353" s="2">
        <v>406</v>
      </c>
      <c r="S353" s="27">
        <v>1.1458891930795067E-2</v>
      </c>
      <c r="T353" s="14">
        <v>106.666664</v>
      </c>
      <c r="U353" s="27">
        <v>-0.47341115434500647</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1822</v>
      </c>
      <c r="B354" s="2">
        <v>153</v>
      </c>
      <c r="C354" s="27">
        <v>3.811659192825112E-2</v>
      </c>
      <c r="D354" s="2">
        <v>60</v>
      </c>
      <c r="E354" s="2">
        <v>171</v>
      </c>
      <c r="F354" s="27">
        <v>4.1768441621885685E-2</v>
      </c>
      <c r="G354" s="14">
        <v>49.090909090909101</v>
      </c>
      <c r="H354" s="2">
        <v>91</v>
      </c>
      <c r="I354" s="27">
        <v>1.9465240641711231E-2</v>
      </c>
      <c r="J354" s="14">
        <v>38.787880000000001</v>
      </c>
      <c r="K354" s="27">
        <v>-0.40522875816993464</v>
      </c>
      <c r="L354" s="2">
        <v>1192</v>
      </c>
      <c r="M354" s="27">
        <v>3.063479825237728E-2</v>
      </c>
      <c r="N354" s="2">
        <v>147.272727272727</v>
      </c>
      <c r="O354" s="2">
        <v>1071</v>
      </c>
      <c r="P354" s="27">
        <v>2.8374619154854949E-2</v>
      </c>
      <c r="Q354" s="14">
        <v>147.272727272727</v>
      </c>
      <c r="R354" s="2">
        <v>527</v>
      </c>
      <c r="S354" s="27">
        <v>1.4873980412633004E-2</v>
      </c>
      <c r="T354" s="14">
        <v>133.33332799999999</v>
      </c>
      <c r="U354" s="27">
        <v>-0.55788590604026844</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1823</v>
      </c>
      <c r="B355" s="2">
        <v>71</v>
      </c>
      <c r="C355" s="27">
        <v>1.768809167912307E-2</v>
      </c>
      <c r="D355" s="2">
        <v>38.787878787878697</v>
      </c>
      <c r="E355" s="2">
        <v>42</v>
      </c>
      <c r="F355" s="27">
        <v>1.0258915486077186E-2</v>
      </c>
      <c r="G355" s="14">
        <v>20.606060606060598</v>
      </c>
      <c r="H355" s="2">
        <v>77</v>
      </c>
      <c r="I355" s="27">
        <v>1.6470588235294119E-2</v>
      </c>
      <c r="J355" s="14">
        <v>43.636364</v>
      </c>
      <c r="K355" s="27">
        <v>8.4507042253521125E-2</v>
      </c>
      <c r="L355" s="2">
        <v>623</v>
      </c>
      <c r="M355" s="27">
        <v>1.6011308147005913E-2</v>
      </c>
      <c r="N355" s="2">
        <v>117.575757575757</v>
      </c>
      <c r="O355" s="2">
        <v>641</v>
      </c>
      <c r="P355" s="27">
        <v>1.6982381772420188E-2</v>
      </c>
      <c r="Q355" s="14">
        <v>97.575757575757606</v>
      </c>
      <c r="R355" s="2">
        <v>605</v>
      </c>
      <c r="S355" s="27">
        <v>1.7075442409189692E-2</v>
      </c>
      <c r="T355" s="14">
        <v>98.181816100000006</v>
      </c>
      <c r="U355" s="27">
        <v>-2.8892455858747994E-2</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1766</v>
      </c>
      <c r="B356" s="2">
        <v>299</v>
      </c>
      <c r="C356" s="27">
        <v>7.4489287493771802E-2</v>
      </c>
      <c r="D356" s="2">
        <v>67.272727272727195</v>
      </c>
      <c r="E356" s="2">
        <v>518</v>
      </c>
      <c r="F356" s="27">
        <v>0.12652662432828529</v>
      </c>
      <c r="G356" s="14">
        <v>87.878787878787904</v>
      </c>
      <c r="H356" s="2">
        <v>437</v>
      </c>
      <c r="I356" s="27">
        <v>9.3475935828877005E-2</v>
      </c>
      <c r="J356" s="14">
        <v>113.333336</v>
      </c>
      <c r="K356" s="27">
        <v>0.46153846153846156</v>
      </c>
      <c r="L356" s="2">
        <v>3087</v>
      </c>
      <c r="M356" s="27">
        <v>7.9336931380107945E-2</v>
      </c>
      <c r="N356" s="2">
        <v>254.54545454545399</v>
      </c>
      <c r="O356" s="2">
        <v>4446</v>
      </c>
      <c r="P356" s="27">
        <v>0.11779043581931381</v>
      </c>
      <c r="Q356" s="14">
        <v>292.72727272727201</v>
      </c>
      <c r="R356" s="2">
        <v>2857</v>
      </c>
      <c r="S356" s="27">
        <v>8.0635601591826367E-2</v>
      </c>
      <c r="T356" s="14">
        <v>296.36364700000001</v>
      </c>
      <c r="U356" s="27">
        <v>-7.450599287333981E-2</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1767</v>
      </c>
      <c r="B357" s="2">
        <v>24</v>
      </c>
      <c r="C357" s="27">
        <v>5.9790732436472349E-3</v>
      </c>
      <c r="D357" s="2">
        <v>15.757575757575699</v>
      </c>
      <c r="E357" s="2">
        <v>127</v>
      </c>
      <c r="F357" s="27">
        <v>3.1021006350757205E-2</v>
      </c>
      <c r="G357" s="14">
        <v>49.090909090909101</v>
      </c>
      <c r="H357" s="2">
        <v>67</v>
      </c>
      <c r="I357" s="27">
        <v>1.4331550802139038E-2</v>
      </c>
      <c r="J357" s="14">
        <v>34.5454559</v>
      </c>
      <c r="K357" s="27">
        <v>1.7916666666666667</v>
      </c>
      <c r="L357" s="2">
        <v>494</v>
      </c>
      <c r="M357" s="27">
        <v>1.2695965047545619E-2</v>
      </c>
      <c r="N357" s="2">
        <v>87.878787878787904</v>
      </c>
      <c r="O357" s="2">
        <v>751</v>
      </c>
      <c r="P357" s="27">
        <v>1.9896675056298847E-2</v>
      </c>
      <c r="Q357" s="14">
        <v>113.939393939393</v>
      </c>
      <c r="R357" s="2">
        <v>401</v>
      </c>
      <c r="S357" s="27">
        <v>1.1317772572041432E-2</v>
      </c>
      <c r="T357" s="14">
        <v>76.969695999999999</v>
      </c>
      <c r="U357" s="27">
        <v>-0.18825910931174089</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1824</v>
      </c>
      <c r="B358" s="2">
        <v>16</v>
      </c>
      <c r="C358" s="27">
        <v>3.9860488290981563E-3</v>
      </c>
      <c r="D358" s="2">
        <v>13.9393939393939</v>
      </c>
      <c r="E358" s="2">
        <v>90</v>
      </c>
      <c r="F358" s="27">
        <v>2.1983390327308255E-2</v>
      </c>
      <c r="G358" s="14">
        <v>40.606060606060602</v>
      </c>
      <c r="H358" s="2">
        <v>38</v>
      </c>
      <c r="I358" s="27">
        <v>8.1283422459893055E-3</v>
      </c>
      <c r="J358" s="14">
        <v>22.424242</v>
      </c>
      <c r="K358" s="27">
        <v>1.375</v>
      </c>
      <c r="L358" s="2">
        <v>356</v>
      </c>
      <c r="M358" s="27">
        <v>9.1493189411462356E-3</v>
      </c>
      <c r="N358" s="2">
        <v>78.787878787878796</v>
      </c>
      <c r="O358" s="2">
        <v>637</v>
      </c>
      <c r="P358" s="27">
        <v>1.6876407471188237E-2</v>
      </c>
      <c r="Q358" s="14">
        <v>104.84848484848401</v>
      </c>
      <c r="R358" s="2">
        <v>294</v>
      </c>
      <c r="S358" s="27">
        <v>8.2978182947136686E-3</v>
      </c>
      <c r="T358" s="14">
        <v>72.121215800000002</v>
      </c>
      <c r="U358" s="27">
        <v>-0.17415730337078653</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1825</v>
      </c>
      <c r="B359" s="2">
        <v>0</v>
      </c>
      <c r="C359" s="27">
        <v>0</v>
      </c>
      <c r="D359" s="2">
        <v>80</v>
      </c>
      <c r="E359" s="2">
        <v>73</v>
      </c>
      <c r="F359" s="27">
        <v>1.7830972154372252E-2</v>
      </c>
      <c r="G359" s="14">
        <v>39.393939393939398</v>
      </c>
      <c r="H359" s="2">
        <v>4</v>
      </c>
      <c r="I359" s="27">
        <v>8.5561497326203204E-4</v>
      </c>
      <c r="J359" s="14">
        <v>3.6363637400000002</v>
      </c>
      <c r="K359" s="27"/>
      <c r="L359" s="2">
        <v>39</v>
      </c>
      <c r="M359" s="27">
        <v>1.0023130300693909E-3</v>
      </c>
      <c r="N359" s="2">
        <v>26.060606060605998</v>
      </c>
      <c r="O359" s="2">
        <v>140</v>
      </c>
      <c r="P359" s="27">
        <v>3.7091005431182937E-3</v>
      </c>
      <c r="Q359" s="14">
        <v>60.606060606060602</v>
      </c>
      <c r="R359" s="2">
        <v>63</v>
      </c>
      <c r="S359" s="27">
        <v>1.7781039202957863E-3</v>
      </c>
      <c r="T359" s="14">
        <v>29.090910000000001</v>
      </c>
      <c r="U359" s="27">
        <v>0.61538461538461542</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1826</v>
      </c>
      <c r="B360" s="2">
        <v>0</v>
      </c>
      <c r="C360" s="27">
        <v>0</v>
      </c>
      <c r="D360" s="2">
        <v>80</v>
      </c>
      <c r="E360" s="2">
        <v>0</v>
      </c>
      <c r="F360" s="27">
        <v>0</v>
      </c>
      <c r="G360" s="14">
        <v>13.3333333333333</v>
      </c>
      <c r="H360" s="2">
        <v>15</v>
      </c>
      <c r="I360" s="27">
        <v>3.2085561497326204E-3</v>
      </c>
      <c r="J360" s="14">
        <v>13.939394</v>
      </c>
      <c r="K360" s="27"/>
      <c r="L360" s="2">
        <v>141</v>
      </c>
      <c r="M360" s="27">
        <v>3.6237471087124133E-3</v>
      </c>
      <c r="N360" s="2">
        <v>46.060606060605998</v>
      </c>
      <c r="O360" s="2">
        <v>138</v>
      </c>
      <c r="P360" s="27">
        <v>3.6561133925023183E-3</v>
      </c>
      <c r="Q360" s="14">
        <v>55.151515151515099</v>
      </c>
      <c r="R360" s="2">
        <v>71</v>
      </c>
      <c r="S360" s="27">
        <v>2.0038948943016002E-3</v>
      </c>
      <c r="T360" s="14">
        <v>32.121212</v>
      </c>
      <c r="U360" s="27">
        <v>-0.49645390070921985</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1827</v>
      </c>
      <c r="B361" s="2">
        <v>16</v>
      </c>
      <c r="C361" s="27">
        <v>3.9860488290981563E-3</v>
      </c>
      <c r="D361" s="2">
        <v>13.9393939393939</v>
      </c>
      <c r="E361" s="2">
        <v>17</v>
      </c>
      <c r="F361" s="27">
        <v>4.1524181729360038E-3</v>
      </c>
      <c r="G361" s="14">
        <v>9.6969696969696901</v>
      </c>
      <c r="H361" s="2">
        <v>19</v>
      </c>
      <c r="I361" s="27">
        <v>4.0641711229946528E-3</v>
      </c>
      <c r="J361" s="14">
        <v>16.969695999999999</v>
      </c>
      <c r="K361" s="27">
        <v>0.1875</v>
      </c>
      <c r="L361" s="2">
        <v>176</v>
      </c>
      <c r="M361" s="27">
        <v>4.5232588023644306E-3</v>
      </c>
      <c r="N361" s="2">
        <v>52.121212121212103</v>
      </c>
      <c r="O361" s="2">
        <v>359</v>
      </c>
      <c r="P361" s="27">
        <v>9.5111935355676244E-3</v>
      </c>
      <c r="Q361" s="14">
        <v>69.090909090909093</v>
      </c>
      <c r="R361" s="2">
        <v>160</v>
      </c>
      <c r="S361" s="27">
        <v>4.5158194801162826E-3</v>
      </c>
      <c r="T361" s="14">
        <v>60.606059999999999</v>
      </c>
      <c r="U361" s="27">
        <v>-9.0909090909090912E-2</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1828</v>
      </c>
      <c r="B362" s="2">
        <v>8</v>
      </c>
      <c r="C362" s="27">
        <v>1.9930244145490781E-3</v>
      </c>
      <c r="D362" s="2">
        <v>8.4848484848484809</v>
      </c>
      <c r="E362" s="2">
        <v>37</v>
      </c>
      <c r="F362" s="27">
        <v>9.0376160234489494E-3</v>
      </c>
      <c r="G362" s="14">
        <v>23.636363636363601</v>
      </c>
      <c r="H362" s="2">
        <v>29</v>
      </c>
      <c r="I362" s="27">
        <v>6.203208556149733E-3</v>
      </c>
      <c r="J362" s="14">
        <v>27.878788</v>
      </c>
      <c r="K362" s="27">
        <v>2.625</v>
      </c>
      <c r="L362" s="2">
        <v>138</v>
      </c>
      <c r="M362" s="27">
        <v>3.5466461063993833E-3</v>
      </c>
      <c r="N362" s="2">
        <v>46.6666666666666</v>
      </c>
      <c r="O362" s="2">
        <v>114</v>
      </c>
      <c r="P362" s="27">
        <v>3.0202675851106107E-3</v>
      </c>
      <c r="Q362" s="14">
        <v>47.272727272727202</v>
      </c>
      <c r="R362" s="2">
        <v>107</v>
      </c>
      <c r="S362" s="27">
        <v>3.0199542773277637E-3</v>
      </c>
      <c r="T362" s="14">
        <v>35.151516000000001</v>
      </c>
      <c r="U362" s="27">
        <v>-0.22463768115942029</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1768</v>
      </c>
      <c r="B363" s="2">
        <v>275</v>
      </c>
      <c r="C363" s="27">
        <v>6.851021425012456E-2</v>
      </c>
      <c r="D363" s="2">
        <v>66.6666666666666</v>
      </c>
      <c r="E363" s="2">
        <v>391</v>
      </c>
      <c r="F363" s="27">
        <v>9.5505617977528087E-2</v>
      </c>
      <c r="G363" s="14">
        <v>75.757575757575694</v>
      </c>
      <c r="H363" s="2">
        <v>370</v>
      </c>
      <c r="I363" s="27">
        <v>7.9144385026737971E-2</v>
      </c>
      <c r="J363" s="14">
        <v>108.484848</v>
      </c>
      <c r="K363" s="27">
        <v>0.34545454545454546</v>
      </c>
      <c r="L363" s="2">
        <v>2593</v>
      </c>
      <c r="M363" s="27">
        <v>6.6640966332562321E-2</v>
      </c>
      <c r="N363" s="2">
        <v>229.69696969696901</v>
      </c>
      <c r="O363" s="2">
        <v>3695</v>
      </c>
      <c r="P363" s="27">
        <v>9.7893760763014967E-2</v>
      </c>
      <c r="Q363" s="14">
        <v>270.30303030303003</v>
      </c>
      <c r="R363" s="2">
        <v>2456</v>
      </c>
      <c r="S363" s="27">
        <v>6.9317829019784935E-2</v>
      </c>
      <c r="T363" s="14">
        <v>275.75756799999999</v>
      </c>
      <c r="U363" s="27">
        <v>-5.2834554569996146E-2</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1824</v>
      </c>
      <c r="B364" s="2">
        <v>275</v>
      </c>
      <c r="C364" s="27">
        <v>6.851021425012456E-2</v>
      </c>
      <c r="D364" s="2">
        <v>66.6666666666666</v>
      </c>
      <c r="E364" s="2">
        <v>347</v>
      </c>
      <c r="F364" s="27">
        <v>8.4758182706399607E-2</v>
      </c>
      <c r="G364" s="14">
        <v>72.121212121212096</v>
      </c>
      <c r="H364" s="2">
        <v>224</v>
      </c>
      <c r="I364" s="27">
        <v>4.7914438502673795E-2</v>
      </c>
      <c r="J364" s="14">
        <v>59.393940000000001</v>
      </c>
      <c r="K364" s="27">
        <v>-0.18545454545454546</v>
      </c>
      <c r="L364" s="2">
        <v>2367</v>
      </c>
      <c r="M364" s="27">
        <v>6.0832690824980724E-2</v>
      </c>
      <c r="N364" s="2">
        <v>226.06060606060601</v>
      </c>
      <c r="O364" s="2">
        <v>3334</v>
      </c>
      <c r="P364" s="27">
        <v>8.8329580076831365E-2</v>
      </c>
      <c r="Q364" s="14">
        <v>261.21212121212102</v>
      </c>
      <c r="R364" s="2">
        <v>2096</v>
      </c>
      <c r="S364" s="27">
        <v>5.9157235189523295E-2</v>
      </c>
      <c r="T364" s="14">
        <v>244.84848</v>
      </c>
      <c r="U364" s="27">
        <v>-0.11449091677228559</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1825</v>
      </c>
      <c r="B365" s="2">
        <v>50</v>
      </c>
      <c r="C365" s="27">
        <v>1.2456402590931739E-2</v>
      </c>
      <c r="D365" s="2">
        <v>32.121212121212103</v>
      </c>
      <c r="E365" s="2">
        <v>62</v>
      </c>
      <c r="F365" s="27">
        <v>1.5144113336590131E-2</v>
      </c>
      <c r="G365" s="14">
        <v>32.121212121212103</v>
      </c>
      <c r="H365" s="2">
        <v>20</v>
      </c>
      <c r="I365" s="27">
        <v>4.2780748663101605E-3</v>
      </c>
      <c r="J365" s="14">
        <v>12.121212</v>
      </c>
      <c r="K365" s="27">
        <v>-0.6</v>
      </c>
      <c r="L365" s="2">
        <v>510</v>
      </c>
      <c r="M365" s="27">
        <v>1.3107170393215111E-2</v>
      </c>
      <c r="N365" s="2">
        <v>98.787878787878796</v>
      </c>
      <c r="O365" s="2">
        <v>533</v>
      </c>
      <c r="P365" s="27">
        <v>1.4121075639157505E-2</v>
      </c>
      <c r="Q365" s="14">
        <v>93.939393939393895</v>
      </c>
      <c r="R365" s="2">
        <v>353</v>
      </c>
      <c r="S365" s="27">
        <v>9.9630267280065472E-3</v>
      </c>
      <c r="T365" s="14">
        <v>86.666664100000006</v>
      </c>
      <c r="U365" s="27">
        <v>-0.30784313725490198</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1826</v>
      </c>
      <c r="B366" s="2">
        <v>105</v>
      </c>
      <c r="C366" s="27">
        <v>2.6158445440956652E-2</v>
      </c>
      <c r="D366" s="2">
        <v>44.2424242424242</v>
      </c>
      <c r="E366" s="2">
        <v>141</v>
      </c>
      <c r="F366" s="27">
        <v>3.4440644846116267E-2</v>
      </c>
      <c r="G366" s="14">
        <v>45.454545454545404</v>
      </c>
      <c r="H366" s="2">
        <v>101</v>
      </c>
      <c r="I366" s="27">
        <v>2.1604278074866309E-2</v>
      </c>
      <c r="J366" s="14">
        <v>46.6666679</v>
      </c>
      <c r="K366" s="27">
        <v>-3.8095238095238099E-2</v>
      </c>
      <c r="L366" s="2">
        <v>960</v>
      </c>
      <c r="M366" s="27">
        <v>2.4672320740169621E-2</v>
      </c>
      <c r="N366" s="2">
        <v>147.87878787878699</v>
      </c>
      <c r="O366" s="2">
        <v>1210</v>
      </c>
      <c r="P366" s="27">
        <v>3.2057226122665254E-2</v>
      </c>
      <c r="Q366" s="14">
        <v>186.06060606060601</v>
      </c>
      <c r="R366" s="2">
        <v>918</v>
      </c>
      <c r="S366" s="27">
        <v>2.5909514267167168E-2</v>
      </c>
      <c r="T366" s="14">
        <v>198.18182400000001</v>
      </c>
      <c r="U366" s="27">
        <v>-4.3749999999999997E-2</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1827</v>
      </c>
      <c r="B367" s="2">
        <v>120</v>
      </c>
      <c r="C367" s="27">
        <v>2.9895366218236172E-2</v>
      </c>
      <c r="D367" s="2">
        <v>46.060606060605998</v>
      </c>
      <c r="E367" s="2">
        <v>144</v>
      </c>
      <c r="F367" s="27">
        <v>3.5173424523693209E-2</v>
      </c>
      <c r="G367" s="14">
        <v>44.848484848484802</v>
      </c>
      <c r="H367" s="2">
        <v>103</v>
      </c>
      <c r="I367" s="27">
        <v>2.2032085561497328E-2</v>
      </c>
      <c r="J367" s="14">
        <v>35.757576</v>
      </c>
      <c r="K367" s="27">
        <v>-0.14166666666666666</v>
      </c>
      <c r="L367" s="2">
        <v>897</v>
      </c>
      <c r="M367" s="27">
        <v>2.3053199691595992E-2</v>
      </c>
      <c r="N367" s="2">
        <v>124.24242424242399</v>
      </c>
      <c r="O367" s="2">
        <v>1591</v>
      </c>
      <c r="P367" s="27">
        <v>4.215127831500861E-2</v>
      </c>
      <c r="Q367" s="14">
        <v>144.84848484848399</v>
      </c>
      <c r="R367" s="2">
        <v>825</v>
      </c>
      <c r="S367" s="27">
        <v>2.328469419434958E-2</v>
      </c>
      <c r="T367" s="14">
        <v>109.090912</v>
      </c>
      <c r="U367" s="27">
        <v>-8.0267558528428096E-2</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1828</v>
      </c>
      <c r="B368" s="2">
        <v>0</v>
      </c>
      <c r="C368" s="27">
        <v>0</v>
      </c>
      <c r="D368" s="2">
        <v>80</v>
      </c>
      <c r="E368" s="2">
        <v>44</v>
      </c>
      <c r="F368" s="27">
        <v>1.074743527112848E-2</v>
      </c>
      <c r="G368" s="14">
        <v>21.2121212121212</v>
      </c>
      <c r="H368" s="2">
        <v>146</v>
      </c>
      <c r="I368" s="27">
        <v>3.1229946524064172E-2</v>
      </c>
      <c r="J368" s="14">
        <v>112.121216</v>
      </c>
      <c r="K368" s="27"/>
      <c r="L368" s="2">
        <v>226</v>
      </c>
      <c r="M368" s="27">
        <v>5.8082755075815982E-3</v>
      </c>
      <c r="N368" s="2">
        <v>59.393939393939398</v>
      </c>
      <c r="O368" s="2">
        <v>361</v>
      </c>
      <c r="P368" s="27">
        <v>9.5641806861835998E-3</v>
      </c>
      <c r="Q368" s="14">
        <v>87.272727272727195</v>
      </c>
      <c r="R368" s="2">
        <v>360</v>
      </c>
      <c r="S368" s="27">
        <v>1.0160593830261634E-2</v>
      </c>
      <c r="T368" s="14">
        <v>132.72728000000001</v>
      </c>
      <c r="U368" s="27">
        <v>0.59292035398230092</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1817</v>
      </c>
      <c r="B369" s="2">
        <v>3339</v>
      </c>
      <c r="C369" s="27">
        <v>0.83183856502242148</v>
      </c>
      <c r="D369" s="2">
        <v>192.12121212121201</v>
      </c>
      <c r="E369" s="2">
        <v>3257</v>
      </c>
      <c r="F369" s="27">
        <v>0.79555446995603318</v>
      </c>
      <c r="G369" s="14">
        <v>181.81818181818099</v>
      </c>
      <c r="H369" s="2">
        <v>4043</v>
      </c>
      <c r="I369" s="27">
        <v>0.86481283422459898</v>
      </c>
      <c r="J369" s="14">
        <v>235.15152</v>
      </c>
      <c r="K369" s="27">
        <v>0.21084156933213538</v>
      </c>
      <c r="L369" s="2">
        <v>32853</v>
      </c>
      <c r="M369" s="27">
        <v>0.84433307632999233</v>
      </c>
      <c r="N369" s="2">
        <v>457.575757575757</v>
      </c>
      <c r="O369" s="2">
        <v>30456</v>
      </c>
      <c r="P369" s="27">
        <v>0.80688832958007684</v>
      </c>
      <c r="Q369" s="14">
        <v>645.45454545454504</v>
      </c>
      <c r="R369" s="2">
        <v>30992</v>
      </c>
      <c r="S369" s="27">
        <v>0.87471423329852394</v>
      </c>
      <c r="T369" s="14">
        <v>627.87879999999996</v>
      </c>
      <c r="U369" s="27">
        <v>-5.6646272790917114E-2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1765</v>
      </c>
      <c r="B370" s="2">
        <v>2525</v>
      </c>
      <c r="C370" s="27">
        <v>0.62904833084205281</v>
      </c>
      <c r="D370" s="2">
        <v>175.15151515151501</v>
      </c>
      <c r="E370" s="2">
        <v>2316</v>
      </c>
      <c r="F370" s="27">
        <v>0.56570591108939916</v>
      </c>
      <c r="G370" s="14">
        <v>143.030303030303</v>
      </c>
      <c r="H370" s="2">
        <v>2866</v>
      </c>
      <c r="I370" s="27">
        <v>0.61304812834224598</v>
      </c>
      <c r="J370" s="14">
        <v>225.454544</v>
      </c>
      <c r="K370" s="27">
        <v>0.13504950495049506</v>
      </c>
      <c r="L370" s="2">
        <v>25289</v>
      </c>
      <c r="M370" s="27">
        <v>0.64993574916473917</v>
      </c>
      <c r="N370" s="2">
        <v>490.90909090909099</v>
      </c>
      <c r="O370" s="2">
        <v>23383</v>
      </c>
      <c r="P370" s="27">
        <v>0.61949927142667904</v>
      </c>
      <c r="Q370" s="14">
        <v>564.24242424242402</v>
      </c>
      <c r="R370" s="2">
        <v>22597</v>
      </c>
      <c r="S370" s="27">
        <v>0.63777482995117274</v>
      </c>
      <c r="T370" s="14">
        <v>629.69695999999999</v>
      </c>
      <c r="U370" s="27">
        <v>-0.10644944442247617</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1819</v>
      </c>
      <c r="B371" s="2">
        <v>1265</v>
      </c>
      <c r="C371" s="27">
        <v>0.31514698555057302</v>
      </c>
      <c r="D371" s="2">
        <v>146.06060606060601</v>
      </c>
      <c r="E371" s="2">
        <v>1077</v>
      </c>
      <c r="F371" s="27">
        <v>0.26306790425012211</v>
      </c>
      <c r="G371" s="14">
        <v>118.787878787878</v>
      </c>
      <c r="H371" s="2">
        <v>1103</v>
      </c>
      <c r="I371" s="27">
        <v>0.23593582887700534</v>
      </c>
      <c r="J371" s="14">
        <v>124.848488</v>
      </c>
      <c r="K371" s="27">
        <v>-0.12806324110671938</v>
      </c>
      <c r="L371" s="2">
        <v>12618</v>
      </c>
      <c r="M371" s="27">
        <v>0.32428681572860446</v>
      </c>
      <c r="N371" s="2">
        <v>401.21212121212102</v>
      </c>
      <c r="O371" s="2">
        <v>10718</v>
      </c>
      <c r="P371" s="27">
        <v>0.28395814015101339</v>
      </c>
      <c r="Q371" s="14">
        <v>436.969696969697</v>
      </c>
      <c r="R371" s="2">
        <v>9543</v>
      </c>
      <c r="S371" s="27">
        <v>0.26934040811718551</v>
      </c>
      <c r="T371" s="14">
        <v>464.24243200000001</v>
      </c>
      <c r="U371" s="27">
        <v>-0.24369947693770805</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1820</v>
      </c>
      <c r="B372" s="2">
        <v>352</v>
      </c>
      <c r="C372" s="27">
        <v>8.7693074240159444E-2</v>
      </c>
      <c r="D372" s="2">
        <v>73.3333333333333</v>
      </c>
      <c r="E372" s="2">
        <v>170</v>
      </c>
      <c r="F372" s="27">
        <v>4.1524181729360038E-2</v>
      </c>
      <c r="G372" s="14">
        <v>40</v>
      </c>
      <c r="H372" s="2">
        <v>177</v>
      </c>
      <c r="I372" s="27">
        <v>3.7860962566844923E-2</v>
      </c>
      <c r="J372" s="14">
        <v>57.5757561</v>
      </c>
      <c r="K372" s="27">
        <v>-0.49715909090909088</v>
      </c>
      <c r="L372" s="2">
        <v>2092</v>
      </c>
      <c r="M372" s="27">
        <v>5.3765098946286304E-2</v>
      </c>
      <c r="N372" s="2">
        <v>176.969696969696</v>
      </c>
      <c r="O372" s="2">
        <v>1532</v>
      </c>
      <c r="P372" s="27">
        <v>4.0588157371837331E-2</v>
      </c>
      <c r="Q372" s="14">
        <v>193.939393939393</v>
      </c>
      <c r="R372" s="2">
        <v>1221</v>
      </c>
      <c r="S372" s="27">
        <v>3.4461347407637379E-2</v>
      </c>
      <c r="T372" s="14">
        <v>172.72728000000001</v>
      </c>
      <c r="U372" s="27">
        <v>-0.41634799235181646</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1821</v>
      </c>
      <c r="B373" s="2">
        <v>215</v>
      </c>
      <c r="C373" s="27">
        <v>5.3562531141006474E-2</v>
      </c>
      <c r="D373" s="2">
        <v>60</v>
      </c>
      <c r="E373" s="2">
        <v>237</v>
      </c>
      <c r="F373" s="27">
        <v>5.7889594528578406E-2</v>
      </c>
      <c r="G373" s="14">
        <v>53.939393939393902</v>
      </c>
      <c r="H373" s="2">
        <v>327</v>
      </c>
      <c r="I373" s="27">
        <v>6.9946524064171123E-2</v>
      </c>
      <c r="J373" s="14">
        <v>66.666664100000006</v>
      </c>
      <c r="K373" s="27">
        <v>0.52093023255813953</v>
      </c>
      <c r="L373" s="2">
        <v>2738</v>
      </c>
      <c r="M373" s="27">
        <v>7.0367514777692111E-2</v>
      </c>
      <c r="N373" s="2">
        <v>177.575757575757</v>
      </c>
      <c r="O373" s="2">
        <v>2631</v>
      </c>
      <c r="P373" s="27">
        <v>6.9704596635315932E-2</v>
      </c>
      <c r="Q373" s="14">
        <v>218.78787878787799</v>
      </c>
      <c r="R373" s="2">
        <v>2272</v>
      </c>
      <c r="S373" s="27">
        <v>6.4124636617651207E-2</v>
      </c>
      <c r="T373" s="14">
        <v>184.84848</v>
      </c>
      <c r="U373" s="27">
        <v>-0.17019722425127831</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1822</v>
      </c>
      <c r="B374" s="2">
        <v>698</v>
      </c>
      <c r="C374" s="27">
        <v>0.17389138016940708</v>
      </c>
      <c r="D374" s="2">
        <v>112.121212121212</v>
      </c>
      <c r="E374" s="2">
        <v>670</v>
      </c>
      <c r="F374" s="27">
        <v>0.16365412799218368</v>
      </c>
      <c r="G374" s="14">
        <v>92.121212121212096</v>
      </c>
      <c r="H374" s="2">
        <v>599</v>
      </c>
      <c r="I374" s="27">
        <v>0.12812834224598932</v>
      </c>
      <c r="J374" s="14">
        <v>99.393936199999999</v>
      </c>
      <c r="K374" s="27">
        <v>-0.14183381088825214</v>
      </c>
      <c r="L374" s="2">
        <v>7788</v>
      </c>
      <c r="M374" s="27">
        <v>0.20015420200462605</v>
      </c>
      <c r="N374" s="2">
        <v>324.24242424242402</v>
      </c>
      <c r="O374" s="2">
        <v>6555</v>
      </c>
      <c r="P374" s="27">
        <v>0.17366538614386012</v>
      </c>
      <c r="Q374" s="14">
        <v>392.12121212121201</v>
      </c>
      <c r="R374" s="2">
        <v>6050</v>
      </c>
      <c r="S374" s="27">
        <v>0.17075442409189692</v>
      </c>
      <c r="T374" s="14">
        <v>356.36364700000001</v>
      </c>
      <c r="U374" s="27">
        <v>-0.2231638418079096</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1823</v>
      </c>
      <c r="B375" s="2">
        <v>1260</v>
      </c>
      <c r="C375" s="27">
        <v>0.31390134529147984</v>
      </c>
      <c r="D375" s="2">
        <v>103.636363636363</v>
      </c>
      <c r="E375" s="2">
        <v>1239</v>
      </c>
      <c r="F375" s="27">
        <v>0.302638006839277</v>
      </c>
      <c r="G375" s="14">
        <v>95.757575757575694</v>
      </c>
      <c r="H375" s="2">
        <v>1763</v>
      </c>
      <c r="I375" s="27">
        <v>0.37711229946524066</v>
      </c>
      <c r="J375" s="14">
        <v>179.393936</v>
      </c>
      <c r="K375" s="27">
        <v>0.39920634920634923</v>
      </c>
      <c r="L375" s="2">
        <v>12671</v>
      </c>
      <c r="M375" s="27">
        <v>0.32564893343613466</v>
      </c>
      <c r="N375" s="2">
        <v>363.030303030303</v>
      </c>
      <c r="O375" s="2">
        <v>12665</v>
      </c>
      <c r="P375" s="27">
        <v>0.33554113127566565</v>
      </c>
      <c r="Q375" s="14">
        <v>344.24242424242402</v>
      </c>
      <c r="R375" s="2">
        <v>13054</v>
      </c>
      <c r="S375" s="27">
        <v>0.36843442183398717</v>
      </c>
      <c r="T375" s="14">
        <v>460.60604899999998</v>
      </c>
      <c r="U375" s="27">
        <v>3.0226501460026832E-2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1766</v>
      </c>
      <c r="B376" s="2">
        <v>814</v>
      </c>
      <c r="C376" s="27">
        <v>0.20279023418036871</v>
      </c>
      <c r="D376" s="2">
        <v>112.72727272727199</v>
      </c>
      <c r="E376" s="2">
        <v>941</v>
      </c>
      <c r="F376" s="27">
        <v>0.22984855886663411</v>
      </c>
      <c r="G376" s="14">
        <v>115.151515151515</v>
      </c>
      <c r="H376" s="2">
        <v>1177</v>
      </c>
      <c r="I376" s="27">
        <v>0.25176470588235295</v>
      </c>
      <c r="J376" s="14">
        <v>192.72728000000001</v>
      </c>
      <c r="K376" s="27">
        <v>0.44594594594594594</v>
      </c>
      <c r="L376" s="2">
        <v>7564</v>
      </c>
      <c r="M376" s="27">
        <v>0.19439732716525315</v>
      </c>
      <c r="N376" s="2">
        <v>304.84848484848402</v>
      </c>
      <c r="O376" s="2">
        <v>7073</v>
      </c>
      <c r="P376" s="27">
        <v>0.18738905815339779</v>
      </c>
      <c r="Q376" s="14">
        <v>332.72727272727201</v>
      </c>
      <c r="R376" s="2">
        <v>8395</v>
      </c>
      <c r="S376" s="27">
        <v>0.2369394033473512</v>
      </c>
      <c r="T376" s="14">
        <v>413.93939999999998</v>
      </c>
      <c r="U376" s="27">
        <v>0.10986250661025912</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1767</v>
      </c>
      <c r="B377" s="2">
        <v>236</v>
      </c>
      <c r="C377" s="27">
        <v>5.8794220229197808E-2</v>
      </c>
      <c r="D377" s="2">
        <v>70.909090909090907</v>
      </c>
      <c r="E377" s="2">
        <v>237</v>
      </c>
      <c r="F377" s="27">
        <v>5.7889594528578406E-2</v>
      </c>
      <c r="G377" s="14">
        <v>53.939393939393902</v>
      </c>
      <c r="H377" s="2">
        <v>284</v>
      </c>
      <c r="I377" s="27">
        <v>6.0748663101604275E-2</v>
      </c>
      <c r="J377" s="14">
        <v>78.181816100000006</v>
      </c>
      <c r="K377" s="27">
        <v>0.20338983050847459</v>
      </c>
      <c r="L377" s="2">
        <v>2556</v>
      </c>
      <c r="M377" s="27">
        <v>6.5690053970701615E-2</v>
      </c>
      <c r="N377" s="2">
        <v>238.78787878787799</v>
      </c>
      <c r="O377" s="2">
        <v>2440</v>
      </c>
      <c r="P377" s="27">
        <v>6.4644323751490262E-2</v>
      </c>
      <c r="Q377" s="14">
        <v>197.575757575757</v>
      </c>
      <c r="R377" s="2">
        <v>3197</v>
      </c>
      <c r="S377" s="27">
        <v>9.0231717987073468E-2</v>
      </c>
      <c r="T377" s="14">
        <v>263.63635299999999</v>
      </c>
      <c r="U377" s="27">
        <v>0.25078247261345854</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1824</v>
      </c>
      <c r="B378" s="2">
        <v>108</v>
      </c>
      <c r="C378" s="27">
        <v>2.6905829596412557E-2</v>
      </c>
      <c r="D378" s="2">
        <v>53.3333333333333</v>
      </c>
      <c r="E378" s="2">
        <v>132</v>
      </c>
      <c r="F378" s="27">
        <v>3.2242305813385441E-2</v>
      </c>
      <c r="G378" s="14">
        <v>44.848484848484802</v>
      </c>
      <c r="H378" s="2">
        <v>170</v>
      </c>
      <c r="I378" s="27">
        <v>3.6363636363636362E-2</v>
      </c>
      <c r="J378" s="14">
        <v>65.454544100000007</v>
      </c>
      <c r="K378" s="27">
        <v>0.57407407407407407</v>
      </c>
      <c r="L378" s="2">
        <v>1509</v>
      </c>
      <c r="M378" s="27">
        <v>3.8781804163454128E-2</v>
      </c>
      <c r="N378" s="2">
        <v>184.24242424242399</v>
      </c>
      <c r="O378" s="2">
        <v>1277</v>
      </c>
      <c r="P378" s="27">
        <v>3.3832295668300434E-2</v>
      </c>
      <c r="Q378" s="14">
        <v>136.969696969696</v>
      </c>
      <c r="R378" s="2">
        <v>1878</v>
      </c>
      <c r="S378" s="27">
        <v>5.3004431147864864E-2</v>
      </c>
      <c r="T378" s="14">
        <v>198.18182400000001</v>
      </c>
      <c r="U378" s="27">
        <v>0.24453280318091453</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1825</v>
      </c>
      <c r="B379" s="2">
        <v>14</v>
      </c>
      <c r="C379" s="27">
        <v>3.4877927254608871E-3</v>
      </c>
      <c r="D379" s="2">
        <v>11.5151515151515</v>
      </c>
      <c r="E379" s="2">
        <v>14</v>
      </c>
      <c r="F379" s="27">
        <v>3.4196384953590619E-3</v>
      </c>
      <c r="G379" s="14">
        <v>10.303030303030299</v>
      </c>
      <c r="H379" s="2">
        <v>33</v>
      </c>
      <c r="I379" s="27">
        <v>7.058823529411765E-3</v>
      </c>
      <c r="J379" s="14">
        <v>20</v>
      </c>
      <c r="K379" s="27">
        <v>1.3571428571428572</v>
      </c>
      <c r="L379" s="2">
        <v>387</v>
      </c>
      <c r="M379" s="27">
        <v>9.9460292983808794E-3</v>
      </c>
      <c r="N379" s="2">
        <v>104.24242424242399</v>
      </c>
      <c r="O379" s="2">
        <v>130</v>
      </c>
      <c r="P379" s="27">
        <v>3.4441647900384158E-3</v>
      </c>
      <c r="Q379" s="14">
        <v>45.454545454545404</v>
      </c>
      <c r="R379" s="2">
        <v>358</v>
      </c>
      <c r="S379" s="27">
        <v>1.0104146086760182E-2</v>
      </c>
      <c r="T379" s="14">
        <v>87.878784199999998</v>
      </c>
      <c r="U379" s="27">
        <v>-7.4935400516795869E-2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1826</v>
      </c>
      <c r="B380" s="2">
        <v>0</v>
      </c>
      <c r="C380" s="27">
        <v>0</v>
      </c>
      <c r="D380" s="2">
        <v>80</v>
      </c>
      <c r="E380" s="2">
        <v>13</v>
      </c>
      <c r="F380" s="27">
        <v>3.1753786028334147E-3</v>
      </c>
      <c r="G380" s="14">
        <v>10.909090909090899</v>
      </c>
      <c r="H380" s="2">
        <v>12</v>
      </c>
      <c r="I380" s="27">
        <v>2.5668449197860962E-3</v>
      </c>
      <c r="J380" s="14">
        <v>12.121212</v>
      </c>
      <c r="K380" s="27"/>
      <c r="L380" s="2">
        <v>123</v>
      </c>
      <c r="M380" s="27">
        <v>3.161141094834233E-3</v>
      </c>
      <c r="N380" s="2">
        <v>39.393939393939398</v>
      </c>
      <c r="O380" s="2">
        <v>191</v>
      </c>
      <c r="P380" s="27">
        <v>5.0602728838256726E-3</v>
      </c>
      <c r="Q380" s="14">
        <v>48.484848484848399</v>
      </c>
      <c r="R380" s="2">
        <v>352</v>
      </c>
      <c r="S380" s="27">
        <v>9.934802856255821E-3</v>
      </c>
      <c r="T380" s="14">
        <v>104.242424</v>
      </c>
      <c r="U380" s="27">
        <v>1.8617886178861789</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1827</v>
      </c>
      <c r="B381" s="2">
        <v>94</v>
      </c>
      <c r="C381" s="27">
        <v>2.3418036870951668E-2</v>
      </c>
      <c r="D381" s="2">
        <v>51.515151515151501</v>
      </c>
      <c r="E381" s="2">
        <v>105</v>
      </c>
      <c r="F381" s="27">
        <v>2.5647288715192965E-2</v>
      </c>
      <c r="G381" s="14">
        <v>41.212121212121197</v>
      </c>
      <c r="H381" s="2">
        <v>125</v>
      </c>
      <c r="I381" s="27">
        <v>2.6737967914438502E-2</v>
      </c>
      <c r="J381" s="14">
        <v>61.818179999999998</v>
      </c>
      <c r="K381" s="27">
        <v>0.32978723404255317</v>
      </c>
      <c r="L381" s="2">
        <v>999</v>
      </c>
      <c r="M381" s="27">
        <v>2.5674633770239014E-2</v>
      </c>
      <c r="N381" s="2">
        <v>156.969696969696</v>
      </c>
      <c r="O381" s="2">
        <v>956</v>
      </c>
      <c r="P381" s="27">
        <v>2.5327857994436348E-2</v>
      </c>
      <c r="Q381" s="14">
        <v>124.84848484848401</v>
      </c>
      <c r="R381" s="2">
        <v>1168</v>
      </c>
      <c r="S381" s="27">
        <v>3.2965482204848864E-2</v>
      </c>
      <c r="T381" s="14">
        <v>185.454544</v>
      </c>
      <c r="U381" s="27">
        <v>0.16916916916916916</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1828</v>
      </c>
      <c r="B382" s="2">
        <v>128</v>
      </c>
      <c r="C382" s="27">
        <v>3.188839063278525E-2</v>
      </c>
      <c r="D382" s="2">
        <v>49.090909090909101</v>
      </c>
      <c r="E382" s="2">
        <v>105</v>
      </c>
      <c r="F382" s="27">
        <v>2.5647288715192965E-2</v>
      </c>
      <c r="G382" s="14">
        <v>41.818181818181799</v>
      </c>
      <c r="H382" s="2">
        <v>114</v>
      </c>
      <c r="I382" s="27">
        <v>2.4385026737967913E-2</v>
      </c>
      <c r="J382" s="14">
        <v>45.4545441</v>
      </c>
      <c r="K382" s="27">
        <v>-0.109375</v>
      </c>
      <c r="L382" s="2">
        <v>1047</v>
      </c>
      <c r="M382" s="27">
        <v>2.6908249807247493E-2</v>
      </c>
      <c r="N382" s="2">
        <v>133.939393939393</v>
      </c>
      <c r="O382" s="2">
        <v>1163</v>
      </c>
      <c r="P382" s="27">
        <v>3.0812028083189825E-2</v>
      </c>
      <c r="Q382" s="14">
        <v>156.363636363636</v>
      </c>
      <c r="R382" s="2">
        <v>1319</v>
      </c>
      <c r="S382" s="27">
        <v>3.7227286839208604E-2</v>
      </c>
      <c r="T382" s="14">
        <v>173.939392</v>
      </c>
      <c r="U382" s="27">
        <v>0.25978987583572111</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1768</v>
      </c>
      <c r="B383" s="2">
        <v>578</v>
      </c>
      <c r="C383" s="27">
        <v>0.1439960139511709</v>
      </c>
      <c r="D383" s="2">
        <v>90.303030303030297</v>
      </c>
      <c r="E383" s="2">
        <v>704</v>
      </c>
      <c r="F383" s="27">
        <v>0.17195896433805569</v>
      </c>
      <c r="G383" s="14">
        <v>100</v>
      </c>
      <c r="H383" s="2">
        <v>893</v>
      </c>
      <c r="I383" s="27">
        <v>0.19101604278074866</v>
      </c>
      <c r="J383" s="14">
        <v>176.96969999999999</v>
      </c>
      <c r="K383" s="27">
        <v>0.54498269896193774</v>
      </c>
      <c r="L383" s="2">
        <v>5008</v>
      </c>
      <c r="M383" s="27">
        <v>0.12870727319455152</v>
      </c>
      <c r="N383" s="2">
        <v>273.33333333333297</v>
      </c>
      <c r="O383" s="2">
        <v>4633</v>
      </c>
      <c r="P383" s="27">
        <v>0.12274473440190754</v>
      </c>
      <c r="Q383" s="14">
        <v>271.51515151515099</v>
      </c>
      <c r="R383" s="2">
        <v>5198</v>
      </c>
      <c r="S383" s="27">
        <v>0.14670768536027773</v>
      </c>
      <c r="T383" s="14">
        <v>301.81817599999999</v>
      </c>
      <c r="U383" s="27">
        <v>3.7939297124600639E-2</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1824</v>
      </c>
      <c r="B384" s="2">
        <v>338</v>
      </c>
      <c r="C384" s="27">
        <v>8.4205281514698554E-2</v>
      </c>
      <c r="D384" s="2">
        <v>67.878787878787804</v>
      </c>
      <c r="E384" s="2">
        <v>499</v>
      </c>
      <c r="F384" s="27">
        <v>0.12188568637029799</v>
      </c>
      <c r="G384" s="14">
        <v>86.6666666666666</v>
      </c>
      <c r="H384" s="2">
        <v>663</v>
      </c>
      <c r="I384" s="27">
        <v>0.14181818181818182</v>
      </c>
      <c r="J384" s="14">
        <v>160</v>
      </c>
      <c r="K384" s="27">
        <v>0.96153846153846156</v>
      </c>
      <c r="L384" s="2">
        <v>2971</v>
      </c>
      <c r="M384" s="27">
        <v>7.6355692624004115E-2</v>
      </c>
      <c r="N384" s="2">
        <v>221.81818181818099</v>
      </c>
      <c r="O384" s="2">
        <v>2745</v>
      </c>
      <c r="P384" s="27">
        <v>7.2724864220426552E-2</v>
      </c>
      <c r="Q384" s="14">
        <v>178.78787878787799</v>
      </c>
      <c r="R384" s="2">
        <v>3272</v>
      </c>
      <c r="S384" s="27">
        <v>9.2348508368377977E-2</v>
      </c>
      <c r="T384" s="14">
        <v>264.24243200000001</v>
      </c>
      <c r="U384" s="27">
        <v>0.10131268933019186</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1825</v>
      </c>
      <c r="B385" s="2">
        <v>41</v>
      </c>
      <c r="C385" s="27">
        <v>1.0214250124564025E-2</v>
      </c>
      <c r="D385" s="2">
        <v>17.5757575757575</v>
      </c>
      <c r="E385" s="2">
        <v>26</v>
      </c>
      <c r="F385" s="27">
        <v>6.3507572056668293E-3</v>
      </c>
      <c r="G385" s="14">
        <v>13.3333333333333</v>
      </c>
      <c r="H385" s="2">
        <v>61</v>
      </c>
      <c r="I385" s="27">
        <v>1.3048128342245989E-2</v>
      </c>
      <c r="J385" s="14">
        <v>38.181820000000002</v>
      </c>
      <c r="K385" s="27">
        <v>0.48780487804878048</v>
      </c>
      <c r="L385" s="2">
        <v>357</v>
      </c>
      <c r="M385" s="27">
        <v>9.1750192752505788E-3</v>
      </c>
      <c r="N385" s="2">
        <v>85.454545454545396</v>
      </c>
      <c r="O385" s="2">
        <v>390</v>
      </c>
      <c r="P385" s="27">
        <v>1.0332494370115247E-2</v>
      </c>
      <c r="Q385" s="14">
        <v>73.939393939393895</v>
      </c>
      <c r="R385" s="2">
        <v>389</v>
      </c>
      <c r="S385" s="27">
        <v>1.0979086111032712E-2</v>
      </c>
      <c r="T385" s="14">
        <v>94.545455899999993</v>
      </c>
      <c r="U385" s="27">
        <v>8.9635854341736695E-2</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1826</v>
      </c>
      <c r="B386" s="2">
        <v>98</v>
      </c>
      <c r="C386" s="27">
        <v>2.4414549078226207E-2</v>
      </c>
      <c r="D386" s="2">
        <v>39.393939393939398</v>
      </c>
      <c r="E386" s="2">
        <v>76</v>
      </c>
      <c r="F386" s="27">
        <v>1.8563751831949193E-2</v>
      </c>
      <c r="G386" s="14">
        <v>38.787878787878697</v>
      </c>
      <c r="H386" s="2">
        <v>110</v>
      </c>
      <c r="I386" s="27">
        <v>2.3529411764705882E-2</v>
      </c>
      <c r="J386" s="14">
        <v>50.303031900000001</v>
      </c>
      <c r="K386" s="27">
        <v>0.12244897959183673</v>
      </c>
      <c r="L386" s="2">
        <v>568</v>
      </c>
      <c r="M386" s="27">
        <v>1.4597789771267026E-2</v>
      </c>
      <c r="N386" s="2">
        <v>106.666666666666</v>
      </c>
      <c r="O386" s="2">
        <v>438</v>
      </c>
      <c r="P386" s="27">
        <v>1.1604185984898662E-2</v>
      </c>
      <c r="Q386" s="14">
        <v>89.696969696969703</v>
      </c>
      <c r="R386" s="2">
        <v>756</v>
      </c>
      <c r="S386" s="27">
        <v>2.1337247043549435E-2</v>
      </c>
      <c r="T386" s="14">
        <v>126.666664</v>
      </c>
      <c r="U386" s="27">
        <v>0.33098591549295775</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1827</v>
      </c>
      <c r="B387" s="2">
        <v>199</v>
      </c>
      <c r="C387" s="27">
        <v>4.9576482311908324E-2</v>
      </c>
      <c r="D387" s="2">
        <v>47.878787878787797</v>
      </c>
      <c r="E387" s="2">
        <v>397</v>
      </c>
      <c r="F387" s="27">
        <v>9.6971177332681971E-2</v>
      </c>
      <c r="G387" s="14">
        <v>75.757575757575694</v>
      </c>
      <c r="H387" s="2">
        <v>492</v>
      </c>
      <c r="I387" s="27">
        <v>0.10524064171122995</v>
      </c>
      <c r="J387" s="14">
        <v>156.96969999999999</v>
      </c>
      <c r="K387" s="27">
        <v>1.4723618090452262</v>
      </c>
      <c r="L387" s="2">
        <v>2046</v>
      </c>
      <c r="M387" s="27">
        <v>5.2582883577486507E-2</v>
      </c>
      <c r="N387" s="2">
        <v>180.60606060606</v>
      </c>
      <c r="O387" s="2">
        <v>1917</v>
      </c>
      <c r="P387" s="27">
        <v>5.0788183865412638E-2</v>
      </c>
      <c r="Q387" s="14">
        <v>158.18181818181799</v>
      </c>
      <c r="R387" s="2">
        <v>2127</v>
      </c>
      <c r="S387" s="27">
        <v>6.0032175213795828E-2</v>
      </c>
      <c r="T387" s="14">
        <v>261.21212800000001</v>
      </c>
      <c r="U387" s="27">
        <v>3.9589442815249266E-2</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1828</v>
      </c>
      <c r="B388" s="2">
        <v>240</v>
      </c>
      <c r="C388" s="27">
        <v>5.9790732436472344E-2</v>
      </c>
      <c r="D388" s="2">
        <v>60.606060606060602</v>
      </c>
      <c r="E388" s="2">
        <v>205</v>
      </c>
      <c r="F388" s="27">
        <v>5.0073277967757693E-2</v>
      </c>
      <c r="G388" s="14">
        <v>50.303030303030297</v>
      </c>
      <c r="H388" s="2">
        <v>230</v>
      </c>
      <c r="I388" s="27">
        <v>4.9197860962566842E-2</v>
      </c>
      <c r="J388" s="14">
        <v>66.060609999999997</v>
      </c>
      <c r="K388" s="27">
        <v>-4.1666666666666664E-2</v>
      </c>
      <c r="L388" s="2">
        <v>2037</v>
      </c>
      <c r="M388" s="27">
        <v>5.2351580570547417E-2</v>
      </c>
      <c r="N388" s="2">
        <v>183.030303030303</v>
      </c>
      <c r="O388" s="2">
        <v>1888</v>
      </c>
      <c r="P388" s="27">
        <v>5.0019870181480991E-2</v>
      </c>
      <c r="Q388" s="14">
        <v>203.030303030303</v>
      </c>
      <c r="R388" s="2">
        <v>1926</v>
      </c>
      <c r="S388" s="27">
        <v>5.4359176991899752E-2</v>
      </c>
      <c r="T388" s="14">
        <v>198.18182400000001</v>
      </c>
      <c r="U388" s="27">
        <v>-5.4491899852724596E-2</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122" t="s">
        <v>1830</v>
      </c>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211" t="s">
        <v>1703</v>
      </c>
      <c r="C391" s="211"/>
      <c r="D391" s="211" t="s">
        <v>1704</v>
      </c>
      <c r="E391" s="211" t="s">
        <v>1703</v>
      </c>
      <c r="F391" s="211"/>
      <c r="G391" s="211" t="s">
        <v>1704</v>
      </c>
      <c r="H391" s="211" t="s">
        <v>1703</v>
      </c>
      <c r="I391" s="211"/>
      <c r="J391" s="211" t="s">
        <v>1704</v>
      </c>
      <c r="K391" t="s">
        <v>172</v>
      </c>
      <c r="L391" s="211" t="s">
        <v>1703</v>
      </c>
      <c r="M391" s="211"/>
      <c r="N391" s="211" t="s">
        <v>1704</v>
      </c>
      <c r="O391" s="211" t="s">
        <v>1703</v>
      </c>
      <c r="P391" s="211"/>
      <c r="Q391" s="211" t="s">
        <v>1704</v>
      </c>
      <c r="R391" s="211" t="s">
        <v>1703</v>
      </c>
      <c r="S391" s="211"/>
      <c r="T391" s="211" t="s">
        <v>1704</v>
      </c>
      <c r="U391" t="s">
        <v>172</v>
      </c>
      <c r="V391" s="211" t="s">
        <v>1703</v>
      </c>
      <c r="W391" s="211"/>
      <c r="X391" s="211" t="s">
        <v>1704</v>
      </c>
      <c r="Y391" s="211" t="s">
        <v>1703</v>
      </c>
      <c r="Z391" s="211"/>
      <c r="AA391" s="211" t="s">
        <v>1704</v>
      </c>
      <c r="AB391" s="211" t="s">
        <v>1703</v>
      </c>
      <c r="AC391" s="211"/>
      <c r="AD391" s="211" t="s">
        <v>1704</v>
      </c>
      <c r="AE391" t="s">
        <v>172</v>
      </c>
    </row>
    <row r="392" spans="1:31" x14ac:dyDescent="0.3">
      <c r="A392" t="s">
        <v>174</v>
      </c>
      <c r="B392" s="2">
        <v>271</v>
      </c>
      <c r="C392" s="27" t="s">
        <v>172</v>
      </c>
      <c r="D392" s="2">
        <v>50.303030303030297</v>
      </c>
      <c r="E392" s="2">
        <v>336</v>
      </c>
      <c r="F392" s="27" t="s">
        <v>172</v>
      </c>
      <c r="G392" s="14">
        <v>64.848484848484802</v>
      </c>
      <c r="H392" s="2">
        <v>271</v>
      </c>
      <c r="I392" s="27" t="s">
        <v>172</v>
      </c>
      <c r="J392" s="14">
        <v>62.4242439</v>
      </c>
      <c r="K392" s="27">
        <v>0</v>
      </c>
      <c r="L392" s="2">
        <v>2276</v>
      </c>
      <c r="M392" s="27" t="s">
        <v>172</v>
      </c>
      <c r="N392" s="2">
        <v>161.81818181818099</v>
      </c>
      <c r="O392" s="2">
        <v>2099</v>
      </c>
      <c r="P392" s="27" t="s">
        <v>172</v>
      </c>
      <c r="Q392" s="14">
        <v>136.969696969696</v>
      </c>
      <c r="R392" s="2">
        <v>1702</v>
      </c>
      <c r="S392" s="27" t="s">
        <v>172</v>
      </c>
      <c r="T392" s="14">
        <v>146.060608</v>
      </c>
      <c r="U392" s="27">
        <v>-0.25219683655536029</v>
      </c>
      <c r="V392" s="2">
        <v>503157</v>
      </c>
      <c r="W392" s="27" t="s">
        <v>172</v>
      </c>
      <c r="X392" s="2">
        <v>2082</v>
      </c>
      <c r="Y392" s="2">
        <v>491993</v>
      </c>
      <c r="Z392" s="27" t="s">
        <v>172</v>
      </c>
      <c r="AA392" s="14">
        <v>2212</v>
      </c>
      <c r="AB392" s="2">
        <v>475357</v>
      </c>
      <c r="AC392" s="27" t="s">
        <v>172</v>
      </c>
      <c r="AD392" s="14">
        <v>2356.36</v>
      </c>
      <c r="AE392" s="27">
        <v>-5.5E-2</v>
      </c>
    </row>
    <row r="393" spans="1:31" x14ac:dyDescent="0.3">
      <c r="A393" t="s">
        <v>1801</v>
      </c>
      <c r="B393" s="2">
        <v>58</v>
      </c>
      <c r="C393" s="27">
        <v>0.2140221402214022</v>
      </c>
      <c r="D393" s="2">
        <v>26.6666666666666</v>
      </c>
      <c r="E393" s="2">
        <v>26</v>
      </c>
      <c r="F393" s="27">
        <v>7.7380952380952384E-2</v>
      </c>
      <c r="G393" s="14">
        <v>17.5757575757575</v>
      </c>
      <c r="H393" s="2">
        <v>14</v>
      </c>
      <c r="I393" s="27">
        <v>5.1660516605166053E-2</v>
      </c>
      <c r="J393" s="14">
        <v>10.909091</v>
      </c>
      <c r="K393" s="27">
        <v>-0.75862068965517238</v>
      </c>
      <c r="L393" s="2">
        <v>543</v>
      </c>
      <c r="M393" s="27">
        <v>0.23857644991212654</v>
      </c>
      <c r="N393" s="2">
        <v>92.121212121212096</v>
      </c>
      <c r="O393" s="2">
        <v>505</v>
      </c>
      <c r="P393" s="27">
        <v>0.24059075750357314</v>
      </c>
      <c r="Q393" s="14">
        <v>83.030303030303003</v>
      </c>
      <c r="R393" s="2">
        <v>275</v>
      </c>
      <c r="S393" s="27">
        <v>0.16157461809635723</v>
      </c>
      <c r="T393" s="14">
        <v>56.969695999999999</v>
      </c>
      <c r="U393" s="27">
        <v>-0.49355432780847147</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1765</v>
      </c>
      <c r="B394" s="2">
        <v>7</v>
      </c>
      <c r="C394" s="27">
        <v>2.5830258302583026E-2</v>
      </c>
      <c r="D394" s="2">
        <v>6.0606060606060597</v>
      </c>
      <c r="E394" s="2">
        <v>26</v>
      </c>
      <c r="F394" s="27">
        <v>7.7380952380952384E-2</v>
      </c>
      <c r="G394" s="14">
        <v>17.5757575757575</v>
      </c>
      <c r="H394" s="2">
        <v>5</v>
      </c>
      <c r="I394" s="27">
        <v>1.8450184501845018E-2</v>
      </c>
      <c r="J394" s="14">
        <v>4.8484850000000002</v>
      </c>
      <c r="K394" s="27">
        <v>-0.2857142857142857</v>
      </c>
      <c r="L394" s="2">
        <v>74</v>
      </c>
      <c r="M394" s="27">
        <v>3.2513181019332163E-2</v>
      </c>
      <c r="N394" s="2">
        <v>30.909090909090899</v>
      </c>
      <c r="O394" s="2">
        <v>111</v>
      </c>
      <c r="P394" s="27">
        <v>5.2882324916626963E-2</v>
      </c>
      <c r="Q394" s="14">
        <v>49.090909090909101</v>
      </c>
      <c r="R394" s="2">
        <v>20</v>
      </c>
      <c r="S394" s="27">
        <v>1.1750881316098707E-2</v>
      </c>
      <c r="T394" s="14">
        <v>12.121212</v>
      </c>
      <c r="U394" s="27">
        <v>-0.72972972972972971</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1819</v>
      </c>
      <c r="B395" s="2">
        <v>0</v>
      </c>
      <c r="C395" s="27">
        <v>0</v>
      </c>
      <c r="D395" s="2">
        <v>80</v>
      </c>
      <c r="E395" s="2">
        <v>18</v>
      </c>
      <c r="F395" s="27">
        <v>5.3571428571428568E-2</v>
      </c>
      <c r="G395" s="14">
        <v>16.363636363636299</v>
      </c>
      <c r="H395" s="2">
        <v>0</v>
      </c>
      <c r="I395" s="27">
        <v>0</v>
      </c>
      <c r="J395" s="14">
        <v>16.969695999999999</v>
      </c>
      <c r="K395" s="27"/>
      <c r="L395" s="2">
        <v>61</v>
      </c>
      <c r="M395" s="27">
        <v>2.6801405975395431E-2</v>
      </c>
      <c r="N395" s="2">
        <v>30.303030303030301</v>
      </c>
      <c r="O395" s="2">
        <v>85</v>
      </c>
      <c r="P395" s="27">
        <v>4.0495474035254886E-2</v>
      </c>
      <c r="Q395" s="14">
        <v>40.606060606060602</v>
      </c>
      <c r="R395" s="2">
        <v>0</v>
      </c>
      <c r="S395" s="27">
        <v>0</v>
      </c>
      <c r="T395" s="14">
        <v>18.787877999999999</v>
      </c>
      <c r="U395" s="27">
        <v>-1</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1820</v>
      </c>
      <c r="B396" s="2">
        <v>0</v>
      </c>
      <c r="C396" s="27">
        <v>0</v>
      </c>
      <c r="D396" s="2">
        <v>80</v>
      </c>
      <c r="E396" s="2">
        <v>18</v>
      </c>
      <c r="F396" s="27">
        <v>5.3571428571428568E-2</v>
      </c>
      <c r="G396" s="14">
        <v>16.363636363636299</v>
      </c>
      <c r="H396" s="2">
        <v>0</v>
      </c>
      <c r="I396" s="27">
        <v>0</v>
      </c>
      <c r="J396" s="14">
        <v>16.969695999999999</v>
      </c>
      <c r="L396" s="2">
        <v>0</v>
      </c>
      <c r="M396" s="27">
        <v>0</v>
      </c>
      <c r="N396" s="2">
        <v>80</v>
      </c>
      <c r="O396" s="2">
        <v>18</v>
      </c>
      <c r="P396" s="27">
        <v>8.5755121486422101E-3</v>
      </c>
      <c r="Q396" s="14">
        <v>16.363636363636299</v>
      </c>
      <c r="R396" s="2">
        <v>0</v>
      </c>
      <c r="S396" s="27">
        <v>0</v>
      </c>
      <c r="T396" s="14">
        <v>18.787877999999999</v>
      </c>
      <c r="U396" s="27"/>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1821</v>
      </c>
      <c r="B397" s="2">
        <v>0</v>
      </c>
      <c r="C397" s="27">
        <v>0</v>
      </c>
      <c r="D397" s="2">
        <v>80</v>
      </c>
      <c r="E397" s="2">
        <v>0</v>
      </c>
      <c r="F397" s="27">
        <v>0</v>
      </c>
      <c r="G397" s="14">
        <v>13.3333333333333</v>
      </c>
      <c r="H397" s="2">
        <v>0</v>
      </c>
      <c r="I397" s="27">
        <v>0</v>
      </c>
      <c r="J397" s="14">
        <v>16.969695999999999</v>
      </c>
      <c r="K397" s="27"/>
      <c r="L397" s="2">
        <v>47</v>
      </c>
      <c r="M397" s="27">
        <v>2.0650263620386643E-2</v>
      </c>
      <c r="N397" s="2">
        <v>29.090909090909101</v>
      </c>
      <c r="O397" s="2">
        <v>11</v>
      </c>
      <c r="P397" s="27">
        <v>5.2405907575035727E-3</v>
      </c>
      <c r="Q397" s="14">
        <v>11.5151515151515</v>
      </c>
      <c r="R397" s="2">
        <v>0</v>
      </c>
      <c r="S397" s="27">
        <v>0</v>
      </c>
      <c r="T397" s="14">
        <v>18.787877999999999</v>
      </c>
      <c r="U397" s="27">
        <v>-1</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1822</v>
      </c>
      <c r="B398" s="2">
        <v>0</v>
      </c>
      <c r="C398" s="27">
        <v>0</v>
      </c>
      <c r="D398" s="2">
        <v>80</v>
      </c>
      <c r="E398" s="2">
        <v>0</v>
      </c>
      <c r="F398" s="27">
        <v>0</v>
      </c>
      <c r="G398" s="14">
        <v>13.3333333333333</v>
      </c>
      <c r="H398" s="2">
        <v>0</v>
      </c>
      <c r="I398" s="27">
        <v>0</v>
      </c>
      <c r="J398" s="14">
        <v>16.969695999999999</v>
      </c>
      <c r="K398" s="27"/>
      <c r="L398" s="2">
        <v>14</v>
      </c>
      <c r="M398" s="27">
        <v>6.1511423550087872E-3</v>
      </c>
      <c r="N398" s="2">
        <v>9.6969696969696901</v>
      </c>
      <c r="O398" s="2">
        <v>56</v>
      </c>
      <c r="P398" s="27">
        <v>2.6679371129109099E-2</v>
      </c>
      <c r="Q398" s="14">
        <v>33.939393939393902</v>
      </c>
      <c r="R398" s="2">
        <v>0</v>
      </c>
      <c r="S398" s="27">
        <v>0</v>
      </c>
      <c r="T398" s="14">
        <v>18.787877999999999</v>
      </c>
      <c r="U398" s="27">
        <v>-1</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1823</v>
      </c>
      <c r="B399" s="2">
        <v>7</v>
      </c>
      <c r="C399" s="27">
        <v>2.5830258302583026E-2</v>
      </c>
      <c r="D399" s="2">
        <v>6.0606060606060597</v>
      </c>
      <c r="E399" s="2">
        <v>8</v>
      </c>
      <c r="F399" s="27">
        <v>2.3809523809523808E-2</v>
      </c>
      <c r="G399" s="14">
        <v>7.2727272727272698</v>
      </c>
      <c r="H399" s="2">
        <v>5</v>
      </c>
      <c r="I399" s="27">
        <v>1.8450184501845018E-2</v>
      </c>
      <c r="J399" s="14">
        <v>4.8484850000000002</v>
      </c>
      <c r="K399" s="27">
        <v>-0.2857142857142857</v>
      </c>
      <c r="L399" s="2">
        <v>13</v>
      </c>
      <c r="M399" s="27">
        <v>5.7117750439367315E-3</v>
      </c>
      <c r="N399" s="2">
        <v>7.8787878787878798</v>
      </c>
      <c r="O399" s="2">
        <v>26</v>
      </c>
      <c r="P399" s="27">
        <v>1.2386850881372083E-2</v>
      </c>
      <c r="Q399" s="14">
        <v>20.606060606060598</v>
      </c>
      <c r="R399" s="2">
        <v>20</v>
      </c>
      <c r="S399" s="27">
        <v>1.1750881316098707E-2</v>
      </c>
      <c r="T399" s="14">
        <v>12.121212</v>
      </c>
      <c r="U399" s="27">
        <v>0.53846153846153844</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1766</v>
      </c>
      <c r="B400" s="2">
        <v>51</v>
      </c>
      <c r="C400" s="27">
        <v>0.18819188191881919</v>
      </c>
      <c r="D400" s="2">
        <v>26.6666666666666</v>
      </c>
      <c r="E400" s="2">
        <v>0</v>
      </c>
      <c r="F400" s="27">
        <v>0</v>
      </c>
      <c r="G400" s="14">
        <v>13.3333333333333</v>
      </c>
      <c r="H400" s="2">
        <v>9</v>
      </c>
      <c r="I400" s="27">
        <v>3.3210332103321034E-2</v>
      </c>
      <c r="J400" s="14">
        <v>9.6969700000000003</v>
      </c>
      <c r="K400" s="27">
        <v>-0.82352941176470584</v>
      </c>
      <c r="L400" s="2">
        <v>469</v>
      </c>
      <c r="M400" s="27">
        <v>0.20606326889279439</v>
      </c>
      <c r="N400" s="2">
        <v>88.484848484848399</v>
      </c>
      <c r="O400" s="2">
        <v>394</v>
      </c>
      <c r="P400" s="27">
        <v>0.18770843258694617</v>
      </c>
      <c r="Q400" s="14">
        <v>80</v>
      </c>
      <c r="R400" s="2">
        <v>255</v>
      </c>
      <c r="S400" s="27">
        <v>0.14982373678025851</v>
      </c>
      <c r="T400" s="14">
        <v>56.969695999999999</v>
      </c>
      <c r="U400" s="27">
        <v>-0.45628997867803839</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1767</v>
      </c>
      <c r="B401" s="2">
        <v>0</v>
      </c>
      <c r="C401" s="27">
        <v>0</v>
      </c>
      <c r="D401" s="2">
        <v>80</v>
      </c>
      <c r="E401" s="2">
        <v>0</v>
      </c>
      <c r="F401" s="27">
        <v>0</v>
      </c>
      <c r="G401" s="14">
        <v>13.3333333333333</v>
      </c>
      <c r="H401" s="2">
        <v>0</v>
      </c>
      <c r="I401" s="27">
        <v>0</v>
      </c>
      <c r="J401" s="14">
        <v>16.969695999999999</v>
      </c>
      <c r="K401" s="27"/>
      <c r="L401" s="2">
        <v>90</v>
      </c>
      <c r="M401" s="27">
        <v>3.9543057996485061E-2</v>
      </c>
      <c r="N401" s="2">
        <v>45.454545454545404</v>
      </c>
      <c r="O401" s="2">
        <v>51</v>
      </c>
      <c r="P401" s="27">
        <v>2.4297284421152931E-2</v>
      </c>
      <c r="Q401" s="14">
        <v>27.878787878787801</v>
      </c>
      <c r="R401" s="2">
        <v>22</v>
      </c>
      <c r="S401" s="27">
        <v>1.2925969447708578E-2</v>
      </c>
      <c r="T401" s="14">
        <v>15.757576</v>
      </c>
      <c r="U401" s="27">
        <v>-0.75555555555555554</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1824</v>
      </c>
      <c r="B402" s="2">
        <v>0</v>
      </c>
      <c r="C402" s="27">
        <v>0</v>
      </c>
      <c r="D402" s="2">
        <v>80</v>
      </c>
      <c r="E402" s="2">
        <v>0</v>
      </c>
      <c r="F402" s="27">
        <v>0</v>
      </c>
      <c r="G402" s="14">
        <v>13.3333333333333</v>
      </c>
      <c r="H402" s="2">
        <v>0</v>
      </c>
      <c r="I402" s="27">
        <v>0</v>
      </c>
      <c r="J402" s="14">
        <v>16.969695999999999</v>
      </c>
      <c r="K402" s="27"/>
      <c r="L402" s="2">
        <v>90</v>
      </c>
      <c r="M402" s="27">
        <v>3.9543057996485061E-2</v>
      </c>
      <c r="N402" s="2">
        <v>45.454545454545404</v>
      </c>
      <c r="O402" s="2">
        <v>51</v>
      </c>
      <c r="P402" s="27">
        <v>2.4297284421152931E-2</v>
      </c>
      <c r="Q402" s="14">
        <v>27.878787878787801</v>
      </c>
      <c r="R402" s="2">
        <v>22</v>
      </c>
      <c r="S402" s="27">
        <v>1.2925969447708578E-2</v>
      </c>
      <c r="T402" s="14">
        <v>15.757576</v>
      </c>
      <c r="U402" s="27">
        <v>-0.75555555555555554</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1825</v>
      </c>
      <c r="B403" s="2">
        <v>0</v>
      </c>
      <c r="C403" s="27">
        <v>0</v>
      </c>
      <c r="D403" s="2">
        <v>80</v>
      </c>
      <c r="E403" s="2">
        <v>0</v>
      </c>
      <c r="F403" s="27">
        <v>0</v>
      </c>
      <c r="G403" s="14">
        <v>13.3333333333333</v>
      </c>
      <c r="H403" s="2">
        <v>0</v>
      </c>
      <c r="I403" s="27">
        <v>0</v>
      </c>
      <c r="J403" s="14">
        <v>16.969695999999999</v>
      </c>
      <c r="K403" s="27"/>
      <c r="L403" s="2">
        <v>32</v>
      </c>
      <c r="M403" s="27">
        <v>1.4059753954305799E-2</v>
      </c>
      <c r="N403" s="2">
        <v>24.848484848484802</v>
      </c>
      <c r="O403" s="2">
        <v>5</v>
      </c>
      <c r="P403" s="27">
        <v>2.3820867079561697E-3</v>
      </c>
      <c r="Q403" s="14">
        <v>5.4545454545454497</v>
      </c>
      <c r="R403" s="2">
        <v>0</v>
      </c>
      <c r="S403" s="27">
        <v>0</v>
      </c>
      <c r="T403" s="14">
        <v>18.787877999999999</v>
      </c>
      <c r="U403" s="27">
        <v>-1</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1826</v>
      </c>
      <c r="B404" s="2">
        <v>0</v>
      </c>
      <c r="C404" s="27">
        <v>0</v>
      </c>
      <c r="D404" s="2">
        <v>80</v>
      </c>
      <c r="E404" s="2">
        <v>0</v>
      </c>
      <c r="F404" s="27">
        <v>0</v>
      </c>
      <c r="G404" s="14">
        <v>13.3333333333333</v>
      </c>
      <c r="H404" s="2">
        <v>0</v>
      </c>
      <c r="I404" s="27">
        <v>0</v>
      </c>
      <c r="J404" s="14">
        <v>16.969695999999999</v>
      </c>
      <c r="K404" s="27"/>
      <c r="L404" s="2">
        <v>0</v>
      </c>
      <c r="M404" s="27">
        <v>0</v>
      </c>
      <c r="N404" s="2">
        <v>80</v>
      </c>
      <c r="O404" s="2">
        <v>21</v>
      </c>
      <c r="P404" s="27">
        <v>1.0004764173415913E-2</v>
      </c>
      <c r="Q404" s="14">
        <v>16.969696969696901</v>
      </c>
      <c r="R404" s="2">
        <v>0</v>
      </c>
      <c r="S404" s="27">
        <v>0</v>
      </c>
      <c r="T404" s="14">
        <v>18.787877999999999</v>
      </c>
      <c r="U404" s="27"/>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1827</v>
      </c>
      <c r="B405" s="2">
        <v>0</v>
      </c>
      <c r="C405" s="27">
        <v>0</v>
      </c>
      <c r="D405" s="2">
        <v>80</v>
      </c>
      <c r="E405" s="2">
        <v>0</v>
      </c>
      <c r="F405" s="27">
        <v>0</v>
      </c>
      <c r="G405" s="14">
        <v>13.3333333333333</v>
      </c>
      <c r="H405" s="2">
        <v>0</v>
      </c>
      <c r="I405" s="27">
        <v>0</v>
      </c>
      <c r="J405" s="14">
        <v>16.969695999999999</v>
      </c>
      <c r="K405" s="27"/>
      <c r="L405" s="2">
        <v>58</v>
      </c>
      <c r="M405" s="27">
        <v>2.5483304042179262E-2</v>
      </c>
      <c r="N405" s="2">
        <v>38.787878787878697</v>
      </c>
      <c r="O405" s="2">
        <v>25</v>
      </c>
      <c r="P405" s="27">
        <v>1.1910433539780848E-2</v>
      </c>
      <c r="Q405" s="14">
        <v>20</v>
      </c>
      <c r="R405" s="2">
        <v>22</v>
      </c>
      <c r="S405" s="27">
        <v>1.2925969447708578E-2</v>
      </c>
      <c r="T405" s="14">
        <v>15.757576</v>
      </c>
      <c r="U405" s="27">
        <v>-0.62068965517241381</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1828</v>
      </c>
      <c r="B406" s="2">
        <v>0</v>
      </c>
      <c r="C406" s="27">
        <v>0</v>
      </c>
      <c r="D406" s="2">
        <v>80</v>
      </c>
      <c r="E406" s="2">
        <v>0</v>
      </c>
      <c r="F406" s="27">
        <v>0</v>
      </c>
      <c r="G406" s="14">
        <v>13.3333333333333</v>
      </c>
      <c r="H406" s="2">
        <v>0</v>
      </c>
      <c r="I406" s="27">
        <v>0</v>
      </c>
      <c r="J406" s="14">
        <v>16.969695999999999</v>
      </c>
      <c r="L406" s="2">
        <v>0</v>
      </c>
      <c r="M406" s="27">
        <v>0</v>
      </c>
      <c r="N406" s="2">
        <v>80</v>
      </c>
      <c r="O406" s="2">
        <v>0</v>
      </c>
      <c r="P406" s="27">
        <v>0</v>
      </c>
      <c r="Q406" s="14">
        <v>16.969696969696901</v>
      </c>
      <c r="R406" s="2">
        <v>0</v>
      </c>
      <c r="S406" s="27">
        <v>0</v>
      </c>
      <c r="T406" s="14">
        <v>18.787877999999999</v>
      </c>
      <c r="U406" s="27"/>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1768</v>
      </c>
      <c r="B407" s="2">
        <v>51</v>
      </c>
      <c r="C407" s="27">
        <v>0.18819188191881919</v>
      </c>
      <c r="D407" s="2">
        <v>26.6666666666666</v>
      </c>
      <c r="E407" s="2">
        <v>0</v>
      </c>
      <c r="F407" s="27">
        <v>0</v>
      </c>
      <c r="G407" s="14">
        <v>13.3333333333333</v>
      </c>
      <c r="H407" s="2">
        <v>9</v>
      </c>
      <c r="I407" s="27">
        <v>3.3210332103321034E-2</v>
      </c>
      <c r="J407" s="14">
        <v>9.6969700000000003</v>
      </c>
      <c r="K407" s="27">
        <v>-0.82352941176470584</v>
      </c>
      <c r="L407" s="2">
        <v>379</v>
      </c>
      <c r="M407" s="27">
        <v>0.16652021089630931</v>
      </c>
      <c r="N407" s="2">
        <v>80</v>
      </c>
      <c r="O407" s="2">
        <v>343</v>
      </c>
      <c r="P407" s="27">
        <v>0.16341114816579325</v>
      </c>
      <c r="Q407" s="14">
        <v>77.575757575757507</v>
      </c>
      <c r="R407" s="2">
        <v>233</v>
      </c>
      <c r="S407" s="27">
        <v>0.13689776733254994</v>
      </c>
      <c r="T407" s="14">
        <v>54.5454559</v>
      </c>
      <c r="U407" s="27">
        <v>-0.38522427440633245</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1824</v>
      </c>
      <c r="B408" s="2">
        <v>29</v>
      </c>
      <c r="C408" s="27">
        <v>0.1070110701107011</v>
      </c>
      <c r="D408" s="2">
        <v>20.606060606060598</v>
      </c>
      <c r="E408" s="2">
        <v>0</v>
      </c>
      <c r="F408" s="27">
        <v>0</v>
      </c>
      <c r="G408" s="14">
        <v>13.3333333333333</v>
      </c>
      <c r="H408" s="2">
        <v>9</v>
      </c>
      <c r="I408" s="27">
        <v>3.3210332103321034E-2</v>
      </c>
      <c r="J408" s="14">
        <v>9.6969700000000003</v>
      </c>
      <c r="K408" s="27">
        <v>-0.68965517241379315</v>
      </c>
      <c r="L408" s="2">
        <v>313</v>
      </c>
      <c r="M408" s="27">
        <v>0.13752196836555361</v>
      </c>
      <c r="N408" s="2">
        <v>77.575757575757507</v>
      </c>
      <c r="O408" s="2">
        <v>236</v>
      </c>
      <c r="P408" s="27">
        <v>0.11243449261553121</v>
      </c>
      <c r="Q408" s="14">
        <v>58.787878787878803</v>
      </c>
      <c r="R408" s="2">
        <v>209</v>
      </c>
      <c r="S408" s="27">
        <v>0.12279670975323149</v>
      </c>
      <c r="T408" s="14">
        <v>52.727271999999999</v>
      </c>
      <c r="U408" s="27">
        <v>-0.33226837060702874</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1825</v>
      </c>
      <c r="B409" s="2">
        <v>17</v>
      </c>
      <c r="C409" s="27">
        <v>6.273062730627306E-2</v>
      </c>
      <c r="D409" s="2">
        <v>16.363636363636299</v>
      </c>
      <c r="E409" s="2">
        <v>0</v>
      </c>
      <c r="F409" s="27">
        <v>0</v>
      </c>
      <c r="G409" s="14">
        <v>13.3333333333333</v>
      </c>
      <c r="H409" s="2">
        <v>9</v>
      </c>
      <c r="I409" s="27">
        <v>3.3210332103321034E-2</v>
      </c>
      <c r="J409" s="14">
        <v>9.6969700000000003</v>
      </c>
      <c r="K409" s="27">
        <v>-0.47058823529411764</v>
      </c>
      <c r="L409" s="2">
        <v>58</v>
      </c>
      <c r="M409" s="27">
        <v>2.5483304042179262E-2</v>
      </c>
      <c r="N409" s="2">
        <v>39.393939393939398</v>
      </c>
      <c r="O409" s="2">
        <v>48</v>
      </c>
      <c r="P409" s="27">
        <v>2.2868032396379228E-2</v>
      </c>
      <c r="Q409" s="14">
        <v>26.060606060605998</v>
      </c>
      <c r="R409" s="2">
        <v>35</v>
      </c>
      <c r="S409" s="27">
        <v>2.0564042303172738E-2</v>
      </c>
      <c r="T409" s="14">
        <v>21.818182</v>
      </c>
      <c r="U409" s="27">
        <v>-0.39655172413793105</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1826</v>
      </c>
      <c r="B410" s="2">
        <v>0</v>
      </c>
      <c r="C410" s="27">
        <v>0</v>
      </c>
      <c r="D410" s="2">
        <v>80</v>
      </c>
      <c r="E410" s="2">
        <v>0</v>
      </c>
      <c r="F410" s="27">
        <v>0</v>
      </c>
      <c r="G410" s="14">
        <v>13.3333333333333</v>
      </c>
      <c r="H410" s="2">
        <v>0</v>
      </c>
      <c r="I410" s="27">
        <v>0</v>
      </c>
      <c r="J410" s="14">
        <v>16.969695999999999</v>
      </c>
      <c r="K410" s="27"/>
      <c r="L410" s="2">
        <v>86</v>
      </c>
      <c r="M410" s="27">
        <v>3.7785588752196834E-2</v>
      </c>
      <c r="N410" s="2">
        <v>40.606060606060602</v>
      </c>
      <c r="O410" s="2">
        <v>44</v>
      </c>
      <c r="P410" s="27">
        <v>2.0962363030014291E-2</v>
      </c>
      <c r="Q410" s="14">
        <v>25.4545454545454</v>
      </c>
      <c r="R410" s="2">
        <v>58</v>
      </c>
      <c r="S410" s="27">
        <v>3.4077555816686249E-2</v>
      </c>
      <c r="T410" s="14">
        <v>24.242424</v>
      </c>
      <c r="U410" s="27">
        <v>-0.32558139534883723</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1827</v>
      </c>
      <c r="B411" s="2">
        <v>12</v>
      </c>
      <c r="C411" s="27">
        <v>4.4280442804428041E-2</v>
      </c>
      <c r="D411" s="2">
        <v>11.5151515151515</v>
      </c>
      <c r="E411" s="2">
        <v>0</v>
      </c>
      <c r="F411" s="27">
        <v>0</v>
      </c>
      <c r="G411" s="14">
        <v>13.3333333333333</v>
      </c>
      <c r="H411" s="2">
        <v>0</v>
      </c>
      <c r="I411" s="27">
        <v>0</v>
      </c>
      <c r="J411" s="14">
        <v>16.969695999999999</v>
      </c>
      <c r="K411" s="27">
        <v>-1</v>
      </c>
      <c r="L411" s="2">
        <v>169</v>
      </c>
      <c r="M411" s="27">
        <v>7.425307557117751E-2</v>
      </c>
      <c r="N411" s="2">
        <v>50.909090909090899</v>
      </c>
      <c r="O411" s="2">
        <v>144</v>
      </c>
      <c r="P411" s="27">
        <v>6.8604097189137681E-2</v>
      </c>
      <c r="Q411" s="14">
        <v>59.393939393939398</v>
      </c>
      <c r="R411" s="2">
        <v>116</v>
      </c>
      <c r="S411" s="27">
        <v>6.8155111633372498E-2</v>
      </c>
      <c r="T411" s="14">
        <v>41.212119999999999</v>
      </c>
      <c r="U411" s="27">
        <v>-0.31360946745562129</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1828</v>
      </c>
      <c r="B412" s="2">
        <v>22</v>
      </c>
      <c r="C412" s="27">
        <v>8.1180811808118078E-2</v>
      </c>
      <c r="D412" s="2">
        <v>18.7878787878787</v>
      </c>
      <c r="E412" s="2">
        <v>0</v>
      </c>
      <c r="F412" s="27">
        <v>0</v>
      </c>
      <c r="G412" s="14">
        <v>13.3333333333333</v>
      </c>
      <c r="H412" s="2">
        <v>0</v>
      </c>
      <c r="I412" s="27">
        <v>0</v>
      </c>
      <c r="J412" s="14">
        <v>16.969695999999999</v>
      </c>
      <c r="K412" s="27">
        <v>-1</v>
      </c>
      <c r="L412" s="2">
        <v>66</v>
      </c>
      <c r="M412" s="27">
        <v>2.8998242530755711E-2</v>
      </c>
      <c r="N412" s="2">
        <v>28.484848484848399</v>
      </c>
      <c r="O412" s="2">
        <v>107</v>
      </c>
      <c r="P412" s="27">
        <v>5.0976655550262026E-2</v>
      </c>
      <c r="Q412" s="14">
        <v>46.060606060605998</v>
      </c>
      <c r="R412" s="2">
        <v>24</v>
      </c>
      <c r="S412" s="27">
        <v>1.4101057579318449E-2</v>
      </c>
      <c r="T412" s="14">
        <v>16.363636</v>
      </c>
      <c r="U412" s="27">
        <v>-0.63636363636363635</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1817</v>
      </c>
      <c r="B413" s="2">
        <v>213</v>
      </c>
      <c r="C413" s="27">
        <v>0.7859778597785978</v>
      </c>
      <c r="D413" s="2">
        <v>47.272727272727202</v>
      </c>
      <c r="E413" s="2">
        <v>310</v>
      </c>
      <c r="F413" s="27">
        <v>0.92261904761904767</v>
      </c>
      <c r="G413" s="14">
        <v>61.818181818181799</v>
      </c>
      <c r="H413" s="2">
        <v>257</v>
      </c>
      <c r="I413" s="27">
        <v>0.94833948339483398</v>
      </c>
      <c r="J413" s="14">
        <v>62.4242439</v>
      </c>
      <c r="K413" s="27">
        <v>0.20657276995305165</v>
      </c>
      <c r="L413" s="2">
        <v>1733</v>
      </c>
      <c r="M413" s="27">
        <v>0.76142355008787344</v>
      </c>
      <c r="N413" s="2">
        <v>152.12121212121201</v>
      </c>
      <c r="O413" s="2">
        <v>1594</v>
      </c>
      <c r="P413" s="27">
        <v>0.75940924249642683</v>
      </c>
      <c r="Q413" s="14">
        <v>149.69696969696901</v>
      </c>
      <c r="R413" s="2">
        <v>1427</v>
      </c>
      <c r="S413" s="27">
        <v>0.8384253819036428</v>
      </c>
      <c r="T413" s="14">
        <v>159.393936</v>
      </c>
      <c r="U413" s="27">
        <v>-0.17657241777264859</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1765</v>
      </c>
      <c r="B414" s="2">
        <v>148</v>
      </c>
      <c r="C414" s="27">
        <v>0.54612546125461259</v>
      </c>
      <c r="D414" s="2">
        <v>43.636363636363598</v>
      </c>
      <c r="E414" s="2">
        <v>182</v>
      </c>
      <c r="F414" s="27">
        <v>0.54166666666666663</v>
      </c>
      <c r="G414" s="14">
        <v>55.757575757575701</v>
      </c>
      <c r="H414" s="2">
        <v>168</v>
      </c>
      <c r="I414" s="27">
        <v>0.61992619926199266</v>
      </c>
      <c r="J414" s="14">
        <v>41.818179999999998</v>
      </c>
      <c r="K414" s="27">
        <v>0.13513513513513514</v>
      </c>
      <c r="L414" s="2">
        <v>1040</v>
      </c>
      <c r="M414" s="27">
        <v>0.45694200351493847</v>
      </c>
      <c r="N414" s="2">
        <v>115.151515151515</v>
      </c>
      <c r="O414" s="2">
        <v>890</v>
      </c>
      <c r="P414" s="27">
        <v>0.42401143401619817</v>
      </c>
      <c r="Q414" s="14">
        <v>99.393939393939405</v>
      </c>
      <c r="R414" s="2">
        <v>897</v>
      </c>
      <c r="S414" s="27">
        <v>0.52702702702702697</v>
      </c>
      <c r="T414" s="14">
        <v>136.363632</v>
      </c>
      <c r="U414" s="27">
        <v>-0.13750000000000001</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1819</v>
      </c>
      <c r="B415" s="2">
        <v>24</v>
      </c>
      <c r="C415" s="27">
        <v>8.8560885608856083E-2</v>
      </c>
      <c r="D415" s="2">
        <v>20</v>
      </c>
      <c r="E415" s="2">
        <v>36</v>
      </c>
      <c r="F415" s="27">
        <v>0.10714285714285714</v>
      </c>
      <c r="G415" s="14">
        <v>21.2121212121212</v>
      </c>
      <c r="H415" s="2">
        <v>56</v>
      </c>
      <c r="I415" s="27">
        <v>0.20664206642066421</v>
      </c>
      <c r="J415" s="14">
        <v>28.484848</v>
      </c>
      <c r="K415" s="27">
        <v>1.3333333333333333</v>
      </c>
      <c r="L415" s="2">
        <v>484</v>
      </c>
      <c r="M415" s="27">
        <v>0.21265377855887521</v>
      </c>
      <c r="N415" s="2">
        <v>103.636363636363</v>
      </c>
      <c r="O415" s="2">
        <v>432</v>
      </c>
      <c r="P415" s="27">
        <v>0.20581229156741304</v>
      </c>
      <c r="Q415" s="14">
        <v>89.696969696969703</v>
      </c>
      <c r="R415" s="2">
        <v>359</v>
      </c>
      <c r="S415" s="27">
        <v>0.21092831962397179</v>
      </c>
      <c r="T415" s="14">
        <v>99.393936199999999</v>
      </c>
      <c r="U415" s="27">
        <v>-0.25826446280991733</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1820</v>
      </c>
      <c r="B416" s="2">
        <v>24</v>
      </c>
      <c r="C416" s="27">
        <v>8.8560885608856083E-2</v>
      </c>
      <c r="D416" s="2">
        <v>20</v>
      </c>
      <c r="E416" s="2">
        <v>0</v>
      </c>
      <c r="F416" s="27">
        <v>0</v>
      </c>
      <c r="G416" s="14">
        <v>13.3333333333333</v>
      </c>
      <c r="H416" s="2">
        <v>18</v>
      </c>
      <c r="I416" s="27">
        <v>6.6420664206642069E-2</v>
      </c>
      <c r="J416" s="14">
        <v>16.363636</v>
      </c>
      <c r="K416" s="27">
        <v>-0.25</v>
      </c>
      <c r="L416" s="2">
        <v>24</v>
      </c>
      <c r="M416" s="27">
        <v>1.054481546572935E-2</v>
      </c>
      <c r="N416" s="2">
        <v>20</v>
      </c>
      <c r="O416" s="2">
        <v>94</v>
      </c>
      <c r="P416" s="27">
        <v>4.4783230109575987E-2</v>
      </c>
      <c r="Q416" s="14">
        <v>50.303030303030297</v>
      </c>
      <c r="R416" s="2">
        <v>27</v>
      </c>
      <c r="S416" s="27">
        <v>1.5863689776733254E-2</v>
      </c>
      <c r="T416" s="14">
        <v>19.393940000000001</v>
      </c>
      <c r="U416" s="27">
        <v>0.125</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1821</v>
      </c>
      <c r="B417" s="2">
        <v>0</v>
      </c>
      <c r="C417" s="27">
        <v>0</v>
      </c>
      <c r="D417" s="2">
        <v>80</v>
      </c>
      <c r="E417" s="2">
        <v>20</v>
      </c>
      <c r="F417" s="27">
        <v>5.9523809523809521E-2</v>
      </c>
      <c r="G417" s="14">
        <v>15.151515151515101</v>
      </c>
      <c r="H417" s="2">
        <v>21</v>
      </c>
      <c r="I417" s="27">
        <v>7.7490774907749083E-2</v>
      </c>
      <c r="J417" s="14">
        <v>23.636364</v>
      </c>
      <c r="K417" s="27"/>
      <c r="L417" s="2">
        <v>94</v>
      </c>
      <c r="M417" s="27">
        <v>4.1300527240773287E-2</v>
      </c>
      <c r="N417" s="2">
        <v>49.696969696969703</v>
      </c>
      <c r="O417" s="2">
        <v>103</v>
      </c>
      <c r="P417" s="27">
        <v>4.9070986183897096E-2</v>
      </c>
      <c r="Q417" s="14">
        <v>39.393939393939398</v>
      </c>
      <c r="R417" s="2">
        <v>21</v>
      </c>
      <c r="S417" s="27">
        <v>1.2338425381903642E-2</v>
      </c>
      <c r="T417" s="14">
        <v>23.636364</v>
      </c>
      <c r="U417" s="27">
        <v>-0.77659574468085102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1822</v>
      </c>
      <c r="B418" s="2">
        <v>0</v>
      </c>
      <c r="C418" s="27">
        <v>0</v>
      </c>
      <c r="D418" s="2">
        <v>80</v>
      </c>
      <c r="E418" s="2">
        <v>16</v>
      </c>
      <c r="F418" s="27">
        <v>4.7619047619047616E-2</v>
      </c>
      <c r="G418" s="14">
        <v>16.363636363636299</v>
      </c>
      <c r="H418" s="2">
        <v>17</v>
      </c>
      <c r="I418" s="27">
        <v>6.273062730627306E-2</v>
      </c>
      <c r="J418" s="14">
        <v>12.121212</v>
      </c>
      <c r="K418" s="27"/>
      <c r="L418" s="2">
        <v>366</v>
      </c>
      <c r="M418" s="27">
        <v>0.16080843585237259</v>
      </c>
      <c r="N418" s="2">
        <v>90.909090909090907</v>
      </c>
      <c r="O418" s="2">
        <v>235</v>
      </c>
      <c r="P418" s="27">
        <v>0.11195807527393997</v>
      </c>
      <c r="Q418" s="14">
        <v>75.151515151515099</v>
      </c>
      <c r="R418" s="2">
        <v>311</v>
      </c>
      <c r="S418" s="27">
        <v>0.18272620446533491</v>
      </c>
      <c r="T418" s="14">
        <v>98.787880000000001</v>
      </c>
      <c r="U418" s="27">
        <v>-0.15027322404371585</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1823</v>
      </c>
      <c r="B419" s="2">
        <v>124</v>
      </c>
      <c r="C419" s="27">
        <v>0.45756457564575648</v>
      </c>
      <c r="D419" s="2">
        <v>33.939393939393902</v>
      </c>
      <c r="E419" s="2">
        <v>146</v>
      </c>
      <c r="F419" s="27">
        <v>0.43452380952380953</v>
      </c>
      <c r="G419" s="14">
        <v>47.878787878787797</v>
      </c>
      <c r="H419" s="2">
        <v>112</v>
      </c>
      <c r="I419" s="27">
        <v>0.41328413284132842</v>
      </c>
      <c r="J419" s="14">
        <v>35.151516000000001</v>
      </c>
      <c r="K419" s="27">
        <v>-9.6774193548387094E-2</v>
      </c>
      <c r="L419" s="2">
        <v>556</v>
      </c>
      <c r="M419" s="27">
        <v>0.24428822495606328</v>
      </c>
      <c r="N419" s="2">
        <v>84.242424242424207</v>
      </c>
      <c r="O419" s="2">
        <v>458</v>
      </c>
      <c r="P419" s="27">
        <v>0.21819914244878513</v>
      </c>
      <c r="Q419" s="14">
        <v>83.030303030303003</v>
      </c>
      <c r="R419" s="2">
        <v>538</v>
      </c>
      <c r="S419" s="27">
        <v>0.31609870740305523</v>
      </c>
      <c r="T419" s="14">
        <v>96.969695999999999</v>
      </c>
      <c r="U419" s="27">
        <v>-3.237410071942446E-2</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1766</v>
      </c>
      <c r="B420" s="2">
        <v>65</v>
      </c>
      <c r="C420" s="27">
        <v>0.23985239852398524</v>
      </c>
      <c r="D420" s="2">
        <v>28.484848484848399</v>
      </c>
      <c r="E420" s="2">
        <v>128</v>
      </c>
      <c r="F420" s="27">
        <v>0.38095238095238093</v>
      </c>
      <c r="G420" s="14">
        <v>37.5757575757575</v>
      </c>
      <c r="H420" s="2">
        <v>89</v>
      </c>
      <c r="I420" s="27">
        <v>0.32841328413284132</v>
      </c>
      <c r="J420" s="14">
        <v>43.636364</v>
      </c>
      <c r="K420" s="27">
        <v>0.36923076923076925</v>
      </c>
      <c r="L420" s="2">
        <v>693</v>
      </c>
      <c r="M420" s="27">
        <v>0.30448154657293497</v>
      </c>
      <c r="N420" s="2">
        <v>123.636363636363</v>
      </c>
      <c r="O420" s="2">
        <v>704</v>
      </c>
      <c r="P420" s="27">
        <v>0.33539780848022865</v>
      </c>
      <c r="Q420" s="14">
        <v>124.24242424242399</v>
      </c>
      <c r="R420" s="2">
        <v>530</v>
      </c>
      <c r="S420" s="27">
        <v>0.31139835487661577</v>
      </c>
      <c r="T420" s="14">
        <v>107.272728</v>
      </c>
      <c r="U420" s="27">
        <v>-0.2352092352092352</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1767</v>
      </c>
      <c r="B421" s="2">
        <v>0</v>
      </c>
      <c r="C421" s="27">
        <v>0</v>
      </c>
      <c r="D421" s="2">
        <v>80</v>
      </c>
      <c r="E421" s="2">
        <v>36</v>
      </c>
      <c r="F421" s="27">
        <v>0.10714285714285714</v>
      </c>
      <c r="G421" s="14">
        <v>21.2121212121212</v>
      </c>
      <c r="H421" s="2">
        <v>0</v>
      </c>
      <c r="I421" s="27">
        <v>0</v>
      </c>
      <c r="J421" s="14">
        <v>16.969695999999999</v>
      </c>
      <c r="K421" s="27"/>
      <c r="L421" s="2">
        <v>279</v>
      </c>
      <c r="M421" s="27">
        <v>0.12258347978910369</v>
      </c>
      <c r="N421" s="2">
        <v>96.969696969696898</v>
      </c>
      <c r="O421" s="2">
        <v>264</v>
      </c>
      <c r="P421" s="27">
        <v>0.12577417818008577</v>
      </c>
      <c r="Q421" s="14">
        <v>91.515151515151501</v>
      </c>
      <c r="R421" s="2">
        <v>137</v>
      </c>
      <c r="S421" s="27">
        <v>8.0493537015276145E-2</v>
      </c>
      <c r="T421" s="14">
        <v>52.727271999999999</v>
      </c>
      <c r="U421" s="27">
        <v>-0.50896057347670254</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1824</v>
      </c>
      <c r="B422" s="2">
        <v>0</v>
      </c>
      <c r="C422" s="27">
        <v>0</v>
      </c>
      <c r="D422" s="2">
        <v>80</v>
      </c>
      <c r="E422" s="2">
        <v>14</v>
      </c>
      <c r="F422" s="27">
        <v>4.1666666666666664E-2</v>
      </c>
      <c r="G422" s="14">
        <v>13.3333333333333</v>
      </c>
      <c r="H422" s="2">
        <v>0</v>
      </c>
      <c r="I422" s="27">
        <v>0</v>
      </c>
      <c r="J422" s="14">
        <v>16.969695999999999</v>
      </c>
      <c r="K422" s="27"/>
      <c r="L422" s="2">
        <v>213</v>
      </c>
      <c r="M422" s="27">
        <v>9.3585237258347984E-2</v>
      </c>
      <c r="N422" s="2">
        <v>91.515151515151501</v>
      </c>
      <c r="O422" s="2">
        <v>192</v>
      </c>
      <c r="P422" s="27">
        <v>9.1472129585516912E-2</v>
      </c>
      <c r="Q422" s="14">
        <v>83.030303030303003</v>
      </c>
      <c r="R422" s="2">
        <v>15</v>
      </c>
      <c r="S422" s="27">
        <v>8.8131609870740306E-3</v>
      </c>
      <c r="T422" s="14">
        <v>12.121212</v>
      </c>
      <c r="U422" s="27">
        <v>-0.92957746478873238</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1825</v>
      </c>
      <c r="B423" s="2">
        <v>0</v>
      </c>
      <c r="C423" s="27">
        <v>0</v>
      </c>
      <c r="D423" s="2">
        <v>80</v>
      </c>
      <c r="E423" s="2">
        <v>0</v>
      </c>
      <c r="F423" s="27">
        <v>0</v>
      </c>
      <c r="G423" s="14">
        <v>13.3333333333333</v>
      </c>
      <c r="H423" s="2">
        <v>0</v>
      </c>
      <c r="I423" s="27">
        <v>0</v>
      </c>
      <c r="J423" s="14">
        <v>16.969695999999999</v>
      </c>
      <c r="K423" s="27"/>
      <c r="L423" s="2">
        <v>0</v>
      </c>
      <c r="M423" s="27">
        <v>0</v>
      </c>
      <c r="N423" s="2">
        <v>80</v>
      </c>
      <c r="O423" s="2">
        <v>107</v>
      </c>
      <c r="P423" s="27">
        <v>5.0976655550262026E-2</v>
      </c>
      <c r="Q423" s="14">
        <v>74.545454545454504</v>
      </c>
      <c r="R423" s="2">
        <v>0</v>
      </c>
      <c r="S423" s="27">
        <v>0</v>
      </c>
      <c r="T423" s="14">
        <v>18.787877999999999</v>
      </c>
      <c r="U423" s="27"/>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1826</v>
      </c>
      <c r="B424" s="2">
        <v>0</v>
      </c>
      <c r="C424" s="27">
        <v>0</v>
      </c>
      <c r="D424" s="2">
        <v>80</v>
      </c>
      <c r="E424" s="2">
        <v>0</v>
      </c>
      <c r="F424" s="27">
        <v>0</v>
      </c>
      <c r="G424" s="14">
        <v>13.3333333333333</v>
      </c>
      <c r="H424" s="2">
        <v>0</v>
      </c>
      <c r="I424" s="27">
        <v>0</v>
      </c>
      <c r="J424" s="14">
        <v>16.969695999999999</v>
      </c>
      <c r="K424" s="27"/>
      <c r="L424" s="2">
        <v>18</v>
      </c>
      <c r="M424" s="27">
        <v>7.9086115992970125E-3</v>
      </c>
      <c r="N424" s="2">
        <v>17.5757575757575</v>
      </c>
      <c r="O424" s="2">
        <v>0</v>
      </c>
      <c r="P424" s="27">
        <v>0</v>
      </c>
      <c r="Q424" s="14">
        <v>16.969696969696901</v>
      </c>
      <c r="R424" s="2">
        <v>0</v>
      </c>
      <c r="S424" s="27">
        <v>0</v>
      </c>
      <c r="T424" s="14">
        <v>18.787877999999999</v>
      </c>
      <c r="U424" s="27">
        <v>-1</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1827</v>
      </c>
      <c r="B425" s="2">
        <v>0</v>
      </c>
      <c r="C425" s="27">
        <v>0</v>
      </c>
      <c r="D425" s="2">
        <v>80</v>
      </c>
      <c r="E425" s="2">
        <v>14</v>
      </c>
      <c r="F425" s="27">
        <v>4.1666666666666664E-2</v>
      </c>
      <c r="G425" s="14">
        <v>13.3333333333333</v>
      </c>
      <c r="H425" s="2">
        <v>0</v>
      </c>
      <c r="I425" s="27">
        <v>0</v>
      </c>
      <c r="J425" s="14">
        <v>16.969695999999999</v>
      </c>
      <c r="K425" s="27"/>
      <c r="L425" s="2">
        <v>195</v>
      </c>
      <c r="M425" s="27">
        <v>8.5676625659050973E-2</v>
      </c>
      <c r="N425" s="2">
        <v>90.303030303030297</v>
      </c>
      <c r="O425" s="2">
        <v>85</v>
      </c>
      <c r="P425" s="27">
        <v>4.0495474035254886E-2</v>
      </c>
      <c r="Q425" s="14">
        <v>38.181818181818102</v>
      </c>
      <c r="R425" s="2">
        <v>15</v>
      </c>
      <c r="S425" s="27">
        <v>8.8131609870740306E-3</v>
      </c>
      <c r="T425" s="14">
        <v>12.121212</v>
      </c>
      <c r="U425" s="27">
        <v>-0.92307692307692313</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1828</v>
      </c>
      <c r="B426" s="2">
        <v>0</v>
      </c>
      <c r="C426" s="27">
        <v>0</v>
      </c>
      <c r="D426" s="2">
        <v>80</v>
      </c>
      <c r="E426" s="2">
        <v>22</v>
      </c>
      <c r="F426" s="27">
        <v>6.5476190476190479E-2</v>
      </c>
      <c r="G426" s="14">
        <v>15.757575757575699</v>
      </c>
      <c r="H426" s="2">
        <v>0</v>
      </c>
      <c r="I426" s="27">
        <v>0</v>
      </c>
      <c r="J426" s="14">
        <v>16.969695999999999</v>
      </c>
      <c r="K426" s="27"/>
      <c r="L426" s="2">
        <v>66</v>
      </c>
      <c r="M426" s="27">
        <v>2.8998242530755711E-2</v>
      </c>
      <c r="N426" s="2">
        <v>35.151515151515099</v>
      </c>
      <c r="O426" s="2">
        <v>72</v>
      </c>
      <c r="P426" s="27">
        <v>3.430204859456884E-2</v>
      </c>
      <c r="Q426" s="14">
        <v>38.787878787878697</v>
      </c>
      <c r="R426" s="2">
        <v>122</v>
      </c>
      <c r="S426" s="27">
        <v>7.1680376028202111E-2</v>
      </c>
      <c r="T426" s="14">
        <v>52.727271999999999</v>
      </c>
      <c r="U426" s="27">
        <v>0.84848484848484851</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1768</v>
      </c>
      <c r="B427" s="2">
        <v>65</v>
      </c>
      <c r="C427" s="27">
        <v>0.23985239852398524</v>
      </c>
      <c r="D427" s="2">
        <v>28.484848484848399</v>
      </c>
      <c r="E427" s="2">
        <v>92</v>
      </c>
      <c r="F427" s="27">
        <v>0.27380952380952384</v>
      </c>
      <c r="G427" s="14">
        <v>33.939393939393902</v>
      </c>
      <c r="H427" s="2">
        <v>89</v>
      </c>
      <c r="I427" s="27">
        <v>0.32841328413284132</v>
      </c>
      <c r="J427" s="14">
        <v>43.636364</v>
      </c>
      <c r="K427" s="27">
        <v>0.36923076923076925</v>
      </c>
      <c r="L427" s="2">
        <v>414</v>
      </c>
      <c r="M427" s="27">
        <v>0.18189806678383127</v>
      </c>
      <c r="N427" s="2">
        <v>70.303030303030297</v>
      </c>
      <c r="O427" s="2">
        <v>440</v>
      </c>
      <c r="P427" s="27">
        <v>0.20962363030014292</v>
      </c>
      <c r="Q427" s="14">
        <v>90.909090909090907</v>
      </c>
      <c r="R427" s="2">
        <v>393</v>
      </c>
      <c r="S427" s="27">
        <v>0.2309048178613396</v>
      </c>
      <c r="T427" s="14">
        <v>89.090909999999994</v>
      </c>
      <c r="U427" s="27">
        <v>-5.0724637681159424E-2</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1824</v>
      </c>
      <c r="B428" s="2">
        <v>48</v>
      </c>
      <c r="C428" s="27">
        <v>0.17712177121771217</v>
      </c>
      <c r="D428" s="2">
        <v>25.4545454545454</v>
      </c>
      <c r="E428" s="2">
        <v>13</v>
      </c>
      <c r="F428" s="27">
        <v>3.8690476190476192E-2</v>
      </c>
      <c r="G428" s="14">
        <v>9.6969696969696901</v>
      </c>
      <c r="H428" s="2">
        <v>42</v>
      </c>
      <c r="I428" s="27">
        <v>0.15498154981549817</v>
      </c>
      <c r="J428" s="14">
        <v>32.121212</v>
      </c>
      <c r="K428" s="27">
        <v>-0.125</v>
      </c>
      <c r="L428" s="2">
        <v>330</v>
      </c>
      <c r="M428" s="27">
        <v>0.14499121265377857</v>
      </c>
      <c r="N428" s="2">
        <v>64.848484848484802</v>
      </c>
      <c r="O428" s="2">
        <v>209</v>
      </c>
      <c r="P428" s="27">
        <v>9.9571224392567895E-2</v>
      </c>
      <c r="Q428" s="14">
        <v>61.818181818181799</v>
      </c>
      <c r="R428" s="2">
        <v>193</v>
      </c>
      <c r="S428" s="27">
        <v>0.11339600470035252</v>
      </c>
      <c r="T428" s="14">
        <v>65.454544100000007</v>
      </c>
      <c r="U428" s="27">
        <v>-0.41515151515151516</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1825</v>
      </c>
      <c r="B429" s="2">
        <v>0</v>
      </c>
      <c r="C429" s="27">
        <v>0</v>
      </c>
      <c r="D429" s="2">
        <v>80</v>
      </c>
      <c r="E429" s="2">
        <v>8</v>
      </c>
      <c r="F429" s="27">
        <v>2.3809523809523808E-2</v>
      </c>
      <c r="G429" s="14">
        <v>9.0909090909090899</v>
      </c>
      <c r="H429" s="2">
        <v>19</v>
      </c>
      <c r="I429" s="27">
        <v>7.0110701107011064E-2</v>
      </c>
      <c r="J429" s="14">
        <v>20</v>
      </c>
      <c r="K429" s="27"/>
      <c r="L429" s="2">
        <v>31</v>
      </c>
      <c r="M429" s="27">
        <v>1.3620386643233744E-2</v>
      </c>
      <c r="N429" s="2">
        <v>16.363636363636299</v>
      </c>
      <c r="O429" s="2">
        <v>32</v>
      </c>
      <c r="P429" s="27">
        <v>1.5245354930919485E-2</v>
      </c>
      <c r="Q429" s="14">
        <v>26.060606060605998</v>
      </c>
      <c r="R429" s="2">
        <v>105</v>
      </c>
      <c r="S429" s="27">
        <v>6.1692126909518211E-2</v>
      </c>
      <c r="T429" s="14">
        <v>55.151516000000001</v>
      </c>
      <c r="U429" s="27">
        <v>2.3870967741935485</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1826</v>
      </c>
      <c r="B430" s="2">
        <v>0</v>
      </c>
      <c r="C430" s="27">
        <v>0</v>
      </c>
      <c r="D430" s="2">
        <v>80</v>
      </c>
      <c r="E430" s="2">
        <v>5</v>
      </c>
      <c r="F430" s="27">
        <v>1.488095238095238E-2</v>
      </c>
      <c r="G430" s="14">
        <v>5.4545454545454497</v>
      </c>
      <c r="H430" s="2">
        <v>0</v>
      </c>
      <c r="I430" s="27">
        <v>0</v>
      </c>
      <c r="J430" s="14">
        <v>16.969695999999999</v>
      </c>
      <c r="K430" s="27"/>
      <c r="L430" s="2">
        <v>57</v>
      </c>
      <c r="M430" s="27">
        <v>2.5043936731107205E-2</v>
      </c>
      <c r="N430" s="2">
        <v>28.484848484848399</v>
      </c>
      <c r="O430" s="2">
        <v>53</v>
      </c>
      <c r="P430" s="27">
        <v>2.5250119104335399E-2</v>
      </c>
      <c r="Q430" s="14">
        <v>26.6666666666666</v>
      </c>
      <c r="R430" s="2">
        <v>1</v>
      </c>
      <c r="S430" s="27">
        <v>5.8754406580493535E-4</v>
      </c>
      <c r="T430" s="14">
        <v>16.363636</v>
      </c>
      <c r="U430" s="27">
        <v>-0.98245614035087714</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1827</v>
      </c>
      <c r="B431" s="2">
        <v>48</v>
      </c>
      <c r="C431" s="27">
        <v>0.17712177121771217</v>
      </c>
      <c r="D431" s="2">
        <v>25.4545454545454</v>
      </c>
      <c r="E431" s="2">
        <v>0</v>
      </c>
      <c r="F431" s="27">
        <v>0</v>
      </c>
      <c r="G431" s="14">
        <v>13.3333333333333</v>
      </c>
      <c r="H431" s="2">
        <v>23</v>
      </c>
      <c r="I431" s="27">
        <v>8.4870848708487087E-2</v>
      </c>
      <c r="J431" s="14">
        <v>23.636364</v>
      </c>
      <c r="K431" s="27">
        <v>-0.52083333333333337</v>
      </c>
      <c r="L431" s="2">
        <v>242</v>
      </c>
      <c r="M431" s="27">
        <v>0.10632688927943761</v>
      </c>
      <c r="N431" s="2">
        <v>61.212121212121197</v>
      </c>
      <c r="O431" s="2">
        <v>124</v>
      </c>
      <c r="P431" s="27">
        <v>5.9075750357313009E-2</v>
      </c>
      <c r="Q431" s="14">
        <v>41.818181818181799</v>
      </c>
      <c r="R431" s="2">
        <v>87</v>
      </c>
      <c r="S431" s="27">
        <v>5.1116333725029377E-2</v>
      </c>
      <c r="T431" s="14">
        <v>38.181820000000002</v>
      </c>
      <c r="U431" s="27">
        <v>-0.64049586776859502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1828</v>
      </c>
      <c r="B432" s="2">
        <v>17</v>
      </c>
      <c r="C432" s="27">
        <v>6.273062730627306E-2</v>
      </c>
      <c r="D432" s="2">
        <v>12.1212121212121</v>
      </c>
      <c r="E432" s="2">
        <v>79</v>
      </c>
      <c r="F432" s="27">
        <v>0.23511904761904762</v>
      </c>
      <c r="G432" s="14">
        <v>32.727272727272698</v>
      </c>
      <c r="H432" s="2">
        <v>47</v>
      </c>
      <c r="I432" s="27">
        <v>0.17343173431734318</v>
      </c>
      <c r="J432" s="14">
        <v>28.484848</v>
      </c>
      <c r="K432" s="27">
        <v>1.7647058823529411</v>
      </c>
      <c r="L432" s="2">
        <v>84</v>
      </c>
      <c r="M432" s="27">
        <v>3.6906854130052721E-2</v>
      </c>
      <c r="N432" s="2">
        <v>30.303030303030301</v>
      </c>
      <c r="O432" s="2">
        <v>231</v>
      </c>
      <c r="P432" s="27">
        <v>0.11005240590757503</v>
      </c>
      <c r="Q432" s="14">
        <v>66.060606060606005</v>
      </c>
      <c r="R432" s="2">
        <v>200</v>
      </c>
      <c r="S432" s="27">
        <v>0.11750881316098707</v>
      </c>
      <c r="T432" s="14">
        <v>66.666664100000006</v>
      </c>
      <c r="U432" s="27">
        <v>1.3809523809523809</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122" t="s">
        <v>1831</v>
      </c>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211" t="s">
        <v>1703</v>
      </c>
      <c r="C435" s="211"/>
      <c r="D435" s="211" t="s">
        <v>1704</v>
      </c>
      <c r="E435" s="211" t="s">
        <v>1703</v>
      </c>
      <c r="F435" s="211"/>
      <c r="G435" s="211" t="s">
        <v>1704</v>
      </c>
      <c r="H435" s="211" t="s">
        <v>1703</v>
      </c>
      <c r="I435" s="211"/>
      <c r="J435" s="211" t="s">
        <v>1704</v>
      </c>
      <c r="K435" t="s">
        <v>172</v>
      </c>
      <c r="L435" s="211" t="s">
        <v>1703</v>
      </c>
      <c r="M435" s="211"/>
      <c r="N435" s="211" t="s">
        <v>1704</v>
      </c>
      <c r="O435" s="211" t="s">
        <v>1703</v>
      </c>
      <c r="P435" s="211"/>
      <c r="Q435" s="211" t="s">
        <v>1704</v>
      </c>
      <c r="R435" s="211" t="s">
        <v>1703</v>
      </c>
      <c r="S435" s="211"/>
      <c r="T435" s="211" t="s">
        <v>1704</v>
      </c>
      <c r="U435" t="s">
        <v>172</v>
      </c>
      <c r="V435" s="211" t="s">
        <v>1703</v>
      </c>
      <c r="W435" s="211"/>
      <c r="X435" s="211" t="s">
        <v>1704</v>
      </c>
      <c r="Y435" s="211" t="s">
        <v>1703</v>
      </c>
      <c r="Z435" s="211"/>
      <c r="AA435" s="211" t="s">
        <v>1704</v>
      </c>
      <c r="AB435" s="211" t="s">
        <v>1703</v>
      </c>
      <c r="AC435" s="211"/>
      <c r="AD435" s="211" t="s">
        <v>1704</v>
      </c>
      <c r="AE435" t="s">
        <v>172</v>
      </c>
    </row>
    <row r="436" spans="1:31" x14ac:dyDescent="0.3">
      <c r="A436" t="s">
        <v>174</v>
      </c>
      <c r="B436" s="2">
        <v>14</v>
      </c>
      <c r="C436" s="27" t="s">
        <v>172</v>
      </c>
      <c r="D436" s="2">
        <v>13.9393939393939</v>
      </c>
      <c r="E436" s="2">
        <v>31</v>
      </c>
      <c r="F436" s="27" t="s">
        <v>172</v>
      </c>
      <c r="G436" s="14">
        <v>14.545454545454501</v>
      </c>
      <c r="H436" s="2">
        <v>21</v>
      </c>
      <c r="I436" s="27" t="s">
        <v>172</v>
      </c>
      <c r="J436" s="14">
        <v>15.151515</v>
      </c>
      <c r="K436" s="27">
        <v>0.5</v>
      </c>
      <c r="L436" s="2">
        <v>483</v>
      </c>
      <c r="M436" s="27" t="s">
        <v>172</v>
      </c>
      <c r="N436" s="2">
        <v>92.121212121212096</v>
      </c>
      <c r="O436" s="2">
        <v>526</v>
      </c>
      <c r="P436" s="27" t="s">
        <v>172</v>
      </c>
      <c r="Q436" s="14">
        <v>98.181818181818201</v>
      </c>
      <c r="R436" s="2">
        <v>508</v>
      </c>
      <c r="S436" s="27" t="s">
        <v>172</v>
      </c>
      <c r="T436" s="14">
        <v>113.333336</v>
      </c>
      <c r="U436" s="27">
        <v>5.1759834368530024E-2</v>
      </c>
      <c r="V436" s="2">
        <v>66475</v>
      </c>
      <c r="W436" s="27" t="s">
        <v>172</v>
      </c>
      <c r="X436" s="2">
        <v>1236</v>
      </c>
      <c r="Y436" s="2">
        <v>63389</v>
      </c>
      <c r="Z436" s="27" t="s">
        <v>172</v>
      </c>
      <c r="AA436" s="14">
        <v>1071.52</v>
      </c>
      <c r="AB436" s="2">
        <v>69573</v>
      </c>
      <c r="AC436" s="27" t="s">
        <v>172</v>
      </c>
      <c r="AD436" s="14">
        <v>1105.45</v>
      </c>
      <c r="AE436" s="27">
        <v>4.7E-2</v>
      </c>
    </row>
    <row r="437" spans="1:31" x14ac:dyDescent="0.3">
      <c r="A437" t="s">
        <v>1801</v>
      </c>
      <c r="B437" s="2">
        <v>0</v>
      </c>
      <c r="C437" s="27">
        <v>0</v>
      </c>
      <c r="D437" s="2">
        <v>80</v>
      </c>
      <c r="E437" s="2">
        <v>10</v>
      </c>
      <c r="F437" s="27">
        <v>0.32258064516129031</v>
      </c>
      <c r="G437" s="14">
        <v>7.8787878787878798</v>
      </c>
      <c r="H437" s="2">
        <v>10</v>
      </c>
      <c r="I437" s="27">
        <v>0.47619047619047616</v>
      </c>
      <c r="J437" s="14">
        <v>10.30303</v>
      </c>
      <c r="K437" s="27"/>
      <c r="L437" s="2">
        <v>121</v>
      </c>
      <c r="M437" s="27">
        <v>0.25051759834368531</v>
      </c>
      <c r="N437" s="2">
        <v>57.5757575757575</v>
      </c>
      <c r="O437" s="2">
        <v>140</v>
      </c>
      <c r="P437" s="27">
        <v>0.26615969581749049</v>
      </c>
      <c r="Q437" s="14">
        <v>53.939393939393902</v>
      </c>
      <c r="R437" s="2">
        <v>180</v>
      </c>
      <c r="S437" s="27">
        <v>0.3543307086614173</v>
      </c>
      <c r="T437" s="14">
        <v>83.636359999999996</v>
      </c>
      <c r="U437" s="27">
        <v>0.48760330578512395</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1765</v>
      </c>
      <c r="B438" s="2">
        <v>0</v>
      </c>
      <c r="C438" s="27">
        <v>0</v>
      </c>
      <c r="D438" s="2">
        <v>80</v>
      </c>
      <c r="E438" s="2">
        <v>10</v>
      </c>
      <c r="F438" s="27">
        <v>0.32258064516129031</v>
      </c>
      <c r="G438" s="14">
        <v>7.8787878787878798</v>
      </c>
      <c r="H438" s="2">
        <v>0</v>
      </c>
      <c r="I438" s="27">
        <v>0</v>
      </c>
      <c r="J438" s="14">
        <v>16.969695999999999</v>
      </c>
      <c r="K438" s="27"/>
      <c r="L438" s="2">
        <v>11</v>
      </c>
      <c r="M438" s="27">
        <v>2.2774327122153208E-2</v>
      </c>
      <c r="N438" s="2">
        <v>10.303030303030299</v>
      </c>
      <c r="O438" s="2">
        <v>18</v>
      </c>
      <c r="P438" s="27">
        <v>3.4220532319391636E-2</v>
      </c>
      <c r="Q438" s="14">
        <v>10.909090909090899</v>
      </c>
      <c r="R438" s="2">
        <v>13</v>
      </c>
      <c r="S438" s="27">
        <v>2.5590551181102362E-2</v>
      </c>
      <c r="T438" s="14">
        <v>14.545455</v>
      </c>
      <c r="U438" s="27">
        <v>0.18181818181818182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1819</v>
      </c>
      <c r="B439" s="2">
        <v>0</v>
      </c>
      <c r="C439" s="27">
        <v>0</v>
      </c>
      <c r="D439" s="2">
        <v>80</v>
      </c>
      <c r="E439" s="2">
        <v>10</v>
      </c>
      <c r="F439" s="27">
        <v>0.32258064516129031</v>
      </c>
      <c r="G439" s="14">
        <v>7.8787878787878798</v>
      </c>
      <c r="H439" s="2">
        <v>0</v>
      </c>
      <c r="I439" s="27">
        <v>0</v>
      </c>
      <c r="J439" s="14">
        <v>16.969695999999999</v>
      </c>
      <c r="K439" s="27"/>
      <c r="L439" s="2">
        <v>11</v>
      </c>
      <c r="M439" s="27">
        <v>2.2774327122153208E-2</v>
      </c>
      <c r="N439" s="2">
        <v>10.303030303030299</v>
      </c>
      <c r="O439" s="2">
        <v>18</v>
      </c>
      <c r="P439" s="27">
        <v>3.4220532319391636E-2</v>
      </c>
      <c r="Q439" s="14">
        <v>10.909090909090899</v>
      </c>
      <c r="R439" s="2">
        <v>13</v>
      </c>
      <c r="S439" s="27">
        <v>2.5590551181102362E-2</v>
      </c>
      <c r="T439" s="14">
        <v>14.545455</v>
      </c>
      <c r="U439" s="27">
        <v>0.18181818181818182</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1820</v>
      </c>
      <c r="B440" s="2">
        <v>0</v>
      </c>
      <c r="C440" s="27">
        <v>0</v>
      </c>
      <c r="D440" s="2">
        <v>80</v>
      </c>
      <c r="E440" s="2">
        <v>0</v>
      </c>
      <c r="F440" s="27">
        <v>0</v>
      </c>
      <c r="G440" s="14">
        <v>13.3333333333333</v>
      </c>
      <c r="H440" s="2">
        <v>0</v>
      </c>
      <c r="I440" s="27">
        <v>0</v>
      </c>
      <c r="J440" s="14">
        <v>16.969695999999999</v>
      </c>
      <c r="K440" s="27"/>
      <c r="L440" s="2">
        <v>0</v>
      </c>
      <c r="M440" s="27">
        <v>0</v>
      </c>
      <c r="N440" s="2">
        <v>80</v>
      </c>
      <c r="O440" s="2">
        <v>0</v>
      </c>
      <c r="P440" s="27">
        <v>0</v>
      </c>
      <c r="Q440" s="14">
        <v>16.969696969696901</v>
      </c>
      <c r="R440" s="2">
        <v>0</v>
      </c>
      <c r="S440" s="27">
        <v>0</v>
      </c>
      <c r="T440" s="14">
        <v>18.787877999999999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1821</v>
      </c>
      <c r="B441" s="2">
        <v>0</v>
      </c>
      <c r="C441" s="27">
        <v>0</v>
      </c>
      <c r="D441" s="2">
        <v>80</v>
      </c>
      <c r="E441" s="2">
        <v>10</v>
      </c>
      <c r="F441" s="27">
        <v>0.32258064516129031</v>
      </c>
      <c r="G441" s="14">
        <v>7.8787878787878798</v>
      </c>
      <c r="H441" s="2">
        <v>0</v>
      </c>
      <c r="I441" s="27">
        <v>0</v>
      </c>
      <c r="J441" s="14">
        <v>16.969695999999999</v>
      </c>
      <c r="K441" s="27"/>
      <c r="L441" s="2">
        <v>0</v>
      </c>
      <c r="M441" s="27">
        <v>0</v>
      </c>
      <c r="N441" s="2">
        <v>80</v>
      </c>
      <c r="O441" s="2">
        <v>10</v>
      </c>
      <c r="P441" s="27">
        <v>1.9011406844106463E-2</v>
      </c>
      <c r="Q441" s="14">
        <v>7.8787878787878798</v>
      </c>
      <c r="R441" s="2">
        <v>0</v>
      </c>
      <c r="S441" s="27">
        <v>0</v>
      </c>
      <c r="T441" s="14">
        <v>18.787877999999999</v>
      </c>
      <c r="U441" s="27"/>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1822</v>
      </c>
      <c r="B442" s="2">
        <v>0</v>
      </c>
      <c r="C442" s="27">
        <v>0</v>
      </c>
      <c r="D442" s="2">
        <v>80</v>
      </c>
      <c r="E442" s="2">
        <v>0</v>
      </c>
      <c r="F442" s="27">
        <v>0</v>
      </c>
      <c r="G442" s="14">
        <v>13.3333333333333</v>
      </c>
      <c r="H442" s="2">
        <v>0</v>
      </c>
      <c r="I442" s="27">
        <v>0</v>
      </c>
      <c r="J442" s="14">
        <v>16.969695999999999</v>
      </c>
      <c r="K442" s="27"/>
      <c r="L442" s="2">
        <v>11</v>
      </c>
      <c r="M442" s="27">
        <v>2.2774327122153208E-2</v>
      </c>
      <c r="N442" s="2">
        <v>10.303030303030299</v>
      </c>
      <c r="O442" s="2">
        <v>8</v>
      </c>
      <c r="P442" s="27">
        <v>1.5209125475285171E-2</v>
      </c>
      <c r="Q442" s="14">
        <v>7.8787878787878798</v>
      </c>
      <c r="R442" s="2">
        <v>13</v>
      </c>
      <c r="S442" s="27">
        <v>2.5590551181102362E-2</v>
      </c>
      <c r="T442" s="14">
        <v>14.545455</v>
      </c>
      <c r="U442" s="27">
        <v>0.18181818181818182</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1823</v>
      </c>
      <c r="B443" s="2">
        <v>0</v>
      </c>
      <c r="C443" s="27">
        <v>0</v>
      </c>
      <c r="D443" s="2">
        <v>80</v>
      </c>
      <c r="E443" s="2">
        <v>0</v>
      </c>
      <c r="F443" s="27">
        <v>0</v>
      </c>
      <c r="G443" s="14">
        <v>13.3333333333333</v>
      </c>
      <c r="H443" s="2">
        <v>0</v>
      </c>
      <c r="I443" s="27">
        <v>0</v>
      </c>
      <c r="J443" s="14">
        <v>16.969695999999999</v>
      </c>
      <c r="K443" s="27"/>
      <c r="L443" s="2">
        <v>0</v>
      </c>
      <c r="M443" s="27">
        <v>0</v>
      </c>
      <c r="N443" s="2">
        <v>80</v>
      </c>
      <c r="O443" s="2">
        <v>0</v>
      </c>
      <c r="P443" s="27">
        <v>0</v>
      </c>
      <c r="Q443" s="14">
        <v>16.969696969696901</v>
      </c>
      <c r="R443" s="2">
        <v>0</v>
      </c>
      <c r="S443" s="27">
        <v>0</v>
      </c>
      <c r="T443" s="14">
        <v>18.787877999999999</v>
      </c>
      <c r="U443" s="27"/>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1766</v>
      </c>
      <c r="B444" s="2">
        <v>0</v>
      </c>
      <c r="C444" s="27">
        <v>0</v>
      </c>
      <c r="D444" s="2">
        <v>80</v>
      </c>
      <c r="E444" s="2">
        <v>0</v>
      </c>
      <c r="F444" s="27">
        <v>0</v>
      </c>
      <c r="G444" s="14">
        <v>13.3333333333333</v>
      </c>
      <c r="H444" s="2">
        <v>10</v>
      </c>
      <c r="I444" s="27">
        <v>0.47619047619047616</v>
      </c>
      <c r="J444" s="14">
        <v>10.30303</v>
      </c>
      <c r="K444" s="27"/>
      <c r="L444" s="2">
        <v>110</v>
      </c>
      <c r="M444" s="27">
        <v>0.2277432712215321</v>
      </c>
      <c r="N444" s="2">
        <v>58.181818181818201</v>
      </c>
      <c r="O444" s="2">
        <v>122</v>
      </c>
      <c r="P444" s="27">
        <v>0.23193916349809887</v>
      </c>
      <c r="Q444" s="14">
        <v>53.3333333333333</v>
      </c>
      <c r="R444" s="2">
        <v>167</v>
      </c>
      <c r="S444" s="27">
        <v>0.32874015748031499</v>
      </c>
      <c r="T444" s="14">
        <v>80.606063800000001</v>
      </c>
      <c r="U444" s="27">
        <v>0.51818181818181819</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1767</v>
      </c>
      <c r="B445" s="2">
        <v>0</v>
      </c>
      <c r="C445" s="27">
        <v>0</v>
      </c>
      <c r="D445" s="2">
        <v>80</v>
      </c>
      <c r="E445" s="2">
        <v>0</v>
      </c>
      <c r="F445" s="27">
        <v>0</v>
      </c>
      <c r="G445" s="14">
        <v>13.3333333333333</v>
      </c>
      <c r="H445" s="2">
        <v>0</v>
      </c>
      <c r="I445" s="27">
        <v>0</v>
      </c>
      <c r="J445" s="14">
        <v>16.969695999999999</v>
      </c>
      <c r="K445" s="27"/>
      <c r="L445" s="2">
        <v>0</v>
      </c>
      <c r="M445" s="27">
        <v>0</v>
      </c>
      <c r="N445" s="2">
        <v>80</v>
      </c>
      <c r="O445" s="2">
        <v>0</v>
      </c>
      <c r="P445" s="27">
        <v>0</v>
      </c>
      <c r="Q445" s="14">
        <v>16.969696969696901</v>
      </c>
      <c r="R445" s="2">
        <v>0</v>
      </c>
      <c r="S445" s="27">
        <v>0</v>
      </c>
      <c r="T445" s="14">
        <v>18.787877999999999</v>
      </c>
      <c r="U445" s="27"/>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1824</v>
      </c>
      <c r="B446" s="2">
        <v>0</v>
      </c>
      <c r="C446" s="27">
        <v>0</v>
      </c>
      <c r="D446" s="2">
        <v>80</v>
      </c>
      <c r="E446" s="2">
        <v>0</v>
      </c>
      <c r="F446" s="27">
        <v>0</v>
      </c>
      <c r="G446" s="14">
        <v>13.3333333333333</v>
      </c>
      <c r="H446" s="2">
        <v>0</v>
      </c>
      <c r="I446" s="27">
        <v>0</v>
      </c>
      <c r="J446" s="14">
        <v>16.969695999999999</v>
      </c>
      <c r="K446" s="197"/>
      <c r="L446" s="2">
        <v>0</v>
      </c>
      <c r="M446" s="27">
        <v>0</v>
      </c>
      <c r="N446" s="2">
        <v>80</v>
      </c>
      <c r="O446" s="2">
        <v>0</v>
      </c>
      <c r="P446" s="27">
        <v>0</v>
      </c>
      <c r="Q446" s="14">
        <v>16.969696969696901</v>
      </c>
      <c r="R446" s="2">
        <v>0</v>
      </c>
      <c r="S446" s="27">
        <v>0</v>
      </c>
      <c r="T446" s="14">
        <v>18.787877999999999</v>
      </c>
      <c r="U446" s="27"/>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1825</v>
      </c>
      <c r="B447" s="2">
        <v>0</v>
      </c>
      <c r="C447" s="27">
        <v>0</v>
      </c>
      <c r="D447" s="2">
        <v>80</v>
      </c>
      <c r="E447" s="2">
        <v>0</v>
      </c>
      <c r="F447" s="27">
        <v>0</v>
      </c>
      <c r="G447" s="14">
        <v>13.3333333333333</v>
      </c>
      <c r="H447" s="2">
        <v>0</v>
      </c>
      <c r="I447" s="27">
        <v>0</v>
      </c>
      <c r="J447" s="14">
        <v>16.969695999999999</v>
      </c>
      <c r="L447" s="2">
        <v>0</v>
      </c>
      <c r="M447" s="27">
        <v>0</v>
      </c>
      <c r="N447" s="2">
        <v>80</v>
      </c>
      <c r="O447" s="2">
        <v>0</v>
      </c>
      <c r="P447" s="27">
        <v>0</v>
      </c>
      <c r="Q447" s="14">
        <v>16.969696969696901</v>
      </c>
      <c r="R447" s="2">
        <v>0</v>
      </c>
      <c r="S447" s="27">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1826</v>
      </c>
      <c r="B448" s="2">
        <v>0</v>
      </c>
      <c r="C448" s="27">
        <v>0</v>
      </c>
      <c r="D448" s="2">
        <v>80</v>
      </c>
      <c r="E448" s="2">
        <v>0</v>
      </c>
      <c r="F448" s="27">
        <v>0</v>
      </c>
      <c r="G448" s="14">
        <v>13.3333333333333</v>
      </c>
      <c r="H448" s="2">
        <v>0</v>
      </c>
      <c r="I448" s="27">
        <v>0</v>
      </c>
      <c r="J448" s="14">
        <v>16.969695999999999</v>
      </c>
      <c r="L448" s="2">
        <v>0</v>
      </c>
      <c r="M448" s="27">
        <v>0</v>
      </c>
      <c r="N448" s="2">
        <v>80</v>
      </c>
      <c r="O448" s="2">
        <v>0</v>
      </c>
      <c r="P448" s="27">
        <v>0</v>
      </c>
      <c r="Q448" s="14">
        <v>16.969696969696901</v>
      </c>
      <c r="R448" s="2">
        <v>0</v>
      </c>
      <c r="S448" s="27">
        <v>0</v>
      </c>
      <c r="T448" s="14">
        <v>18.787877999999999</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1827</v>
      </c>
      <c r="B449" s="2">
        <v>0</v>
      </c>
      <c r="C449" s="27">
        <v>0</v>
      </c>
      <c r="D449" s="2">
        <v>80</v>
      </c>
      <c r="E449" s="2">
        <v>0</v>
      </c>
      <c r="F449" s="27">
        <v>0</v>
      </c>
      <c r="G449" s="14">
        <v>13.3333333333333</v>
      </c>
      <c r="H449" s="2">
        <v>0</v>
      </c>
      <c r="I449" s="27">
        <v>0</v>
      </c>
      <c r="J449" s="14">
        <v>16.969695999999999</v>
      </c>
      <c r="K449" s="197"/>
      <c r="L449" s="2">
        <v>0</v>
      </c>
      <c r="M449" s="27">
        <v>0</v>
      </c>
      <c r="N449" s="2">
        <v>80</v>
      </c>
      <c r="O449" s="2">
        <v>0</v>
      </c>
      <c r="P449" s="27">
        <v>0</v>
      </c>
      <c r="Q449" s="14">
        <v>16.969696969696901</v>
      </c>
      <c r="R449" s="2">
        <v>0</v>
      </c>
      <c r="S449" s="27">
        <v>0</v>
      </c>
      <c r="T449" s="14">
        <v>18.787877999999999</v>
      </c>
      <c r="U449" s="27"/>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1828</v>
      </c>
      <c r="B450" s="2">
        <v>0</v>
      </c>
      <c r="C450" s="27">
        <v>0</v>
      </c>
      <c r="D450" s="2">
        <v>80</v>
      </c>
      <c r="E450" s="2">
        <v>0</v>
      </c>
      <c r="F450" s="27">
        <v>0</v>
      </c>
      <c r="G450" s="14">
        <v>13.3333333333333</v>
      </c>
      <c r="H450" s="2">
        <v>0</v>
      </c>
      <c r="I450" s="27">
        <v>0</v>
      </c>
      <c r="J450" s="14">
        <v>16.969695999999999</v>
      </c>
      <c r="K450" s="27"/>
      <c r="L450" s="2">
        <v>0</v>
      </c>
      <c r="M450" s="27">
        <v>0</v>
      </c>
      <c r="N450" s="2">
        <v>80</v>
      </c>
      <c r="O450" s="2">
        <v>0</v>
      </c>
      <c r="P450" s="27">
        <v>0</v>
      </c>
      <c r="Q450" s="14">
        <v>16.969696969696901</v>
      </c>
      <c r="R450" s="2">
        <v>0</v>
      </c>
      <c r="S450" s="27">
        <v>0</v>
      </c>
      <c r="T450" s="14">
        <v>18.787877999999999</v>
      </c>
      <c r="U450" s="27"/>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1768</v>
      </c>
      <c r="B451" s="2">
        <v>0</v>
      </c>
      <c r="C451" s="27">
        <v>0</v>
      </c>
      <c r="D451" s="2">
        <v>80</v>
      </c>
      <c r="E451" s="2">
        <v>0</v>
      </c>
      <c r="F451" s="27">
        <v>0</v>
      </c>
      <c r="G451" s="14">
        <v>13.3333333333333</v>
      </c>
      <c r="H451" s="2">
        <v>10</v>
      </c>
      <c r="I451" s="27">
        <v>0.47619047619047616</v>
      </c>
      <c r="J451" s="14">
        <v>10.30303</v>
      </c>
      <c r="K451" s="27"/>
      <c r="L451" s="2">
        <v>110</v>
      </c>
      <c r="M451" s="27">
        <v>0.2277432712215321</v>
      </c>
      <c r="N451" s="2">
        <v>58.181818181818201</v>
      </c>
      <c r="O451" s="2">
        <v>122</v>
      </c>
      <c r="P451" s="27">
        <v>0.23193916349809887</v>
      </c>
      <c r="Q451" s="14">
        <v>53.3333333333333</v>
      </c>
      <c r="R451" s="2">
        <v>167</v>
      </c>
      <c r="S451" s="27">
        <v>0.32874015748031499</v>
      </c>
      <c r="T451" s="14">
        <v>80.606063800000001</v>
      </c>
      <c r="U451" s="27">
        <v>0.51818181818181819</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1824</v>
      </c>
      <c r="B452" s="2">
        <v>0</v>
      </c>
      <c r="C452" s="27">
        <v>0</v>
      </c>
      <c r="D452" s="2">
        <v>80</v>
      </c>
      <c r="E452" s="2">
        <v>0</v>
      </c>
      <c r="F452" s="27">
        <v>0</v>
      </c>
      <c r="G452" s="14">
        <v>13.3333333333333</v>
      </c>
      <c r="H452" s="2">
        <v>10</v>
      </c>
      <c r="I452" s="27">
        <v>0.47619047619047616</v>
      </c>
      <c r="J452" s="14">
        <v>10.30303</v>
      </c>
      <c r="K452" s="27"/>
      <c r="L452" s="2">
        <v>110</v>
      </c>
      <c r="M452" s="27">
        <v>0.2277432712215321</v>
      </c>
      <c r="N452" s="2">
        <v>58.181818181818201</v>
      </c>
      <c r="O452" s="2">
        <v>75</v>
      </c>
      <c r="P452" s="27">
        <v>0.14258555133079848</v>
      </c>
      <c r="Q452" s="14">
        <v>32.121212121212103</v>
      </c>
      <c r="R452" s="2">
        <v>167</v>
      </c>
      <c r="S452" s="27">
        <v>0.32874015748031499</v>
      </c>
      <c r="T452" s="14">
        <v>80.606063800000001</v>
      </c>
      <c r="U452" s="27">
        <v>0.51818181818181819</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1825</v>
      </c>
      <c r="B453" s="2">
        <v>0</v>
      </c>
      <c r="C453" s="27">
        <v>0</v>
      </c>
      <c r="D453" s="2">
        <v>80</v>
      </c>
      <c r="E453" s="2">
        <v>0</v>
      </c>
      <c r="F453" s="27">
        <v>0</v>
      </c>
      <c r="G453" s="14">
        <v>13.3333333333333</v>
      </c>
      <c r="H453" s="2">
        <v>0</v>
      </c>
      <c r="I453" s="27">
        <v>0</v>
      </c>
      <c r="J453" s="14">
        <v>16.969695999999999</v>
      </c>
      <c r="K453" s="27"/>
      <c r="L453" s="2">
        <v>11</v>
      </c>
      <c r="M453" s="27">
        <v>2.2774327122153208E-2</v>
      </c>
      <c r="N453" s="2">
        <v>11.5151515151515</v>
      </c>
      <c r="O453" s="2">
        <v>0</v>
      </c>
      <c r="P453" s="27">
        <v>0</v>
      </c>
      <c r="Q453" s="14">
        <v>16.969696969696901</v>
      </c>
      <c r="R453" s="2">
        <v>0</v>
      </c>
      <c r="S453" s="27">
        <v>0</v>
      </c>
      <c r="T453" s="14">
        <v>18.787877999999999</v>
      </c>
      <c r="U453" s="27">
        <v>-1</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1826</v>
      </c>
      <c r="B454" s="2">
        <v>0</v>
      </c>
      <c r="C454" s="27">
        <v>0</v>
      </c>
      <c r="D454" s="2">
        <v>80</v>
      </c>
      <c r="E454" s="2">
        <v>0</v>
      </c>
      <c r="F454" s="27">
        <v>0</v>
      </c>
      <c r="G454" s="14">
        <v>13.3333333333333</v>
      </c>
      <c r="H454" s="2">
        <v>0</v>
      </c>
      <c r="I454" s="27">
        <v>0</v>
      </c>
      <c r="J454" s="14">
        <v>16.969695999999999</v>
      </c>
      <c r="K454" s="27"/>
      <c r="L454" s="2">
        <v>81</v>
      </c>
      <c r="M454" s="27">
        <v>0.16770186335403728</v>
      </c>
      <c r="N454" s="2">
        <v>47.272727272727202</v>
      </c>
      <c r="O454" s="2">
        <v>22</v>
      </c>
      <c r="P454" s="27">
        <v>4.1825095057034217E-2</v>
      </c>
      <c r="Q454" s="14">
        <v>16.363636363636299</v>
      </c>
      <c r="R454" s="2">
        <v>13</v>
      </c>
      <c r="S454" s="27">
        <v>2.5590551181102362E-2</v>
      </c>
      <c r="T454" s="14">
        <v>11.515152</v>
      </c>
      <c r="U454" s="27">
        <v>-0.83950617283950613</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1827</v>
      </c>
      <c r="B455" s="2">
        <v>0</v>
      </c>
      <c r="C455" s="27">
        <v>0</v>
      </c>
      <c r="D455" s="2">
        <v>80</v>
      </c>
      <c r="E455" s="2">
        <v>0</v>
      </c>
      <c r="F455" s="27">
        <v>0</v>
      </c>
      <c r="G455" s="14">
        <v>13.3333333333333</v>
      </c>
      <c r="H455" s="2">
        <v>10</v>
      </c>
      <c r="I455" s="27">
        <v>0.47619047619047616</v>
      </c>
      <c r="J455" s="14">
        <v>10.30303</v>
      </c>
      <c r="K455" s="27"/>
      <c r="L455" s="2">
        <v>18</v>
      </c>
      <c r="M455" s="27">
        <v>3.7267080745341616E-2</v>
      </c>
      <c r="N455" s="2">
        <v>16.969696969696901</v>
      </c>
      <c r="O455" s="2">
        <v>53</v>
      </c>
      <c r="P455" s="27">
        <v>0.10076045627376426</v>
      </c>
      <c r="Q455" s="14">
        <v>28.484848484848399</v>
      </c>
      <c r="R455" s="2">
        <v>154</v>
      </c>
      <c r="S455" s="27">
        <v>0.30314960629921262</v>
      </c>
      <c r="T455" s="14">
        <v>79.393936199999999</v>
      </c>
      <c r="U455" s="27">
        <v>7.5555555555555554</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1828</v>
      </c>
      <c r="B456" s="2">
        <v>0</v>
      </c>
      <c r="C456" s="27">
        <v>0</v>
      </c>
      <c r="D456" s="2">
        <v>80</v>
      </c>
      <c r="E456" s="2">
        <v>0</v>
      </c>
      <c r="F456" s="27">
        <v>0</v>
      </c>
      <c r="G456" s="14">
        <v>13.3333333333333</v>
      </c>
      <c r="H456" s="2">
        <v>0</v>
      </c>
      <c r="I456" s="27">
        <v>0</v>
      </c>
      <c r="J456" s="14">
        <v>16.969695999999999</v>
      </c>
      <c r="K456" s="27"/>
      <c r="L456" s="2">
        <v>0</v>
      </c>
      <c r="M456" s="27">
        <v>0</v>
      </c>
      <c r="N456" s="2">
        <v>80</v>
      </c>
      <c r="O456" s="2">
        <v>47</v>
      </c>
      <c r="P456" s="27">
        <v>8.9353612167300381E-2</v>
      </c>
      <c r="Q456" s="14">
        <v>44.2424242424242</v>
      </c>
      <c r="R456" s="2">
        <v>0</v>
      </c>
      <c r="S456" s="27">
        <v>0</v>
      </c>
      <c r="T456" s="14">
        <v>18.787877999999999</v>
      </c>
      <c r="U456" s="27"/>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1817</v>
      </c>
      <c r="B457" s="2">
        <v>14</v>
      </c>
      <c r="C457" s="27">
        <v>1</v>
      </c>
      <c r="D457" s="2">
        <v>13.9393939393939</v>
      </c>
      <c r="E457" s="2">
        <v>21</v>
      </c>
      <c r="F457" s="27">
        <v>0.67741935483870963</v>
      </c>
      <c r="G457" s="14">
        <v>11.5151515151515</v>
      </c>
      <c r="H457" s="2">
        <v>11</v>
      </c>
      <c r="I457" s="27">
        <v>0.52380952380952384</v>
      </c>
      <c r="J457" s="14">
        <v>10.909091</v>
      </c>
      <c r="K457" s="27">
        <v>-0.21428571428571427</v>
      </c>
      <c r="L457" s="2">
        <v>362</v>
      </c>
      <c r="M457" s="27">
        <v>0.74948240165631475</v>
      </c>
      <c r="N457" s="2">
        <v>69.696969696969703</v>
      </c>
      <c r="O457" s="2">
        <v>386</v>
      </c>
      <c r="P457" s="27">
        <v>0.73384030418250945</v>
      </c>
      <c r="Q457" s="14">
        <v>69.696969696969703</v>
      </c>
      <c r="R457" s="2">
        <v>328</v>
      </c>
      <c r="S457" s="27">
        <v>0.64566929133858264</v>
      </c>
      <c r="T457" s="14">
        <v>70.303030000000007</v>
      </c>
      <c r="U457" s="27">
        <v>-9.3922651933701654E-2</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1765</v>
      </c>
      <c r="B458" s="2">
        <v>14</v>
      </c>
      <c r="C458" s="27">
        <v>1</v>
      </c>
      <c r="D458" s="2">
        <v>13.9393939393939</v>
      </c>
      <c r="E458" s="2">
        <v>0</v>
      </c>
      <c r="F458" s="27">
        <v>0</v>
      </c>
      <c r="G458" s="14">
        <v>13.3333333333333</v>
      </c>
      <c r="H458" s="2">
        <v>11</v>
      </c>
      <c r="I458" s="27">
        <v>0.52380952380952384</v>
      </c>
      <c r="J458" s="14">
        <v>10.909091</v>
      </c>
      <c r="K458" s="27">
        <v>-0.21428571428571427</v>
      </c>
      <c r="L458" s="2">
        <v>221</v>
      </c>
      <c r="M458" s="27">
        <v>0.45755693581780538</v>
      </c>
      <c r="N458" s="2">
        <v>55.757575757575701</v>
      </c>
      <c r="O458" s="2">
        <v>227</v>
      </c>
      <c r="P458" s="27">
        <v>0.43155893536121676</v>
      </c>
      <c r="Q458" s="14">
        <v>53.3333333333333</v>
      </c>
      <c r="R458" s="2">
        <v>254</v>
      </c>
      <c r="S458" s="27">
        <v>0.5</v>
      </c>
      <c r="T458" s="14">
        <v>58.787880000000001</v>
      </c>
      <c r="U458" s="27">
        <v>0.14932126696832579</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1819</v>
      </c>
      <c r="B459" s="2">
        <v>0</v>
      </c>
      <c r="C459" s="27">
        <v>0</v>
      </c>
      <c r="D459" s="2">
        <v>80</v>
      </c>
      <c r="E459" s="2">
        <v>0</v>
      </c>
      <c r="F459" s="27">
        <v>0</v>
      </c>
      <c r="G459" s="14">
        <v>13.3333333333333</v>
      </c>
      <c r="H459" s="2">
        <v>11</v>
      </c>
      <c r="I459" s="27">
        <v>0.52380952380952384</v>
      </c>
      <c r="J459" s="14">
        <v>10.909091</v>
      </c>
      <c r="K459" s="27"/>
      <c r="L459" s="2">
        <v>117</v>
      </c>
      <c r="M459" s="27">
        <v>0.24223602484472051</v>
      </c>
      <c r="N459" s="2">
        <v>43.030303030303003</v>
      </c>
      <c r="O459" s="2">
        <v>113</v>
      </c>
      <c r="P459" s="27">
        <v>0.21482889733840305</v>
      </c>
      <c r="Q459" s="14">
        <v>37.5757575757575</v>
      </c>
      <c r="R459" s="2">
        <v>108</v>
      </c>
      <c r="S459" s="27">
        <v>0.2125984251968504</v>
      </c>
      <c r="T459" s="14">
        <v>35.151516000000001</v>
      </c>
      <c r="U459" s="27">
        <v>-7.6923076923076927E-2</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1820</v>
      </c>
      <c r="B460" s="2">
        <v>0</v>
      </c>
      <c r="C460" s="27">
        <v>0</v>
      </c>
      <c r="D460" s="2">
        <v>80</v>
      </c>
      <c r="E460" s="2">
        <v>0</v>
      </c>
      <c r="F460" s="27">
        <v>0</v>
      </c>
      <c r="G460" s="14">
        <v>13.3333333333333</v>
      </c>
      <c r="H460" s="2">
        <v>9</v>
      </c>
      <c r="I460" s="27">
        <v>0.42857142857142855</v>
      </c>
      <c r="J460" s="14">
        <v>10.30303</v>
      </c>
      <c r="K460" s="27"/>
      <c r="L460" s="2">
        <v>18</v>
      </c>
      <c r="M460" s="27">
        <v>3.7267080745341616E-2</v>
      </c>
      <c r="N460" s="2">
        <v>16.363636363636299</v>
      </c>
      <c r="O460" s="2">
        <v>3</v>
      </c>
      <c r="P460" s="27">
        <v>5.7034220532319393E-3</v>
      </c>
      <c r="Q460" s="14">
        <v>3.0303030303030298</v>
      </c>
      <c r="R460" s="2">
        <v>9</v>
      </c>
      <c r="S460" s="27">
        <v>1.7716535433070866E-2</v>
      </c>
      <c r="T460" s="14">
        <v>10.30303</v>
      </c>
      <c r="U460" s="27">
        <v>-0.5</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1821</v>
      </c>
      <c r="B461" s="2">
        <v>0</v>
      </c>
      <c r="C461" s="27">
        <v>0</v>
      </c>
      <c r="D461" s="2">
        <v>80</v>
      </c>
      <c r="E461" s="2">
        <v>0</v>
      </c>
      <c r="F461" s="27">
        <v>0</v>
      </c>
      <c r="G461" s="14">
        <v>13.3333333333333</v>
      </c>
      <c r="H461" s="2">
        <v>0</v>
      </c>
      <c r="I461" s="27">
        <v>0</v>
      </c>
      <c r="J461" s="14">
        <v>16.969695999999999</v>
      </c>
      <c r="K461" s="27"/>
      <c r="L461" s="2">
        <v>39</v>
      </c>
      <c r="M461" s="27">
        <v>8.0745341614906832E-2</v>
      </c>
      <c r="N461" s="2">
        <v>23.636363636363601</v>
      </c>
      <c r="O461" s="2">
        <v>47</v>
      </c>
      <c r="P461" s="27">
        <v>8.9353612167300381E-2</v>
      </c>
      <c r="Q461" s="14">
        <v>37.5757575757575</v>
      </c>
      <c r="R461" s="2">
        <v>18</v>
      </c>
      <c r="S461" s="27">
        <v>3.5433070866141732E-2</v>
      </c>
      <c r="T461" s="14">
        <v>15.151515</v>
      </c>
      <c r="U461" s="27">
        <v>-0.53846153846153844</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1822</v>
      </c>
      <c r="B462" s="2">
        <v>0</v>
      </c>
      <c r="C462" s="27">
        <v>0</v>
      </c>
      <c r="D462" s="2">
        <v>80</v>
      </c>
      <c r="E462" s="2">
        <v>0</v>
      </c>
      <c r="F462" s="27">
        <v>0</v>
      </c>
      <c r="G462" s="14">
        <v>13.3333333333333</v>
      </c>
      <c r="H462" s="2">
        <v>2</v>
      </c>
      <c r="I462" s="27">
        <v>9.5238095238095233E-2</v>
      </c>
      <c r="J462" s="14">
        <v>1.8181818700000001</v>
      </c>
      <c r="K462" s="27"/>
      <c r="L462" s="2">
        <v>60</v>
      </c>
      <c r="M462" s="27">
        <v>0.12422360248447205</v>
      </c>
      <c r="N462" s="2">
        <v>28.484848484848399</v>
      </c>
      <c r="O462" s="2">
        <v>63</v>
      </c>
      <c r="P462" s="27">
        <v>0.11977186311787072</v>
      </c>
      <c r="Q462" s="14">
        <v>23.030303030302999</v>
      </c>
      <c r="R462" s="2">
        <v>81</v>
      </c>
      <c r="S462" s="27">
        <v>0.15944881889763779</v>
      </c>
      <c r="T462" s="14">
        <v>30.30303</v>
      </c>
      <c r="U462" s="27">
        <v>0.35</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1823</v>
      </c>
      <c r="B463" s="2">
        <v>14</v>
      </c>
      <c r="C463" s="27">
        <v>1</v>
      </c>
      <c r="D463" s="2">
        <v>13.9393939393939</v>
      </c>
      <c r="E463" s="2">
        <v>0</v>
      </c>
      <c r="F463" s="27">
        <v>0</v>
      </c>
      <c r="G463" s="14">
        <v>13.3333333333333</v>
      </c>
      <c r="H463" s="2">
        <v>0</v>
      </c>
      <c r="I463" s="27">
        <v>0</v>
      </c>
      <c r="J463" s="14">
        <v>16.969695999999999</v>
      </c>
      <c r="K463" s="27">
        <v>-1</v>
      </c>
      <c r="L463" s="2">
        <v>104</v>
      </c>
      <c r="M463" s="27">
        <v>0.21532091097308489</v>
      </c>
      <c r="N463" s="2">
        <v>36.969696969696898</v>
      </c>
      <c r="O463" s="2">
        <v>114</v>
      </c>
      <c r="P463" s="27">
        <v>0.21673003802281368</v>
      </c>
      <c r="Q463" s="14">
        <v>35.151515151515099</v>
      </c>
      <c r="R463" s="2">
        <v>146</v>
      </c>
      <c r="S463" s="27">
        <v>0.2874015748031496</v>
      </c>
      <c r="T463" s="14">
        <v>47.272728000000001</v>
      </c>
      <c r="U463" s="27">
        <v>0.40384615384615385</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1766</v>
      </c>
      <c r="B464" s="2">
        <v>0</v>
      </c>
      <c r="C464" s="27">
        <v>0</v>
      </c>
      <c r="D464" s="2">
        <v>80</v>
      </c>
      <c r="E464" s="2">
        <v>21</v>
      </c>
      <c r="F464" s="27">
        <v>0.67741935483870963</v>
      </c>
      <c r="G464" s="14">
        <v>11.5151515151515</v>
      </c>
      <c r="H464" s="2">
        <v>0</v>
      </c>
      <c r="I464" s="27">
        <v>0</v>
      </c>
      <c r="J464" s="14">
        <v>16.969695999999999</v>
      </c>
      <c r="K464" s="27"/>
      <c r="L464" s="2">
        <v>141</v>
      </c>
      <c r="M464" s="27">
        <v>0.29192546583850931</v>
      </c>
      <c r="N464" s="2">
        <v>44.848484848484802</v>
      </c>
      <c r="O464" s="2">
        <v>159</v>
      </c>
      <c r="P464" s="27">
        <v>0.30228136882129275</v>
      </c>
      <c r="Q464" s="14">
        <v>47.878787878787797</v>
      </c>
      <c r="R464" s="2">
        <v>74</v>
      </c>
      <c r="S464" s="27">
        <v>0.14566929133858267</v>
      </c>
      <c r="T464" s="14">
        <v>28.484848</v>
      </c>
      <c r="U464" s="27">
        <v>-0.47517730496453903</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1767</v>
      </c>
      <c r="B465" s="2">
        <v>0</v>
      </c>
      <c r="C465" s="27">
        <v>0</v>
      </c>
      <c r="D465" s="2">
        <v>80</v>
      </c>
      <c r="E465" s="2">
        <v>6</v>
      </c>
      <c r="F465" s="27">
        <v>0.19354838709677419</v>
      </c>
      <c r="G465" s="14">
        <v>7.8787878787878798</v>
      </c>
      <c r="H465" s="2">
        <v>0</v>
      </c>
      <c r="I465" s="27">
        <v>0</v>
      </c>
      <c r="J465" s="14">
        <v>16.969695999999999</v>
      </c>
      <c r="K465" s="27"/>
      <c r="L465" s="2">
        <v>120</v>
      </c>
      <c r="M465" s="27">
        <v>0.2484472049689441</v>
      </c>
      <c r="N465" s="2">
        <v>42.424242424242401</v>
      </c>
      <c r="O465" s="2">
        <v>33</v>
      </c>
      <c r="P465" s="27">
        <v>6.2737642585551326E-2</v>
      </c>
      <c r="Q465" s="14">
        <v>17.5757575757575</v>
      </c>
      <c r="R465" s="2">
        <v>41</v>
      </c>
      <c r="S465" s="27">
        <v>8.070866141732283E-2</v>
      </c>
      <c r="T465" s="14">
        <v>22.424242</v>
      </c>
      <c r="U465" s="27">
        <v>-0.65833333333333333</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1824</v>
      </c>
      <c r="B466" s="2">
        <v>0</v>
      </c>
      <c r="C466" s="27">
        <v>0</v>
      </c>
      <c r="D466" s="2">
        <v>80</v>
      </c>
      <c r="E466" s="2">
        <v>6</v>
      </c>
      <c r="F466" s="27">
        <v>0.19354838709677419</v>
      </c>
      <c r="G466" s="14">
        <v>7.8787878787878798</v>
      </c>
      <c r="H466" s="2">
        <v>0</v>
      </c>
      <c r="I466" s="27">
        <v>0</v>
      </c>
      <c r="J466" s="14">
        <v>16.969695999999999</v>
      </c>
      <c r="K466" s="27"/>
      <c r="L466" s="2">
        <v>96</v>
      </c>
      <c r="M466" s="27">
        <v>0.19875776397515527</v>
      </c>
      <c r="N466" s="2">
        <v>40</v>
      </c>
      <c r="O466" s="2">
        <v>11</v>
      </c>
      <c r="P466" s="27">
        <v>2.0912547528517109E-2</v>
      </c>
      <c r="Q466" s="14">
        <v>9.0909090909090899</v>
      </c>
      <c r="R466" s="2">
        <v>14</v>
      </c>
      <c r="S466" s="27">
        <v>2.7559055118110236E-2</v>
      </c>
      <c r="T466" s="14">
        <v>13.939394</v>
      </c>
      <c r="U466" s="27">
        <v>-0.85416666666666663</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1825</v>
      </c>
      <c r="B467" s="2">
        <v>0</v>
      </c>
      <c r="C467" s="27">
        <v>0</v>
      </c>
      <c r="D467" s="2">
        <v>80</v>
      </c>
      <c r="E467" s="2">
        <v>6</v>
      </c>
      <c r="F467" s="27">
        <v>0.19354838709677419</v>
      </c>
      <c r="G467" s="14">
        <v>7.8787878787878798</v>
      </c>
      <c r="H467" s="2">
        <v>0</v>
      </c>
      <c r="I467" s="27">
        <v>0</v>
      </c>
      <c r="J467" s="14">
        <v>16.969695999999999</v>
      </c>
      <c r="L467" s="2">
        <v>0</v>
      </c>
      <c r="M467" s="27">
        <v>0</v>
      </c>
      <c r="N467" s="2">
        <v>80</v>
      </c>
      <c r="O467" s="2">
        <v>11</v>
      </c>
      <c r="P467" s="27">
        <v>2.0912547528517109E-2</v>
      </c>
      <c r="Q467" s="14">
        <v>9.0909090909090899</v>
      </c>
      <c r="R467" s="2">
        <v>0</v>
      </c>
      <c r="S467" s="27">
        <v>0</v>
      </c>
      <c r="T467" s="14">
        <v>18.787877999999999</v>
      </c>
      <c r="U467" s="27"/>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1826</v>
      </c>
      <c r="B468" s="2">
        <v>0</v>
      </c>
      <c r="C468" s="27">
        <v>0</v>
      </c>
      <c r="D468" s="2">
        <v>80</v>
      </c>
      <c r="E468" s="2">
        <v>0</v>
      </c>
      <c r="F468" s="27">
        <v>0</v>
      </c>
      <c r="G468" s="14">
        <v>13.3333333333333</v>
      </c>
      <c r="H468" s="2">
        <v>0</v>
      </c>
      <c r="I468" s="27">
        <v>0</v>
      </c>
      <c r="J468" s="14">
        <v>16.969695999999999</v>
      </c>
      <c r="K468" s="27"/>
      <c r="L468" s="2">
        <v>66</v>
      </c>
      <c r="M468" s="27">
        <v>0.13664596273291926</v>
      </c>
      <c r="N468" s="2">
        <v>40.606060606060602</v>
      </c>
      <c r="O468" s="2">
        <v>0</v>
      </c>
      <c r="P468" s="27">
        <v>0</v>
      </c>
      <c r="Q468" s="14">
        <v>16.969696969696901</v>
      </c>
      <c r="R468" s="2">
        <v>0</v>
      </c>
      <c r="S468" s="27">
        <v>0</v>
      </c>
      <c r="T468" s="14">
        <v>18.787877999999999</v>
      </c>
      <c r="U468" s="27">
        <v>-1</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1827</v>
      </c>
      <c r="B469" s="2">
        <v>0</v>
      </c>
      <c r="C469" s="27">
        <v>0</v>
      </c>
      <c r="D469" s="2">
        <v>80</v>
      </c>
      <c r="E469" s="2">
        <v>0</v>
      </c>
      <c r="F469" s="27">
        <v>0</v>
      </c>
      <c r="G469" s="14">
        <v>13.3333333333333</v>
      </c>
      <c r="H469" s="2">
        <v>0</v>
      </c>
      <c r="I469" s="27">
        <v>0</v>
      </c>
      <c r="J469" s="14">
        <v>16.969695999999999</v>
      </c>
      <c r="K469" s="27"/>
      <c r="L469" s="2">
        <v>30</v>
      </c>
      <c r="M469" s="27">
        <v>6.2111801242236024E-2</v>
      </c>
      <c r="N469" s="2">
        <v>20</v>
      </c>
      <c r="O469" s="2">
        <v>0</v>
      </c>
      <c r="P469" s="27">
        <v>0</v>
      </c>
      <c r="Q469" s="14">
        <v>16.969696969696901</v>
      </c>
      <c r="R469" s="2">
        <v>14</v>
      </c>
      <c r="S469" s="27">
        <v>2.7559055118110236E-2</v>
      </c>
      <c r="T469" s="14">
        <v>13.939394</v>
      </c>
      <c r="U469" s="27">
        <v>-0.53333333333333333</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1828</v>
      </c>
      <c r="B470" s="2">
        <v>0</v>
      </c>
      <c r="C470" s="27">
        <v>0</v>
      </c>
      <c r="D470" s="2">
        <v>80</v>
      </c>
      <c r="E470" s="2">
        <v>0</v>
      </c>
      <c r="F470" s="27">
        <v>0</v>
      </c>
      <c r="G470" s="14">
        <v>13.3333333333333</v>
      </c>
      <c r="H470" s="2">
        <v>0</v>
      </c>
      <c r="I470" s="27">
        <v>0</v>
      </c>
      <c r="J470" s="14">
        <v>16.969695999999999</v>
      </c>
      <c r="K470" s="27"/>
      <c r="L470" s="2">
        <v>24</v>
      </c>
      <c r="M470" s="27">
        <v>4.9689440993788817E-2</v>
      </c>
      <c r="N470" s="2">
        <v>17.5757575757575</v>
      </c>
      <c r="O470" s="2">
        <v>22</v>
      </c>
      <c r="P470" s="27">
        <v>4.1825095057034217E-2</v>
      </c>
      <c r="Q470" s="14">
        <v>15.757575757575699</v>
      </c>
      <c r="R470" s="2">
        <v>27</v>
      </c>
      <c r="S470" s="27">
        <v>5.3149606299212601E-2</v>
      </c>
      <c r="T470" s="14">
        <v>18.181818</v>
      </c>
      <c r="U470" s="27">
        <v>0.125</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1768</v>
      </c>
      <c r="B471" s="2">
        <v>0</v>
      </c>
      <c r="C471" s="27">
        <v>0</v>
      </c>
      <c r="D471" s="2">
        <v>80</v>
      </c>
      <c r="E471" s="2">
        <v>15</v>
      </c>
      <c r="F471" s="27">
        <v>0.4838709677419355</v>
      </c>
      <c r="G471" s="14">
        <v>9.0909090909090899</v>
      </c>
      <c r="H471" s="2">
        <v>0</v>
      </c>
      <c r="I471" s="27">
        <v>0</v>
      </c>
      <c r="J471" s="14">
        <v>16.969695999999999</v>
      </c>
      <c r="K471" s="27"/>
      <c r="L471" s="2">
        <v>21</v>
      </c>
      <c r="M471" s="27">
        <v>4.3478260869565216E-2</v>
      </c>
      <c r="N471" s="2">
        <v>15.151515151515101</v>
      </c>
      <c r="O471" s="2">
        <v>126</v>
      </c>
      <c r="P471" s="27">
        <v>0.23954372623574144</v>
      </c>
      <c r="Q471" s="14">
        <v>42.424242424242401</v>
      </c>
      <c r="R471" s="2">
        <v>33</v>
      </c>
      <c r="S471" s="27">
        <v>6.4960629921259838E-2</v>
      </c>
      <c r="T471" s="14">
        <v>17.575758</v>
      </c>
      <c r="U471" s="27">
        <v>0.5714285714285714</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1824</v>
      </c>
      <c r="B472" s="2">
        <v>0</v>
      </c>
      <c r="C472" s="27">
        <v>0</v>
      </c>
      <c r="D472" s="2">
        <v>80</v>
      </c>
      <c r="E472" s="2">
        <v>7</v>
      </c>
      <c r="F472" s="27">
        <v>0.22580645161290322</v>
      </c>
      <c r="G472" s="14">
        <v>6.0606060606060597</v>
      </c>
      <c r="H472" s="2">
        <v>0</v>
      </c>
      <c r="I472" s="27">
        <v>0</v>
      </c>
      <c r="J472" s="14">
        <v>16.969695999999999</v>
      </c>
      <c r="K472" s="27"/>
      <c r="L472" s="2">
        <v>14</v>
      </c>
      <c r="M472" s="27">
        <v>2.8985507246376812E-2</v>
      </c>
      <c r="N472" s="2">
        <v>13.3333333333333</v>
      </c>
      <c r="O472" s="2">
        <v>78</v>
      </c>
      <c r="P472" s="27">
        <v>0.14828897338403041</v>
      </c>
      <c r="Q472" s="14">
        <v>27.878787878787801</v>
      </c>
      <c r="R472" s="2">
        <v>0</v>
      </c>
      <c r="S472" s="27">
        <v>0</v>
      </c>
      <c r="T472" s="14">
        <v>18.787877999999999</v>
      </c>
      <c r="U472" s="27">
        <v>-1</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1825</v>
      </c>
      <c r="B473" s="2">
        <v>0</v>
      </c>
      <c r="C473" s="27">
        <v>0</v>
      </c>
      <c r="D473" s="2">
        <v>80</v>
      </c>
      <c r="E473" s="2">
        <v>0</v>
      </c>
      <c r="F473" s="27">
        <v>0</v>
      </c>
      <c r="G473" s="14">
        <v>13.3333333333333</v>
      </c>
      <c r="H473" s="2">
        <v>0</v>
      </c>
      <c r="I473" s="27">
        <v>0</v>
      </c>
      <c r="J473" s="14">
        <v>16.969695999999999</v>
      </c>
      <c r="K473" s="27"/>
      <c r="L473" s="2">
        <v>0</v>
      </c>
      <c r="M473" s="27">
        <v>0</v>
      </c>
      <c r="N473" s="2">
        <v>80</v>
      </c>
      <c r="O473" s="2">
        <v>0</v>
      </c>
      <c r="P473" s="27">
        <v>0</v>
      </c>
      <c r="Q473" s="14">
        <v>16.969696969696901</v>
      </c>
      <c r="R473" s="2">
        <v>0</v>
      </c>
      <c r="S473" s="27">
        <v>0</v>
      </c>
      <c r="T473" s="14">
        <v>18.787877999999999</v>
      </c>
      <c r="U473" s="27"/>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1826</v>
      </c>
      <c r="B474" s="2">
        <v>0</v>
      </c>
      <c r="C474" s="27">
        <v>0</v>
      </c>
      <c r="D474" s="2">
        <v>80</v>
      </c>
      <c r="E474" s="2">
        <v>7</v>
      </c>
      <c r="F474" s="27">
        <v>0.22580645161290322</v>
      </c>
      <c r="G474" s="14">
        <v>6.0606060606060597</v>
      </c>
      <c r="H474" s="2">
        <v>0</v>
      </c>
      <c r="I474" s="27">
        <v>0</v>
      </c>
      <c r="J474" s="14">
        <v>16.969695999999999</v>
      </c>
      <c r="K474" s="27"/>
      <c r="L474" s="2">
        <v>14</v>
      </c>
      <c r="M474" s="27">
        <v>2.8985507246376812E-2</v>
      </c>
      <c r="N474" s="2">
        <v>13.3333333333333</v>
      </c>
      <c r="O474" s="2">
        <v>15</v>
      </c>
      <c r="P474" s="27">
        <v>2.8517110266159697E-2</v>
      </c>
      <c r="Q474" s="14">
        <v>9.6969696969696901</v>
      </c>
      <c r="R474" s="2">
        <v>0</v>
      </c>
      <c r="S474" s="27">
        <v>0</v>
      </c>
      <c r="T474" s="14">
        <v>18.787877999999999</v>
      </c>
      <c r="U474" s="27">
        <v>-1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1827</v>
      </c>
      <c r="B475" s="2">
        <v>0</v>
      </c>
      <c r="C475" s="27">
        <v>0</v>
      </c>
      <c r="D475" s="2">
        <v>80</v>
      </c>
      <c r="E475" s="2">
        <v>0</v>
      </c>
      <c r="F475" s="27">
        <v>0</v>
      </c>
      <c r="G475" s="14">
        <v>13.3333333333333</v>
      </c>
      <c r="H475" s="2">
        <v>0</v>
      </c>
      <c r="I475" s="27">
        <v>0</v>
      </c>
      <c r="J475" s="14">
        <v>16.969695999999999</v>
      </c>
      <c r="K475" s="27"/>
      <c r="L475" s="2">
        <v>0</v>
      </c>
      <c r="M475" s="27">
        <v>0</v>
      </c>
      <c r="N475" s="2">
        <v>80</v>
      </c>
      <c r="O475" s="2">
        <v>63</v>
      </c>
      <c r="P475" s="27">
        <v>0.11977186311787072</v>
      </c>
      <c r="Q475" s="14">
        <v>25.4545454545454</v>
      </c>
      <c r="R475" s="2">
        <v>0</v>
      </c>
      <c r="S475" s="27">
        <v>0</v>
      </c>
      <c r="T475" s="14">
        <v>18.787877999999999</v>
      </c>
      <c r="U475" s="27"/>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1828</v>
      </c>
      <c r="B476" s="2">
        <v>0</v>
      </c>
      <c r="C476" s="27">
        <v>0</v>
      </c>
      <c r="D476" s="2">
        <v>80</v>
      </c>
      <c r="E476" s="2">
        <v>8</v>
      </c>
      <c r="F476" s="27">
        <v>0.25806451612903225</v>
      </c>
      <c r="G476" s="14">
        <v>7.8787878787878798</v>
      </c>
      <c r="H476" s="2">
        <v>0</v>
      </c>
      <c r="I476" s="27">
        <v>0</v>
      </c>
      <c r="J476" s="14">
        <v>16.969695999999999</v>
      </c>
      <c r="K476" s="27"/>
      <c r="L476" s="2">
        <v>7</v>
      </c>
      <c r="M476" s="27">
        <v>1.4492753623188406E-2</v>
      </c>
      <c r="N476" s="2">
        <v>6.6666666666666599</v>
      </c>
      <c r="O476" s="2">
        <v>48</v>
      </c>
      <c r="P476" s="27">
        <v>9.125475285171103E-2</v>
      </c>
      <c r="Q476" s="14">
        <v>30.909090909090899</v>
      </c>
      <c r="R476" s="2">
        <v>33</v>
      </c>
      <c r="S476" s="27">
        <v>6.4960629921259838E-2</v>
      </c>
      <c r="T476" s="14">
        <v>17.575758</v>
      </c>
      <c r="U476" s="27">
        <v>3.7142857142857144</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122" t="s">
        <v>1832</v>
      </c>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211" t="s">
        <v>1703</v>
      </c>
      <c r="C479" s="211"/>
      <c r="D479" s="211" t="s">
        <v>1704</v>
      </c>
      <c r="E479" s="211" t="s">
        <v>1703</v>
      </c>
      <c r="F479" s="211"/>
      <c r="G479" s="211" t="s">
        <v>1704</v>
      </c>
      <c r="H479" s="211" t="s">
        <v>1703</v>
      </c>
      <c r="I479" s="211"/>
      <c r="J479" s="211" t="s">
        <v>1704</v>
      </c>
      <c r="K479" t="s">
        <v>172</v>
      </c>
      <c r="L479" s="211" t="s">
        <v>1703</v>
      </c>
      <c r="M479" s="211"/>
      <c r="N479" s="211" t="s">
        <v>1704</v>
      </c>
      <c r="O479" s="211" t="s">
        <v>1703</v>
      </c>
      <c r="P479" s="211"/>
      <c r="Q479" s="211" t="s">
        <v>1704</v>
      </c>
      <c r="R479" s="211" t="s">
        <v>1703</v>
      </c>
      <c r="S479" s="211"/>
      <c r="T479" s="211" t="s">
        <v>1704</v>
      </c>
      <c r="U479" t="s">
        <v>172</v>
      </c>
      <c r="V479" s="211" t="s">
        <v>1703</v>
      </c>
      <c r="W479" s="211"/>
      <c r="X479" s="211" t="s">
        <v>1704</v>
      </c>
      <c r="Y479" s="211" t="s">
        <v>1703</v>
      </c>
      <c r="Z479" s="211"/>
      <c r="AA479" s="211" t="s">
        <v>1704</v>
      </c>
      <c r="AB479" s="211" t="s">
        <v>1703</v>
      </c>
      <c r="AC479" s="211"/>
      <c r="AD479" s="211" t="s">
        <v>1704</v>
      </c>
      <c r="AE479" t="s">
        <v>172</v>
      </c>
    </row>
    <row r="480" spans="1:31" x14ac:dyDescent="0.3">
      <c r="A480" t="s">
        <v>174</v>
      </c>
      <c r="B480" s="2">
        <v>410</v>
      </c>
      <c r="C480" s="27" t="s">
        <v>172</v>
      </c>
      <c r="D480" s="2">
        <v>87.272727272727195</v>
      </c>
      <c r="E480" s="2">
        <v>330</v>
      </c>
      <c r="F480" s="27" t="s">
        <v>172</v>
      </c>
      <c r="G480" s="14">
        <v>73.3333333333333</v>
      </c>
      <c r="H480" s="2">
        <v>372</v>
      </c>
      <c r="I480" s="27" t="s">
        <v>172</v>
      </c>
      <c r="J480" s="14">
        <v>73.939390000000003</v>
      </c>
      <c r="K480" s="27">
        <v>-9.2682926829268292E-2</v>
      </c>
      <c r="L480" s="2">
        <v>3782</v>
      </c>
      <c r="M480" s="27" t="s">
        <v>172</v>
      </c>
      <c r="N480" s="2">
        <v>199.39393939393901</v>
      </c>
      <c r="O480" s="2">
        <v>3842</v>
      </c>
      <c r="P480" s="27" t="s">
        <v>172</v>
      </c>
      <c r="Q480" s="14">
        <v>153.939393939393</v>
      </c>
      <c r="R480" s="2">
        <v>4022</v>
      </c>
      <c r="S480" s="27" t="s">
        <v>172</v>
      </c>
      <c r="T480" s="14">
        <v>162.42424</v>
      </c>
      <c r="U480" s="27">
        <v>6.3458487572712857E-2</v>
      </c>
      <c r="V480" s="2">
        <v>1122706</v>
      </c>
      <c r="W480" s="27" t="s">
        <v>172</v>
      </c>
      <c r="X480" s="2">
        <v>3142</v>
      </c>
      <c r="Y480" s="2">
        <v>1236758</v>
      </c>
      <c r="Z480" s="27" t="s">
        <v>172</v>
      </c>
      <c r="AA480" s="14">
        <v>3473.33</v>
      </c>
      <c r="AB480" s="2">
        <v>1379441</v>
      </c>
      <c r="AC480" s="27" t="s">
        <v>172</v>
      </c>
      <c r="AD480" s="14">
        <v>3968.48</v>
      </c>
      <c r="AE480" s="27">
        <v>0.22900000000000001</v>
      </c>
    </row>
    <row r="481" spans="1:31" x14ac:dyDescent="0.3">
      <c r="A481" t="s">
        <v>1801</v>
      </c>
      <c r="B481" s="2">
        <v>29</v>
      </c>
      <c r="C481" s="27">
        <v>7.0731707317073164E-2</v>
      </c>
      <c r="D481" s="2">
        <v>15.151515151515101</v>
      </c>
      <c r="E481" s="2">
        <v>86</v>
      </c>
      <c r="F481" s="27">
        <v>0.26060606060606062</v>
      </c>
      <c r="G481" s="14">
        <v>45.454545454545404</v>
      </c>
      <c r="H481" s="2">
        <v>26</v>
      </c>
      <c r="I481" s="27">
        <v>6.9892473118279563E-2</v>
      </c>
      <c r="J481" s="14">
        <v>14.545455</v>
      </c>
      <c r="K481" s="27">
        <v>-0.10344827586206896</v>
      </c>
      <c r="L481" s="2">
        <v>567</v>
      </c>
      <c r="M481" s="27">
        <v>0.14992067689053412</v>
      </c>
      <c r="N481" s="2">
        <v>101.212121212121</v>
      </c>
      <c r="O481" s="2">
        <v>845</v>
      </c>
      <c r="P481" s="27">
        <v>0.21993753253513795</v>
      </c>
      <c r="Q481" s="14">
        <v>115.151515151515</v>
      </c>
      <c r="R481" s="2">
        <v>538</v>
      </c>
      <c r="S481" s="27">
        <v>0.1337642963699652</v>
      </c>
      <c r="T481" s="14">
        <v>113.333336</v>
      </c>
      <c r="U481" s="27">
        <v>-5.114638447971781E-2</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1765</v>
      </c>
      <c r="B482" s="2">
        <v>29</v>
      </c>
      <c r="C482" s="27">
        <v>7.0731707317073164E-2</v>
      </c>
      <c r="D482" s="2">
        <v>15.151515151515101</v>
      </c>
      <c r="E482" s="2">
        <v>32</v>
      </c>
      <c r="F482" s="27">
        <v>9.696969696969697E-2</v>
      </c>
      <c r="G482" s="14">
        <v>22.424242424242401</v>
      </c>
      <c r="H482" s="2">
        <v>21</v>
      </c>
      <c r="I482" s="27">
        <v>5.6451612903225805E-2</v>
      </c>
      <c r="J482" s="14">
        <v>13.939394</v>
      </c>
      <c r="K482" s="27">
        <v>-0.27586206896551724</v>
      </c>
      <c r="L482" s="2">
        <v>373</v>
      </c>
      <c r="M482" s="27">
        <v>9.8625066102591225E-2</v>
      </c>
      <c r="N482" s="2">
        <v>84.848484848484802</v>
      </c>
      <c r="O482" s="2">
        <v>423</v>
      </c>
      <c r="P482" s="27">
        <v>0.11009890681936492</v>
      </c>
      <c r="Q482" s="14">
        <v>78.181818181818201</v>
      </c>
      <c r="R482" s="2">
        <v>159</v>
      </c>
      <c r="S482" s="27">
        <v>3.9532570860268526E-2</v>
      </c>
      <c r="T482" s="14">
        <v>37.5757561</v>
      </c>
      <c r="U482" s="27">
        <v>-0.57372654155495983</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1819</v>
      </c>
      <c r="B483" s="2">
        <v>29</v>
      </c>
      <c r="C483" s="27">
        <v>7.0731707317073164E-2</v>
      </c>
      <c r="D483" s="2">
        <v>15.151515151515101</v>
      </c>
      <c r="E483" s="2">
        <v>12</v>
      </c>
      <c r="F483" s="27">
        <v>3.6363636363636362E-2</v>
      </c>
      <c r="G483" s="14">
        <v>10.909090909090899</v>
      </c>
      <c r="H483" s="2">
        <v>9</v>
      </c>
      <c r="I483" s="27">
        <v>2.4193548387096774E-2</v>
      </c>
      <c r="J483" s="14">
        <v>8.4848479999999995</v>
      </c>
      <c r="K483" s="27">
        <v>-0.68965517241379315</v>
      </c>
      <c r="L483" s="2">
        <v>359</v>
      </c>
      <c r="M483" s="27">
        <v>9.4923320994182978E-2</v>
      </c>
      <c r="N483" s="2">
        <v>82.424242424242394</v>
      </c>
      <c r="O483" s="2">
        <v>318</v>
      </c>
      <c r="P483" s="27">
        <v>8.2769390942217594E-2</v>
      </c>
      <c r="Q483" s="14">
        <v>66.060606060606005</v>
      </c>
      <c r="R483" s="2">
        <v>106</v>
      </c>
      <c r="S483" s="27">
        <v>2.6355047240179015E-2</v>
      </c>
      <c r="T483" s="14">
        <v>31.515152</v>
      </c>
      <c r="U483" s="27">
        <v>-0.70473537604456826</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1820</v>
      </c>
      <c r="B484" s="2">
        <v>0</v>
      </c>
      <c r="C484" s="27">
        <v>0</v>
      </c>
      <c r="D484" s="2">
        <v>80</v>
      </c>
      <c r="E484" s="2">
        <v>12</v>
      </c>
      <c r="F484" s="27">
        <v>3.6363636363636362E-2</v>
      </c>
      <c r="G484" s="14">
        <v>10.909090909090899</v>
      </c>
      <c r="H484" s="2">
        <v>0</v>
      </c>
      <c r="I484" s="27">
        <v>0</v>
      </c>
      <c r="J484" s="14">
        <v>16.969695999999999</v>
      </c>
      <c r="K484" s="27"/>
      <c r="L484" s="2">
        <v>105</v>
      </c>
      <c r="M484" s="27">
        <v>2.7763088313061873E-2</v>
      </c>
      <c r="N484" s="2">
        <v>57.5757575757575</v>
      </c>
      <c r="O484" s="2">
        <v>36</v>
      </c>
      <c r="P484" s="27">
        <v>9.3701197293076521E-3</v>
      </c>
      <c r="Q484" s="14">
        <v>18.7878787878787</v>
      </c>
      <c r="R484" s="2">
        <v>20</v>
      </c>
      <c r="S484" s="27">
        <v>4.9726504226752857E-3</v>
      </c>
      <c r="T484" s="14">
        <v>15.757576</v>
      </c>
      <c r="U484" s="27">
        <v>-0.80952380952380953</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1821</v>
      </c>
      <c r="B485" s="2">
        <v>13</v>
      </c>
      <c r="C485" s="27">
        <v>3.1707317073170732E-2</v>
      </c>
      <c r="D485" s="2">
        <v>8.4848484848484809</v>
      </c>
      <c r="E485" s="2">
        <v>0</v>
      </c>
      <c r="F485" s="27">
        <v>0</v>
      </c>
      <c r="G485" s="14">
        <v>13.3333333333333</v>
      </c>
      <c r="H485" s="2">
        <v>0</v>
      </c>
      <c r="I485" s="27">
        <v>0</v>
      </c>
      <c r="J485" s="14">
        <v>16.969695999999999</v>
      </c>
      <c r="K485" s="27">
        <v>-1</v>
      </c>
      <c r="L485" s="2">
        <v>92</v>
      </c>
      <c r="M485" s="27">
        <v>2.4325753569539928E-2</v>
      </c>
      <c r="N485" s="2">
        <v>35.757575757575701</v>
      </c>
      <c r="O485" s="2">
        <v>95</v>
      </c>
      <c r="P485" s="27">
        <v>2.4726704841228526E-2</v>
      </c>
      <c r="Q485" s="14">
        <v>32.121212121212103</v>
      </c>
      <c r="R485" s="2">
        <v>36</v>
      </c>
      <c r="S485" s="27">
        <v>8.950770760815515E-3</v>
      </c>
      <c r="T485" s="14">
        <v>16.363636</v>
      </c>
      <c r="U485" s="27">
        <v>-0.60869565217391308</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1822</v>
      </c>
      <c r="B486" s="2">
        <v>16</v>
      </c>
      <c r="C486" s="27">
        <v>3.9024390243902439E-2</v>
      </c>
      <c r="D486" s="2">
        <v>12.1212121212121</v>
      </c>
      <c r="E486" s="2">
        <v>0</v>
      </c>
      <c r="F486" s="27">
        <v>0</v>
      </c>
      <c r="G486" s="14">
        <v>13.3333333333333</v>
      </c>
      <c r="H486" s="2">
        <v>9</v>
      </c>
      <c r="I486" s="27">
        <v>2.4193548387096774E-2</v>
      </c>
      <c r="J486" s="14">
        <v>8.4848479999999995</v>
      </c>
      <c r="K486" s="27">
        <v>-0.4375</v>
      </c>
      <c r="L486" s="2">
        <v>162</v>
      </c>
      <c r="M486" s="27">
        <v>4.2834479111581177E-2</v>
      </c>
      <c r="N486" s="2">
        <v>45.454545454545404</v>
      </c>
      <c r="O486" s="2">
        <v>187</v>
      </c>
      <c r="P486" s="27">
        <v>4.8672566371681415E-2</v>
      </c>
      <c r="Q486" s="14">
        <v>52.121212121212103</v>
      </c>
      <c r="R486" s="2">
        <v>50</v>
      </c>
      <c r="S486" s="27">
        <v>1.2431626056688214E-2</v>
      </c>
      <c r="T486" s="14">
        <v>22.424242</v>
      </c>
      <c r="U486" s="27">
        <v>-0.69135802469135799</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1823</v>
      </c>
      <c r="B487" s="2">
        <v>0</v>
      </c>
      <c r="C487" s="27">
        <v>0</v>
      </c>
      <c r="D487" s="2">
        <v>80</v>
      </c>
      <c r="E487" s="2">
        <v>20</v>
      </c>
      <c r="F487" s="27">
        <v>6.0606060606060608E-2</v>
      </c>
      <c r="G487" s="14">
        <v>18.7878787878787</v>
      </c>
      <c r="H487" s="2">
        <v>12</v>
      </c>
      <c r="I487" s="27">
        <v>3.2258064516129031E-2</v>
      </c>
      <c r="J487" s="14">
        <v>10.909091</v>
      </c>
      <c r="K487" s="27"/>
      <c r="L487" s="2">
        <v>14</v>
      </c>
      <c r="M487" s="27">
        <v>3.7017451084082496E-3</v>
      </c>
      <c r="N487" s="2">
        <v>15.151515151515101</v>
      </c>
      <c r="O487" s="2">
        <v>105</v>
      </c>
      <c r="P487" s="27">
        <v>2.7329515877147319E-2</v>
      </c>
      <c r="Q487" s="14">
        <v>36.969696969696898</v>
      </c>
      <c r="R487" s="2">
        <v>53</v>
      </c>
      <c r="S487" s="27">
        <v>1.3177523620089508E-2</v>
      </c>
      <c r="T487" s="14">
        <v>21.818182</v>
      </c>
      <c r="U487" s="27">
        <v>2.7857142857142856</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1766</v>
      </c>
      <c r="B488" s="2">
        <v>0</v>
      </c>
      <c r="C488" s="27">
        <v>0</v>
      </c>
      <c r="D488" s="2">
        <v>80</v>
      </c>
      <c r="E488" s="2">
        <v>54</v>
      </c>
      <c r="F488" s="27">
        <v>0.16363636363636364</v>
      </c>
      <c r="G488" s="14">
        <v>36.969696969696898</v>
      </c>
      <c r="H488" s="2">
        <v>5</v>
      </c>
      <c r="I488" s="27">
        <v>1.3440860215053764E-2</v>
      </c>
      <c r="J488" s="14">
        <v>5.4545455</v>
      </c>
      <c r="K488" s="27"/>
      <c r="L488" s="2">
        <v>194</v>
      </c>
      <c r="M488" s="27">
        <v>5.129561078794289E-2</v>
      </c>
      <c r="N488" s="2">
        <v>46.060606060605998</v>
      </c>
      <c r="O488" s="2">
        <v>422</v>
      </c>
      <c r="P488" s="27">
        <v>0.10983862571577303</v>
      </c>
      <c r="Q488" s="14">
        <v>84.848484848484802</v>
      </c>
      <c r="R488" s="2">
        <v>379</v>
      </c>
      <c r="S488" s="27">
        <v>9.4231725509696662E-2</v>
      </c>
      <c r="T488" s="14">
        <v>114.545456</v>
      </c>
      <c r="U488" s="27">
        <v>0.95360824742268047</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1767</v>
      </c>
      <c r="B489" s="2">
        <v>0</v>
      </c>
      <c r="C489" s="27">
        <v>0</v>
      </c>
      <c r="D489" s="2">
        <v>80</v>
      </c>
      <c r="E489" s="2">
        <v>0</v>
      </c>
      <c r="F489" s="27">
        <v>0</v>
      </c>
      <c r="G489" s="14">
        <v>13.3333333333333</v>
      </c>
      <c r="H489" s="2">
        <v>0</v>
      </c>
      <c r="I489" s="27">
        <v>0</v>
      </c>
      <c r="J489" s="14">
        <v>16.969695999999999</v>
      </c>
      <c r="K489" s="27"/>
      <c r="L489" s="2">
        <v>115</v>
      </c>
      <c r="M489" s="27">
        <v>3.0407191961924908E-2</v>
      </c>
      <c r="N489" s="2">
        <v>40</v>
      </c>
      <c r="O489" s="2">
        <v>148</v>
      </c>
      <c r="P489" s="27">
        <v>3.8521603331598125E-2</v>
      </c>
      <c r="Q489" s="14">
        <v>54.545454545454497</v>
      </c>
      <c r="R489" s="2">
        <v>86</v>
      </c>
      <c r="S489" s="27">
        <v>2.1382396817503729E-2</v>
      </c>
      <c r="T489" s="14">
        <v>39.393940000000001</v>
      </c>
      <c r="U489" s="27">
        <v>-0.25217391304347825</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1824</v>
      </c>
      <c r="B490" s="2">
        <v>0</v>
      </c>
      <c r="C490" s="27">
        <v>0</v>
      </c>
      <c r="D490" s="2">
        <v>80</v>
      </c>
      <c r="E490" s="2">
        <v>0</v>
      </c>
      <c r="F490" s="27">
        <v>0</v>
      </c>
      <c r="G490" s="14">
        <v>13.3333333333333</v>
      </c>
      <c r="H490" s="2">
        <v>0</v>
      </c>
      <c r="I490" s="27">
        <v>0</v>
      </c>
      <c r="J490" s="14">
        <v>16.969695999999999</v>
      </c>
      <c r="K490" s="27"/>
      <c r="L490" s="2">
        <v>83</v>
      </c>
      <c r="M490" s="27">
        <v>2.1946060285563194E-2</v>
      </c>
      <c r="N490" s="2">
        <v>35.151515151515099</v>
      </c>
      <c r="O490" s="2">
        <v>110</v>
      </c>
      <c r="P490" s="27">
        <v>2.8630921395106715E-2</v>
      </c>
      <c r="Q490" s="14">
        <v>48.484848484848399</v>
      </c>
      <c r="R490" s="2">
        <v>60</v>
      </c>
      <c r="S490" s="27">
        <v>1.4917951268025857E-2</v>
      </c>
      <c r="T490" s="14">
        <v>29.69697</v>
      </c>
      <c r="U490" s="27">
        <v>-0.27710843373493976</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1825</v>
      </c>
      <c r="B491" s="2">
        <v>0</v>
      </c>
      <c r="C491" s="27">
        <v>0</v>
      </c>
      <c r="D491" s="2">
        <v>80</v>
      </c>
      <c r="E491" s="2">
        <v>0</v>
      </c>
      <c r="F491" s="27">
        <v>0</v>
      </c>
      <c r="G491" s="14">
        <v>13.3333333333333</v>
      </c>
      <c r="H491" s="2">
        <v>0</v>
      </c>
      <c r="I491" s="27">
        <v>0</v>
      </c>
      <c r="J491" s="14">
        <v>16.969695999999999</v>
      </c>
      <c r="K491" s="27"/>
      <c r="L491" s="2">
        <v>56</v>
      </c>
      <c r="M491" s="27">
        <v>1.4806980433632998E-2</v>
      </c>
      <c r="N491" s="2">
        <v>27.878787878787801</v>
      </c>
      <c r="O491" s="2">
        <v>11</v>
      </c>
      <c r="P491" s="27">
        <v>2.8630921395106715E-3</v>
      </c>
      <c r="Q491" s="14">
        <v>10.303030303030299</v>
      </c>
      <c r="R491" s="2">
        <v>39</v>
      </c>
      <c r="S491" s="27">
        <v>9.6966683242168082E-3</v>
      </c>
      <c r="T491" s="14">
        <v>21.212122000000001</v>
      </c>
      <c r="U491" s="27">
        <v>-0.30357142857142855</v>
      </c>
      <c r="V491" s="2">
        <v>837</v>
      </c>
      <c r="W491" s="27">
        <v>1E-3</v>
      </c>
      <c r="X491" s="2">
        <v>121</v>
      </c>
      <c r="Y491" s="2">
        <v>977</v>
      </c>
      <c r="Z491" s="27">
        <v>1E-3</v>
      </c>
      <c r="AA491" s="14">
        <v>124.85</v>
      </c>
      <c r="AB491" s="2">
        <v>571</v>
      </c>
      <c r="AC491" s="27">
        <v>0</v>
      </c>
      <c r="AD491" s="14">
        <v>138.79</v>
      </c>
      <c r="AE491" s="27">
        <v>-0.318</v>
      </c>
    </row>
    <row r="492" spans="1:31" x14ac:dyDescent="0.3">
      <c r="A492" t="s">
        <v>1826</v>
      </c>
      <c r="B492" s="2">
        <v>0</v>
      </c>
      <c r="C492" s="27">
        <v>0</v>
      </c>
      <c r="D492" s="2">
        <v>80</v>
      </c>
      <c r="E492" s="2">
        <v>0</v>
      </c>
      <c r="F492" s="27">
        <v>0</v>
      </c>
      <c r="G492" s="14">
        <v>13.3333333333333</v>
      </c>
      <c r="H492" s="2">
        <v>0</v>
      </c>
      <c r="I492" s="27">
        <v>0</v>
      </c>
      <c r="J492" s="14">
        <v>16.969695999999999</v>
      </c>
      <c r="K492" s="27"/>
      <c r="L492" s="2">
        <v>0</v>
      </c>
      <c r="M492" s="27">
        <v>0</v>
      </c>
      <c r="N492" s="2">
        <v>80</v>
      </c>
      <c r="O492" s="2">
        <v>15</v>
      </c>
      <c r="P492" s="27">
        <v>3.9042165538781884E-3</v>
      </c>
      <c r="Q492" s="14">
        <v>13.9393939393939</v>
      </c>
      <c r="R492" s="2">
        <v>21</v>
      </c>
      <c r="S492" s="27">
        <v>5.2212829438090498E-3</v>
      </c>
      <c r="T492" s="14">
        <v>21.818182</v>
      </c>
      <c r="U492" s="27"/>
      <c r="V492" s="2">
        <v>850</v>
      </c>
      <c r="W492" s="27">
        <v>1E-3</v>
      </c>
      <c r="X492" s="2">
        <v>151</v>
      </c>
      <c r="Y492" s="2">
        <v>1018</v>
      </c>
      <c r="Z492" s="27">
        <v>1E-3</v>
      </c>
      <c r="AA492" s="14">
        <v>130.30000000000001</v>
      </c>
      <c r="AB492" s="2">
        <v>694</v>
      </c>
      <c r="AC492" s="27">
        <v>1E-3</v>
      </c>
      <c r="AD492" s="14">
        <v>106.67</v>
      </c>
      <c r="AE492" s="27">
        <v>-0.184</v>
      </c>
    </row>
    <row r="493" spans="1:31" x14ac:dyDescent="0.3">
      <c r="A493" t="s">
        <v>1827</v>
      </c>
      <c r="B493" s="2">
        <v>0</v>
      </c>
      <c r="C493" s="27">
        <v>0</v>
      </c>
      <c r="D493" s="2">
        <v>80</v>
      </c>
      <c r="E493" s="2">
        <v>0</v>
      </c>
      <c r="F493" s="27">
        <v>0</v>
      </c>
      <c r="G493" s="14">
        <v>13.3333333333333</v>
      </c>
      <c r="H493" s="2">
        <v>0</v>
      </c>
      <c r="I493" s="27">
        <v>0</v>
      </c>
      <c r="J493" s="14">
        <v>16.969695999999999</v>
      </c>
      <c r="K493" s="27"/>
      <c r="L493" s="2">
        <v>27</v>
      </c>
      <c r="M493" s="27">
        <v>7.1390798519301961E-3</v>
      </c>
      <c r="N493" s="2">
        <v>18.181818181818102</v>
      </c>
      <c r="O493" s="2">
        <v>84</v>
      </c>
      <c r="P493" s="27">
        <v>2.1863612701717855E-2</v>
      </c>
      <c r="Q493" s="14">
        <v>45.454545454545404</v>
      </c>
      <c r="R493" s="2">
        <v>0</v>
      </c>
      <c r="S493" s="27">
        <v>0</v>
      </c>
      <c r="T493" s="14">
        <v>18.787877999999999</v>
      </c>
      <c r="U493" s="27">
        <v>-1</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1828</v>
      </c>
      <c r="B494" s="2">
        <v>0</v>
      </c>
      <c r="C494" s="27">
        <v>0</v>
      </c>
      <c r="D494" s="2">
        <v>80</v>
      </c>
      <c r="E494" s="2">
        <v>0</v>
      </c>
      <c r="F494" s="27">
        <v>0</v>
      </c>
      <c r="G494" s="14">
        <v>13.3333333333333</v>
      </c>
      <c r="H494" s="2">
        <v>0</v>
      </c>
      <c r="I494" s="27">
        <v>0</v>
      </c>
      <c r="J494" s="14">
        <v>16.969695999999999</v>
      </c>
      <c r="K494" s="27"/>
      <c r="L494" s="2">
        <v>32</v>
      </c>
      <c r="M494" s="27">
        <v>8.4611316763617134E-3</v>
      </c>
      <c r="N494" s="2">
        <v>21.818181818181799</v>
      </c>
      <c r="O494" s="2">
        <v>38</v>
      </c>
      <c r="P494" s="27">
        <v>9.8906819364914106E-3</v>
      </c>
      <c r="Q494" s="14">
        <v>25.4545454545454</v>
      </c>
      <c r="R494" s="2">
        <v>26</v>
      </c>
      <c r="S494" s="27">
        <v>6.4644455494778713E-3</v>
      </c>
      <c r="T494" s="14">
        <v>25.454546000000001</v>
      </c>
      <c r="U494" s="27">
        <v>-0.1875</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1768</v>
      </c>
      <c r="B495" s="2">
        <v>0</v>
      </c>
      <c r="C495" s="27">
        <v>0</v>
      </c>
      <c r="D495" s="2">
        <v>80</v>
      </c>
      <c r="E495" s="2">
        <v>54</v>
      </c>
      <c r="F495" s="27">
        <v>0.16363636363636364</v>
      </c>
      <c r="G495" s="14">
        <v>36.969696969696898</v>
      </c>
      <c r="H495" s="2">
        <v>5</v>
      </c>
      <c r="I495" s="27">
        <v>1.3440860215053764E-2</v>
      </c>
      <c r="J495" s="14">
        <v>5.4545455</v>
      </c>
      <c r="K495" s="27"/>
      <c r="L495" s="2">
        <v>79</v>
      </c>
      <c r="M495" s="27">
        <v>2.0888418826017979E-2</v>
      </c>
      <c r="N495" s="2">
        <v>34.545454545454497</v>
      </c>
      <c r="O495" s="2">
        <v>274</v>
      </c>
      <c r="P495" s="27">
        <v>7.1317022384174908E-2</v>
      </c>
      <c r="Q495" s="14">
        <v>70.303030303030297</v>
      </c>
      <c r="R495" s="2">
        <v>293</v>
      </c>
      <c r="S495" s="27">
        <v>7.2849328692192933E-2</v>
      </c>
      <c r="T495" s="14">
        <v>109.090912</v>
      </c>
      <c r="U495" s="27">
        <v>2.7088607594936707</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1824</v>
      </c>
      <c r="B496" s="2">
        <v>0</v>
      </c>
      <c r="C496" s="27">
        <v>0</v>
      </c>
      <c r="D496" s="2">
        <v>80</v>
      </c>
      <c r="E496" s="2">
        <v>54</v>
      </c>
      <c r="F496" s="27">
        <v>0.16363636363636364</v>
      </c>
      <c r="G496" s="14">
        <v>36.969696969696898</v>
      </c>
      <c r="H496" s="2">
        <v>5</v>
      </c>
      <c r="I496" s="27">
        <v>1.3440860215053764E-2</v>
      </c>
      <c r="J496" s="14">
        <v>5.4545455</v>
      </c>
      <c r="K496" s="27"/>
      <c r="L496" s="2">
        <v>79</v>
      </c>
      <c r="M496" s="27">
        <v>2.0888418826017979E-2</v>
      </c>
      <c r="N496" s="2">
        <v>34.545454545454497</v>
      </c>
      <c r="O496" s="2">
        <v>215</v>
      </c>
      <c r="P496" s="27">
        <v>5.5960437272254034E-2</v>
      </c>
      <c r="Q496" s="14">
        <v>64.242424242424207</v>
      </c>
      <c r="R496" s="2">
        <v>273</v>
      </c>
      <c r="S496" s="27">
        <v>6.7876678269517654E-2</v>
      </c>
      <c r="T496" s="14">
        <v>109.090912</v>
      </c>
      <c r="U496" s="27">
        <v>2.4556962025316458</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1825</v>
      </c>
      <c r="B497" s="2">
        <v>0</v>
      </c>
      <c r="C497" s="27">
        <v>0</v>
      </c>
      <c r="D497" s="2">
        <v>80</v>
      </c>
      <c r="E497" s="2">
        <v>36</v>
      </c>
      <c r="F497" s="27">
        <v>0.10909090909090909</v>
      </c>
      <c r="G497" s="14">
        <v>35.151515151515099</v>
      </c>
      <c r="H497" s="2">
        <v>5</v>
      </c>
      <c r="I497" s="27">
        <v>1.3440860215053764E-2</v>
      </c>
      <c r="J497" s="14">
        <v>5.4545455</v>
      </c>
      <c r="K497" s="27"/>
      <c r="L497" s="2">
        <v>10</v>
      </c>
      <c r="M497" s="27">
        <v>2.6441036488630354E-3</v>
      </c>
      <c r="N497" s="2">
        <v>9.6969696969696901</v>
      </c>
      <c r="O497" s="2">
        <v>60</v>
      </c>
      <c r="P497" s="27">
        <v>1.5616866215512754E-2</v>
      </c>
      <c r="Q497" s="14">
        <v>37.5757575757575</v>
      </c>
      <c r="R497" s="2">
        <v>17</v>
      </c>
      <c r="S497" s="27">
        <v>4.2267528592739934E-3</v>
      </c>
      <c r="T497" s="14">
        <v>12.727273</v>
      </c>
      <c r="U497" s="27">
        <v>0.7</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1826</v>
      </c>
      <c r="B498" s="2">
        <v>0</v>
      </c>
      <c r="C498" s="27">
        <v>0</v>
      </c>
      <c r="D498" s="2">
        <v>80</v>
      </c>
      <c r="E498" s="2">
        <v>8</v>
      </c>
      <c r="F498" s="27">
        <v>2.4242424242424242E-2</v>
      </c>
      <c r="G498" s="14">
        <v>7.2727272727272698</v>
      </c>
      <c r="H498" s="2">
        <v>0</v>
      </c>
      <c r="I498" s="27">
        <v>0</v>
      </c>
      <c r="J498" s="14">
        <v>16.969695999999999</v>
      </c>
      <c r="K498" s="27"/>
      <c r="L498" s="2">
        <v>43</v>
      </c>
      <c r="M498" s="27">
        <v>1.1369645690111053E-2</v>
      </c>
      <c r="N498" s="2">
        <v>31.515151515151501</v>
      </c>
      <c r="O498" s="2">
        <v>65</v>
      </c>
      <c r="P498" s="27">
        <v>1.691827173347215E-2</v>
      </c>
      <c r="Q498" s="14">
        <v>29.696969696969699</v>
      </c>
      <c r="R498" s="2">
        <v>33</v>
      </c>
      <c r="S498" s="27">
        <v>8.2048731974142218E-3</v>
      </c>
      <c r="T498" s="14">
        <v>18.181818</v>
      </c>
      <c r="U498" s="27">
        <v>-0.23255813953488372</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1827</v>
      </c>
      <c r="B499" s="2">
        <v>0</v>
      </c>
      <c r="C499" s="27">
        <v>0</v>
      </c>
      <c r="D499" s="2">
        <v>80</v>
      </c>
      <c r="E499" s="2">
        <v>10</v>
      </c>
      <c r="F499" s="27">
        <v>3.0303030303030304E-2</v>
      </c>
      <c r="G499" s="14">
        <v>9.0909090909090899</v>
      </c>
      <c r="H499" s="2">
        <v>0</v>
      </c>
      <c r="I499" s="27">
        <v>0</v>
      </c>
      <c r="J499" s="14">
        <v>16.969695999999999</v>
      </c>
      <c r="K499" s="27"/>
      <c r="L499" s="2">
        <v>26</v>
      </c>
      <c r="M499" s="27">
        <v>6.8746694870438921E-3</v>
      </c>
      <c r="N499" s="2">
        <v>15.151515151515101</v>
      </c>
      <c r="O499" s="2">
        <v>90</v>
      </c>
      <c r="P499" s="27">
        <v>2.342529932326913E-2</v>
      </c>
      <c r="Q499" s="14">
        <v>36.363636363636303</v>
      </c>
      <c r="R499" s="2">
        <v>223</v>
      </c>
      <c r="S499" s="27">
        <v>5.5445052212829436E-2</v>
      </c>
      <c r="T499" s="14">
        <v>103.63636</v>
      </c>
      <c r="U499" s="27">
        <v>7.5769230769230766</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1828</v>
      </c>
      <c r="B500" s="2">
        <v>0</v>
      </c>
      <c r="C500" s="27">
        <v>0</v>
      </c>
      <c r="D500" s="2">
        <v>80</v>
      </c>
      <c r="E500" s="2">
        <v>0</v>
      </c>
      <c r="F500" s="27">
        <v>0</v>
      </c>
      <c r="G500" s="14">
        <v>13.3333333333333</v>
      </c>
      <c r="H500" s="2">
        <v>0</v>
      </c>
      <c r="I500" s="27">
        <v>0</v>
      </c>
      <c r="J500" s="14">
        <v>16.969695999999999</v>
      </c>
      <c r="K500" s="27"/>
      <c r="L500" s="2">
        <v>0</v>
      </c>
      <c r="M500" s="27">
        <v>0</v>
      </c>
      <c r="N500" s="2">
        <v>80</v>
      </c>
      <c r="O500" s="2">
        <v>59</v>
      </c>
      <c r="P500" s="27">
        <v>1.5356585111920874E-2</v>
      </c>
      <c r="Q500" s="14">
        <v>33.939393939393902</v>
      </c>
      <c r="R500" s="2">
        <v>20</v>
      </c>
      <c r="S500" s="27">
        <v>4.9726504226752857E-3</v>
      </c>
      <c r="T500" s="14">
        <v>13.333333</v>
      </c>
      <c r="U500" s="27"/>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1817</v>
      </c>
      <c r="B501" s="2">
        <v>381</v>
      </c>
      <c r="C501" s="27">
        <v>0.92926829268292688</v>
      </c>
      <c r="D501" s="2">
        <v>86.060606060606005</v>
      </c>
      <c r="E501" s="2">
        <v>244</v>
      </c>
      <c r="F501" s="27">
        <v>0.73939393939393938</v>
      </c>
      <c r="G501" s="14">
        <v>58.181818181818201</v>
      </c>
      <c r="H501" s="2">
        <v>346</v>
      </c>
      <c r="I501" s="27">
        <v>0.93010752688172038</v>
      </c>
      <c r="J501" s="14">
        <v>70.909090000000006</v>
      </c>
      <c r="K501" s="27">
        <v>-9.1863517060367453E-2</v>
      </c>
      <c r="L501" s="2">
        <v>3215</v>
      </c>
      <c r="M501" s="27">
        <v>0.85007932310946588</v>
      </c>
      <c r="N501" s="2">
        <v>211.51515151515099</v>
      </c>
      <c r="O501" s="2">
        <v>2997</v>
      </c>
      <c r="P501" s="27">
        <v>0.78006246746486207</v>
      </c>
      <c r="Q501" s="14">
        <v>165.45454545454501</v>
      </c>
      <c r="R501" s="2">
        <v>3484</v>
      </c>
      <c r="S501" s="27">
        <v>0.86623570363003477</v>
      </c>
      <c r="T501" s="14">
        <v>155.15152</v>
      </c>
      <c r="U501" s="27">
        <v>8.3670295489891133E-2</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1765</v>
      </c>
      <c r="B502" s="2">
        <v>351</v>
      </c>
      <c r="C502" s="27">
        <v>0.85609756097560974</v>
      </c>
      <c r="D502" s="2">
        <v>84.242424242424207</v>
      </c>
      <c r="E502" s="2">
        <v>144</v>
      </c>
      <c r="F502" s="27">
        <v>0.43636363636363634</v>
      </c>
      <c r="G502" s="14">
        <v>42.424242424242401</v>
      </c>
      <c r="H502" s="2">
        <v>264</v>
      </c>
      <c r="I502" s="27">
        <v>0.70967741935483875</v>
      </c>
      <c r="J502" s="14">
        <v>56.969695999999999</v>
      </c>
      <c r="K502" s="27">
        <v>-0.24786324786324787</v>
      </c>
      <c r="L502" s="2">
        <v>2618</v>
      </c>
      <c r="M502" s="27">
        <v>0.69222633527234267</v>
      </c>
      <c r="N502" s="2">
        <v>173.333333333333</v>
      </c>
      <c r="O502" s="2">
        <v>2259</v>
      </c>
      <c r="P502" s="27">
        <v>0.58797501301405519</v>
      </c>
      <c r="Q502" s="14">
        <v>163.030303030303</v>
      </c>
      <c r="R502" s="2">
        <v>2661</v>
      </c>
      <c r="S502" s="27">
        <v>0.66161113873694677</v>
      </c>
      <c r="T502" s="14">
        <v>153.33332799999999</v>
      </c>
      <c r="U502" s="27">
        <v>1.6424751718869365E-2</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1819</v>
      </c>
      <c r="B503" s="2">
        <v>293</v>
      </c>
      <c r="C503" s="27">
        <v>0.71463414634146338</v>
      </c>
      <c r="D503" s="2">
        <v>80</v>
      </c>
      <c r="E503" s="2">
        <v>68</v>
      </c>
      <c r="F503" s="27">
        <v>0.20606060606060606</v>
      </c>
      <c r="G503" s="14">
        <v>31.515151515151501</v>
      </c>
      <c r="H503" s="2">
        <v>153</v>
      </c>
      <c r="I503" s="27">
        <v>0.41129032258064518</v>
      </c>
      <c r="J503" s="14">
        <v>61.818179999999998</v>
      </c>
      <c r="K503" s="27">
        <v>-0.47781569965870307</v>
      </c>
      <c r="L503" s="2">
        <v>1646</v>
      </c>
      <c r="M503" s="27">
        <v>0.43521946060285566</v>
      </c>
      <c r="N503" s="2">
        <v>142.42424242424201</v>
      </c>
      <c r="O503" s="2">
        <v>1410</v>
      </c>
      <c r="P503" s="27">
        <v>0.36699635606454972</v>
      </c>
      <c r="Q503" s="14">
        <v>155.75757575757501</v>
      </c>
      <c r="R503" s="2">
        <v>1535</v>
      </c>
      <c r="S503" s="27">
        <v>0.38165091994032818</v>
      </c>
      <c r="T503" s="14">
        <v>149.69697600000001</v>
      </c>
      <c r="U503" s="27">
        <v>-6.7436208991494537E-2</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1820</v>
      </c>
      <c r="B504" s="2">
        <v>77</v>
      </c>
      <c r="C504" s="27">
        <v>0.18780487804878049</v>
      </c>
      <c r="D504" s="2">
        <v>46.6666666666666</v>
      </c>
      <c r="E504" s="2">
        <v>40</v>
      </c>
      <c r="F504" s="27">
        <v>0.12121212121212122</v>
      </c>
      <c r="G504" s="14">
        <v>28.484848484848399</v>
      </c>
      <c r="H504" s="2">
        <v>52</v>
      </c>
      <c r="I504" s="27">
        <v>0.13978494623655913</v>
      </c>
      <c r="J504" s="14">
        <v>38.181820000000002</v>
      </c>
      <c r="K504" s="27">
        <v>-0.32467532467532467</v>
      </c>
      <c r="L504" s="2">
        <v>136</v>
      </c>
      <c r="M504" s="27">
        <v>3.5959809624537285E-2</v>
      </c>
      <c r="N504" s="2">
        <v>55.757575757575701</v>
      </c>
      <c r="O504" s="2">
        <v>244</v>
      </c>
      <c r="P504" s="27">
        <v>6.3508589276418531E-2</v>
      </c>
      <c r="Q504" s="14">
        <v>90.303030303030297</v>
      </c>
      <c r="R504" s="2">
        <v>283</v>
      </c>
      <c r="S504" s="27">
        <v>7.0363003480855293E-2</v>
      </c>
      <c r="T504" s="14">
        <v>72.121215800000002</v>
      </c>
      <c r="U504" s="27">
        <v>1.0808823529411764</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1821</v>
      </c>
      <c r="B505" s="2">
        <v>81</v>
      </c>
      <c r="C505" s="27">
        <v>0.19756097560975611</v>
      </c>
      <c r="D505" s="2">
        <v>44.2424242424242</v>
      </c>
      <c r="E505" s="2">
        <v>8</v>
      </c>
      <c r="F505" s="27">
        <v>2.4242424242424242E-2</v>
      </c>
      <c r="G505" s="14">
        <v>8.4848484848484809</v>
      </c>
      <c r="H505" s="2">
        <v>15</v>
      </c>
      <c r="I505" s="27">
        <v>4.0322580645161289E-2</v>
      </c>
      <c r="J505" s="14">
        <v>16.969695999999999</v>
      </c>
      <c r="K505" s="27">
        <v>-0.81481481481481477</v>
      </c>
      <c r="L505" s="2">
        <v>537</v>
      </c>
      <c r="M505" s="27">
        <v>0.14198836594394501</v>
      </c>
      <c r="N505" s="2">
        <v>83.636363636363598</v>
      </c>
      <c r="O505" s="2">
        <v>346</v>
      </c>
      <c r="P505" s="27">
        <v>9.0057261842790212E-2</v>
      </c>
      <c r="Q505" s="14">
        <v>92.727272727272705</v>
      </c>
      <c r="R505" s="2">
        <v>457</v>
      </c>
      <c r="S505" s="27">
        <v>0.11362506215813029</v>
      </c>
      <c r="T505" s="14">
        <v>128.484848</v>
      </c>
      <c r="U505" s="27">
        <v>-0.148975791433892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1822</v>
      </c>
      <c r="B506" s="2">
        <v>135</v>
      </c>
      <c r="C506" s="27">
        <v>0.32926829268292684</v>
      </c>
      <c r="D506" s="2">
        <v>44.848484848484802</v>
      </c>
      <c r="E506" s="2">
        <v>20</v>
      </c>
      <c r="F506" s="27">
        <v>6.0606060606060608E-2</v>
      </c>
      <c r="G506" s="14">
        <v>12.1212121212121</v>
      </c>
      <c r="H506" s="2">
        <v>86</v>
      </c>
      <c r="I506" s="27">
        <v>0.23118279569892472</v>
      </c>
      <c r="J506" s="14">
        <v>40</v>
      </c>
      <c r="K506" s="27">
        <v>-0.36296296296296299</v>
      </c>
      <c r="L506" s="2">
        <v>973</v>
      </c>
      <c r="M506" s="27">
        <v>0.25727128503437335</v>
      </c>
      <c r="N506" s="2">
        <v>118.787878787878</v>
      </c>
      <c r="O506" s="2">
        <v>820</v>
      </c>
      <c r="P506" s="27">
        <v>0.21343050494534097</v>
      </c>
      <c r="Q506" s="14">
        <v>104.84848484848401</v>
      </c>
      <c r="R506" s="2">
        <v>795</v>
      </c>
      <c r="S506" s="27">
        <v>0.19766285430134262</v>
      </c>
      <c r="T506" s="14">
        <v>118.181816</v>
      </c>
      <c r="U506" s="27">
        <v>-0.1829393627954779</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1823</v>
      </c>
      <c r="B507" s="2">
        <v>58</v>
      </c>
      <c r="C507" s="27">
        <v>0.14146341463414633</v>
      </c>
      <c r="D507" s="2">
        <v>24.848484848484802</v>
      </c>
      <c r="E507" s="2">
        <v>76</v>
      </c>
      <c r="F507" s="27">
        <v>0.23030303030303031</v>
      </c>
      <c r="G507" s="14">
        <v>31.515151515151501</v>
      </c>
      <c r="H507" s="2">
        <v>111</v>
      </c>
      <c r="I507" s="27">
        <v>0.29838709677419356</v>
      </c>
      <c r="J507" s="14">
        <v>34.5454559</v>
      </c>
      <c r="K507" s="27">
        <v>0.91379310344827591</v>
      </c>
      <c r="L507" s="2">
        <v>972</v>
      </c>
      <c r="M507" s="27">
        <v>0.25700687466948702</v>
      </c>
      <c r="N507" s="2">
        <v>129.69696969696901</v>
      </c>
      <c r="O507" s="2">
        <v>849</v>
      </c>
      <c r="P507" s="27">
        <v>0.22097865694950547</v>
      </c>
      <c r="Q507" s="14">
        <v>115.757575757575</v>
      </c>
      <c r="R507" s="2">
        <v>1126</v>
      </c>
      <c r="S507" s="27">
        <v>0.27996021879661859</v>
      </c>
      <c r="T507" s="14">
        <v>115.151512</v>
      </c>
      <c r="U507" s="27">
        <v>0.15843621399176955</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1766</v>
      </c>
      <c r="B508" s="2">
        <v>30</v>
      </c>
      <c r="C508" s="27">
        <v>7.3170731707317069E-2</v>
      </c>
      <c r="D508" s="2">
        <v>18.7878787878787</v>
      </c>
      <c r="E508" s="2">
        <v>100</v>
      </c>
      <c r="F508" s="27">
        <v>0.30303030303030304</v>
      </c>
      <c r="G508" s="14">
        <v>41.212121212121197</v>
      </c>
      <c r="H508" s="2">
        <v>82</v>
      </c>
      <c r="I508" s="27">
        <v>0.22043010752688172</v>
      </c>
      <c r="J508" s="14">
        <v>47.272728000000001</v>
      </c>
      <c r="K508" s="27">
        <v>1.7333333333333334</v>
      </c>
      <c r="L508" s="2">
        <v>597</v>
      </c>
      <c r="M508" s="27">
        <v>0.1578529878371232</v>
      </c>
      <c r="N508" s="2">
        <v>119.39393939393899</v>
      </c>
      <c r="O508" s="2">
        <v>738</v>
      </c>
      <c r="P508" s="27">
        <v>0.19208745445080688</v>
      </c>
      <c r="Q508" s="14">
        <v>128.48484848484799</v>
      </c>
      <c r="R508" s="2">
        <v>823</v>
      </c>
      <c r="S508" s="27">
        <v>0.20462456489308803</v>
      </c>
      <c r="T508" s="14">
        <v>89.090909999999994</v>
      </c>
      <c r="U508" s="27">
        <v>0.37855946398659968</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1767</v>
      </c>
      <c r="B509" s="2">
        <v>0</v>
      </c>
      <c r="C509" s="27">
        <v>0</v>
      </c>
      <c r="D509" s="2">
        <v>80</v>
      </c>
      <c r="E509" s="2">
        <v>19</v>
      </c>
      <c r="F509" s="27">
        <v>5.7575757575757579E-2</v>
      </c>
      <c r="G509" s="14">
        <v>10.303030303030299</v>
      </c>
      <c r="H509" s="2">
        <v>25</v>
      </c>
      <c r="I509" s="27">
        <v>6.7204301075268813E-2</v>
      </c>
      <c r="J509" s="14">
        <v>21.212122000000001</v>
      </c>
      <c r="K509" s="27"/>
      <c r="L509" s="2">
        <v>314</v>
      </c>
      <c r="M509" s="27">
        <v>8.3024854574299312E-2</v>
      </c>
      <c r="N509" s="2">
        <v>89.090909090909093</v>
      </c>
      <c r="O509" s="2">
        <v>238</v>
      </c>
      <c r="P509" s="27">
        <v>6.1946902654867256E-2</v>
      </c>
      <c r="Q509" s="14">
        <v>63.636363636363598</v>
      </c>
      <c r="R509" s="2">
        <v>357</v>
      </c>
      <c r="S509" s="27">
        <v>8.876181004475385E-2</v>
      </c>
      <c r="T509" s="14">
        <v>76.969695999999999</v>
      </c>
      <c r="U509" s="27">
        <v>0.13694267515923567</v>
      </c>
      <c r="V509" s="2">
        <v>70793</v>
      </c>
      <c r="W509" s="27">
        <v>6.3E-2</v>
      </c>
      <c r="X509" s="2">
        <v>1122</v>
      </c>
      <c r="Y509" s="2">
        <v>76812</v>
      </c>
      <c r="Z509" s="27">
        <v>6.2E-2</v>
      </c>
      <c r="AA509" s="14">
        <v>1082.42</v>
      </c>
      <c r="AB509" s="2">
        <v>86327</v>
      </c>
      <c r="AC509" s="27">
        <v>6.3E-2</v>
      </c>
      <c r="AD509" s="14">
        <v>1368.48</v>
      </c>
      <c r="AE509" s="27">
        <v>0.219</v>
      </c>
    </row>
    <row r="510" spans="1:31" x14ac:dyDescent="0.3">
      <c r="A510" t="s">
        <v>1824</v>
      </c>
      <c r="B510" s="2">
        <v>0</v>
      </c>
      <c r="C510" s="27">
        <v>0</v>
      </c>
      <c r="D510" s="2">
        <v>80</v>
      </c>
      <c r="E510" s="2">
        <v>7</v>
      </c>
      <c r="F510" s="27">
        <v>2.1212121212121213E-2</v>
      </c>
      <c r="G510" s="14">
        <v>7.8787878787878798</v>
      </c>
      <c r="H510" s="2">
        <v>5</v>
      </c>
      <c r="I510" s="27">
        <v>1.3440860215053764E-2</v>
      </c>
      <c r="J510" s="14">
        <v>5.4545455</v>
      </c>
      <c r="K510" s="27"/>
      <c r="L510" s="2">
        <v>117</v>
      </c>
      <c r="M510" s="27">
        <v>3.0936012691697514E-2</v>
      </c>
      <c r="N510" s="2">
        <v>41.212121212121197</v>
      </c>
      <c r="O510" s="2">
        <v>100</v>
      </c>
      <c r="P510" s="27">
        <v>2.6028110359187923E-2</v>
      </c>
      <c r="Q510" s="14">
        <v>38.787878787878697</v>
      </c>
      <c r="R510" s="2">
        <v>179</v>
      </c>
      <c r="S510" s="27">
        <v>4.4505221282943812E-2</v>
      </c>
      <c r="T510" s="14">
        <v>52.121212</v>
      </c>
      <c r="U510" s="27">
        <v>0.52991452991452992</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1825</v>
      </c>
      <c r="B511" s="2">
        <v>0</v>
      </c>
      <c r="C511" s="27">
        <v>0</v>
      </c>
      <c r="D511" s="2">
        <v>80</v>
      </c>
      <c r="E511" s="2">
        <v>0</v>
      </c>
      <c r="F511" s="27">
        <v>0</v>
      </c>
      <c r="G511" s="14">
        <v>13.3333333333333</v>
      </c>
      <c r="H511" s="2">
        <v>0</v>
      </c>
      <c r="I511" s="27">
        <v>0</v>
      </c>
      <c r="J511" s="14">
        <v>16.969695999999999</v>
      </c>
      <c r="K511" s="27"/>
      <c r="L511" s="2">
        <v>26</v>
      </c>
      <c r="M511" s="27">
        <v>6.8746694870438921E-3</v>
      </c>
      <c r="N511" s="2">
        <v>15.757575757575699</v>
      </c>
      <c r="O511" s="2">
        <v>37</v>
      </c>
      <c r="P511" s="27">
        <v>9.6304008328995314E-3</v>
      </c>
      <c r="Q511" s="14">
        <v>20</v>
      </c>
      <c r="R511" s="2">
        <v>42</v>
      </c>
      <c r="S511" s="27">
        <v>1.04425658876181E-2</v>
      </c>
      <c r="T511" s="14">
        <v>23.030304000000001</v>
      </c>
      <c r="U511" s="27">
        <v>0.61538461538461542</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1826</v>
      </c>
      <c r="B512" s="2">
        <v>0</v>
      </c>
      <c r="C512" s="27">
        <v>0</v>
      </c>
      <c r="D512" s="2">
        <v>80</v>
      </c>
      <c r="E512" s="2">
        <v>7</v>
      </c>
      <c r="F512" s="27">
        <v>2.1212121212121213E-2</v>
      </c>
      <c r="G512" s="14">
        <v>7.8787878787878798</v>
      </c>
      <c r="H512" s="2">
        <v>0</v>
      </c>
      <c r="I512" s="27">
        <v>0</v>
      </c>
      <c r="J512" s="14">
        <v>16.969695999999999</v>
      </c>
      <c r="K512" s="27"/>
      <c r="L512" s="2">
        <v>21</v>
      </c>
      <c r="M512" s="27">
        <v>5.5526176626123748E-3</v>
      </c>
      <c r="N512" s="2">
        <v>17.5757575757575</v>
      </c>
      <c r="O512" s="2">
        <v>50</v>
      </c>
      <c r="P512" s="27">
        <v>1.3014055179593961E-2</v>
      </c>
      <c r="Q512" s="14">
        <v>30.303030303030301</v>
      </c>
      <c r="R512" s="2">
        <v>66</v>
      </c>
      <c r="S512" s="27">
        <v>1.6409746394828444E-2</v>
      </c>
      <c r="T512" s="14">
        <v>27.272728000000001</v>
      </c>
      <c r="U512" s="27">
        <v>2.1428571428571428</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1827</v>
      </c>
      <c r="B513" s="2">
        <v>0</v>
      </c>
      <c r="C513" s="27">
        <v>0</v>
      </c>
      <c r="D513" s="2">
        <v>80</v>
      </c>
      <c r="E513" s="2">
        <v>0</v>
      </c>
      <c r="F513" s="27">
        <v>0</v>
      </c>
      <c r="G513" s="14">
        <v>13.3333333333333</v>
      </c>
      <c r="H513" s="2">
        <v>5</v>
      </c>
      <c r="I513" s="27">
        <v>1.3440860215053764E-2</v>
      </c>
      <c r="J513" s="14">
        <v>5.4545455</v>
      </c>
      <c r="K513" s="27"/>
      <c r="L513" s="2">
        <v>70</v>
      </c>
      <c r="M513" s="27">
        <v>1.8508725542041249E-2</v>
      </c>
      <c r="N513" s="2">
        <v>35.151515151515099</v>
      </c>
      <c r="O513" s="2">
        <v>13</v>
      </c>
      <c r="P513" s="27">
        <v>3.3836543466944299E-3</v>
      </c>
      <c r="Q513" s="14">
        <v>9.6969696969696901</v>
      </c>
      <c r="R513" s="2">
        <v>71</v>
      </c>
      <c r="S513" s="27">
        <v>1.7652909000497267E-2</v>
      </c>
      <c r="T513" s="14">
        <v>35.757576</v>
      </c>
      <c r="U513" s="27">
        <v>1.4285714285714285E-2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1828</v>
      </c>
      <c r="B514" s="2">
        <v>0</v>
      </c>
      <c r="C514" s="27">
        <v>0</v>
      </c>
      <c r="D514" s="2">
        <v>80</v>
      </c>
      <c r="E514" s="2">
        <v>12</v>
      </c>
      <c r="F514" s="27">
        <v>3.6363636363636362E-2</v>
      </c>
      <c r="G514" s="14">
        <v>9.0909090909090899</v>
      </c>
      <c r="H514" s="2">
        <v>20</v>
      </c>
      <c r="I514" s="27">
        <v>5.3763440860215055E-2</v>
      </c>
      <c r="J514" s="14">
        <v>20.606059999999999</v>
      </c>
      <c r="K514" s="27"/>
      <c r="L514" s="2">
        <v>197</v>
      </c>
      <c r="M514" s="27">
        <v>5.2088841882601801E-2</v>
      </c>
      <c r="N514" s="2">
        <v>89.090909090909093</v>
      </c>
      <c r="O514" s="2">
        <v>138</v>
      </c>
      <c r="P514" s="27">
        <v>3.5918792295679333E-2</v>
      </c>
      <c r="Q514" s="14">
        <v>46.060606060605998</v>
      </c>
      <c r="R514" s="2">
        <v>178</v>
      </c>
      <c r="S514" s="27">
        <v>4.4256588761810045E-2</v>
      </c>
      <c r="T514" s="14">
        <v>55.151516000000001</v>
      </c>
      <c r="U514" s="27">
        <v>-9.6446700507614211E-2</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1768</v>
      </c>
      <c r="B515" s="2">
        <v>30</v>
      </c>
      <c r="C515" s="27">
        <v>7.3170731707317069E-2</v>
      </c>
      <c r="D515" s="2">
        <v>18.7878787878787</v>
      </c>
      <c r="E515" s="2">
        <v>81</v>
      </c>
      <c r="F515" s="27">
        <v>0.24545454545454545</v>
      </c>
      <c r="G515" s="14">
        <v>41.212121212121197</v>
      </c>
      <c r="H515" s="2">
        <v>57</v>
      </c>
      <c r="I515" s="27">
        <v>0.15322580645161291</v>
      </c>
      <c r="J515" s="14">
        <v>39.393940000000001</v>
      </c>
      <c r="K515" s="27">
        <v>0.9</v>
      </c>
      <c r="L515" s="2">
        <v>283</v>
      </c>
      <c r="M515" s="27">
        <v>7.4828133262823907E-2</v>
      </c>
      <c r="N515" s="2">
        <v>85.454545454545396</v>
      </c>
      <c r="O515" s="2">
        <v>500</v>
      </c>
      <c r="P515" s="27">
        <v>0.13014055179593961</v>
      </c>
      <c r="Q515" s="14">
        <v>100.60606060606</v>
      </c>
      <c r="R515" s="2">
        <v>466</v>
      </c>
      <c r="S515" s="27">
        <v>0.11586275484833417</v>
      </c>
      <c r="T515" s="14">
        <v>70.303030000000007</v>
      </c>
      <c r="U515" s="27">
        <v>0.64664310954063609</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1824</v>
      </c>
      <c r="B516" s="2">
        <v>16</v>
      </c>
      <c r="C516" s="27">
        <v>3.9024390243902439E-2</v>
      </c>
      <c r="D516" s="2">
        <v>15.151515151515101</v>
      </c>
      <c r="E516" s="2">
        <v>72</v>
      </c>
      <c r="F516" s="27">
        <v>0.21818181818181817</v>
      </c>
      <c r="G516" s="14">
        <v>40</v>
      </c>
      <c r="H516" s="2">
        <v>36</v>
      </c>
      <c r="I516" s="27">
        <v>9.6774193548387094E-2</v>
      </c>
      <c r="J516" s="14">
        <v>35.151516000000001</v>
      </c>
      <c r="K516" s="27">
        <v>1.25</v>
      </c>
      <c r="L516" s="2">
        <v>127</v>
      </c>
      <c r="M516" s="27">
        <v>3.3580116340560552E-2</v>
      </c>
      <c r="N516" s="2">
        <v>54.545454545454497</v>
      </c>
      <c r="O516" s="2">
        <v>287</v>
      </c>
      <c r="P516" s="27">
        <v>7.4700676730869345E-2</v>
      </c>
      <c r="Q516" s="14">
        <v>79.393939393939405</v>
      </c>
      <c r="R516" s="2">
        <v>214</v>
      </c>
      <c r="S516" s="27">
        <v>5.3207359522625557E-2</v>
      </c>
      <c r="T516" s="14">
        <v>50.9090919</v>
      </c>
      <c r="U516" s="27">
        <v>0.68503937007874016</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1825</v>
      </c>
      <c r="B517" s="2">
        <v>0</v>
      </c>
      <c r="C517" s="27">
        <v>0</v>
      </c>
      <c r="D517" s="2">
        <v>80</v>
      </c>
      <c r="E517" s="2">
        <v>36</v>
      </c>
      <c r="F517" s="27">
        <v>0.10909090909090909</v>
      </c>
      <c r="G517" s="14">
        <v>33.939393939393902</v>
      </c>
      <c r="H517" s="2">
        <v>0</v>
      </c>
      <c r="I517" s="27">
        <v>0</v>
      </c>
      <c r="J517" s="14">
        <v>16.969695999999999</v>
      </c>
      <c r="K517" s="27"/>
      <c r="L517" s="2">
        <v>43</v>
      </c>
      <c r="M517" s="27">
        <v>1.1369645690111053E-2</v>
      </c>
      <c r="N517" s="2">
        <v>41.818181818181799</v>
      </c>
      <c r="O517" s="2">
        <v>116</v>
      </c>
      <c r="P517" s="27">
        <v>3.019260801665799E-2</v>
      </c>
      <c r="Q517" s="14">
        <v>59.393939393939398</v>
      </c>
      <c r="R517" s="2">
        <v>10</v>
      </c>
      <c r="S517" s="27">
        <v>2.4863252113376429E-3</v>
      </c>
      <c r="T517" s="14">
        <v>7.2727274900000003</v>
      </c>
      <c r="U517" s="27">
        <v>-0.76744186046511631</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1826</v>
      </c>
      <c r="B518" s="2">
        <v>0</v>
      </c>
      <c r="C518" s="27">
        <v>0</v>
      </c>
      <c r="D518" s="2">
        <v>80</v>
      </c>
      <c r="E518" s="2">
        <v>0</v>
      </c>
      <c r="F518" s="27">
        <v>0</v>
      </c>
      <c r="G518" s="14">
        <v>13.3333333333333</v>
      </c>
      <c r="H518" s="2">
        <v>36</v>
      </c>
      <c r="I518" s="27">
        <v>9.6774193548387094E-2</v>
      </c>
      <c r="J518" s="14">
        <v>35.151516000000001</v>
      </c>
      <c r="K518" s="27"/>
      <c r="L518" s="2">
        <v>14</v>
      </c>
      <c r="M518" s="27">
        <v>3.7017451084082496E-3</v>
      </c>
      <c r="N518" s="2">
        <v>12.7272727272727</v>
      </c>
      <c r="O518" s="2">
        <v>29</v>
      </c>
      <c r="P518" s="27">
        <v>7.5481520041644976E-3</v>
      </c>
      <c r="Q518" s="14">
        <v>24.848484848484802</v>
      </c>
      <c r="R518" s="2">
        <v>99</v>
      </c>
      <c r="S518" s="27">
        <v>2.4614619592242665E-2</v>
      </c>
      <c r="T518" s="14">
        <v>47.272728000000001</v>
      </c>
      <c r="U518" s="27">
        <v>6.0714285714285712</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1827</v>
      </c>
      <c r="B519" s="2">
        <v>16</v>
      </c>
      <c r="C519" s="27">
        <v>3.9024390243902439E-2</v>
      </c>
      <c r="D519" s="2">
        <v>15.151515151515101</v>
      </c>
      <c r="E519" s="2">
        <v>36</v>
      </c>
      <c r="F519" s="27">
        <v>0.10909090909090909</v>
      </c>
      <c r="G519" s="14">
        <v>21.2121212121212</v>
      </c>
      <c r="H519" s="2">
        <v>0</v>
      </c>
      <c r="I519" s="27">
        <v>0</v>
      </c>
      <c r="J519" s="14">
        <v>16.969695999999999</v>
      </c>
      <c r="K519" s="27">
        <v>-1</v>
      </c>
      <c r="L519" s="2">
        <v>70</v>
      </c>
      <c r="M519" s="27">
        <v>1.8508725542041249E-2</v>
      </c>
      <c r="N519" s="2">
        <v>33.3333333333333</v>
      </c>
      <c r="O519" s="2">
        <v>142</v>
      </c>
      <c r="P519" s="27">
        <v>3.695991671004685E-2</v>
      </c>
      <c r="Q519" s="14">
        <v>42.424242424242401</v>
      </c>
      <c r="R519" s="2">
        <v>105</v>
      </c>
      <c r="S519" s="27">
        <v>2.6106414719045252E-2</v>
      </c>
      <c r="T519" s="14">
        <v>43.030304000000001</v>
      </c>
      <c r="U519" s="27">
        <v>0.5</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1828</v>
      </c>
      <c r="B520" s="2">
        <v>14</v>
      </c>
      <c r="C520" s="27">
        <v>3.4146341463414637E-2</v>
      </c>
      <c r="D520" s="2">
        <v>15.151515151515101</v>
      </c>
      <c r="E520" s="2">
        <v>9</v>
      </c>
      <c r="F520" s="27">
        <v>2.7272727272727271E-2</v>
      </c>
      <c r="G520" s="14">
        <v>9.0909090909090899</v>
      </c>
      <c r="H520" s="2">
        <v>21</v>
      </c>
      <c r="I520" s="27">
        <v>5.6451612903225805E-2</v>
      </c>
      <c r="J520" s="14">
        <v>18.181818</v>
      </c>
      <c r="K520" s="27">
        <v>0.5</v>
      </c>
      <c r="L520" s="2">
        <v>156</v>
      </c>
      <c r="M520" s="27">
        <v>4.1248016922263354E-2</v>
      </c>
      <c r="N520" s="2">
        <v>55.757575757575701</v>
      </c>
      <c r="O520" s="2">
        <v>213</v>
      </c>
      <c r="P520" s="27">
        <v>5.5439875065070275E-2</v>
      </c>
      <c r="Q520" s="14">
        <v>58.181818181818201</v>
      </c>
      <c r="R520" s="2">
        <v>252</v>
      </c>
      <c r="S520" s="27">
        <v>6.2655395325708602E-2</v>
      </c>
      <c r="T520" s="14">
        <v>58.181820000000002</v>
      </c>
      <c r="U520" s="27">
        <v>0.61538461538461542</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122" t="s">
        <v>1833</v>
      </c>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211" t="s">
        <v>1703</v>
      </c>
      <c r="C523" s="211"/>
      <c r="D523" s="211" t="s">
        <v>1704</v>
      </c>
      <c r="E523" s="211" t="s">
        <v>1703</v>
      </c>
      <c r="F523" s="211"/>
      <c r="G523" s="211" t="s">
        <v>1704</v>
      </c>
      <c r="H523" s="211" t="s">
        <v>1703</v>
      </c>
      <c r="I523" s="211"/>
      <c r="J523" s="211" t="s">
        <v>1704</v>
      </c>
      <c r="K523" t="s">
        <v>172</v>
      </c>
      <c r="L523" s="211" t="s">
        <v>1703</v>
      </c>
      <c r="M523" s="211"/>
      <c r="N523" s="211" t="s">
        <v>1704</v>
      </c>
      <c r="O523" s="211" t="s">
        <v>1703</v>
      </c>
      <c r="P523" s="211"/>
      <c r="Q523" s="211" t="s">
        <v>1704</v>
      </c>
      <c r="R523" s="211" t="s">
        <v>1703</v>
      </c>
      <c r="S523" s="211"/>
      <c r="T523" s="211" t="s">
        <v>1704</v>
      </c>
      <c r="U523" t="s">
        <v>172</v>
      </c>
      <c r="V523" s="211" t="s">
        <v>1703</v>
      </c>
      <c r="W523" s="211"/>
      <c r="X523" s="211" t="s">
        <v>1704</v>
      </c>
      <c r="Y523" s="211" t="s">
        <v>1703</v>
      </c>
      <c r="Z523" s="211"/>
      <c r="AA523" s="211" t="s">
        <v>1704</v>
      </c>
      <c r="AB523" s="211" t="s">
        <v>1703</v>
      </c>
      <c r="AC523" s="211"/>
      <c r="AD523" s="211" t="s">
        <v>1704</v>
      </c>
      <c r="AE523" t="s">
        <v>172</v>
      </c>
    </row>
    <row r="524" spans="1:31" x14ac:dyDescent="0.3">
      <c r="A524" t="s">
        <v>174</v>
      </c>
      <c r="B524" s="2">
        <v>0</v>
      </c>
      <c r="C524" s="27" t="s">
        <v>172</v>
      </c>
      <c r="D524" s="2">
        <v>80</v>
      </c>
      <c r="E524" s="2">
        <v>32</v>
      </c>
      <c r="F524" s="27" t="s">
        <v>172</v>
      </c>
      <c r="G524" s="14">
        <v>24.848484848484802</v>
      </c>
      <c r="H524" s="2">
        <v>52</v>
      </c>
      <c r="I524" s="27" t="s">
        <v>172</v>
      </c>
      <c r="J524" s="14">
        <v>46.6666679</v>
      </c>
      <c r="K524" s="27"/>
      <c r="L524" s="2">
        <v>136</v>
      </c>
      <c r="M524" s="27" t="s">
        <v>172</v>
      </c>
      <c r="N524" s="2">
        <v>51.515151515151501</v>
      </c>
      <c r="O524" s="2">
        <v>149</v>
      </c>
      <c r="P524" s="27" t="s">
        <v>172</v>
      </c>
      <c r="Q524" s="14">
        <v>35.151515151515099</v>
      </c>
      <c r="R524" s="2">
        <v>210</v>
      </c>
      <c r="S524" s="27" t="s">
        <v>172</v>
      </c>
      <c r="T524" s="14">
        <v>52.121212</v>
      </c>
      <c r="U524" s="27">
        <v>0.54411764705882348</v>
      </c>
      <c r="V524" s="2">
        <v>30307</v>
      </c>
      <c r="W524" s="27" t="s">
        <v>172</v>
      </c>
      <c r="X524" s="2">
        <v>548</v>
      </c>
      <c r="Y524" s="2">
        <v>31254</v>
      </c>
      <c r="Z524" s="27" t="s">
        <v>172</v>
      </c>
      <c r="AA524" s="14">
        <v>593.33000000000004</v>
      </c>
      <c r="AB524" s="2">
        <v>30901</v>
      </c>
      <c r="AC524" s="27" t="s">
        <v>172</v>
      </c>
      <c r="AD524" s="14">
        <v>630.91</v>
      </c>
      <c r="AE524" s="27">
        <v>0.02</v>
      </c>
    </row>
    <row r="525" spans="1:31" x14ac:dyDescent="0.3">
      <c r="A525" t="s">
        <v>1801</v>
      </c>
      <c r="B525" s="2">
        <v>0</v>
      </c>
      <c r="C525" s="27">
        <v>80</v>
      </c>
      <c r="D525" s="2" t="s">
        <v>172</v>
      </c>
      <c r="E525" s="2">
        <v>0</v>
      </c>
      <c r="F525" s="27">
        <v>0</v>
      </c>
      <c r="G525" s="14">
        <v>13.3333333333333</v>
      </c>
      <c r="H525" s="2">
        <v>34</v>
      </c>
      <c r="I525" s="27">
        <v>0.65384615384615385</v>
      </c>
      <c r="J525" s="14">
        <v>40</v>
      </c>
      <c r="K525" s="27"/>
      <c r="L525" s="2">
        <v>0</v>
      </c>
      <c r="M525" s="27">
        <v>0</v>
      </c>
      <c r="N525" s="2">
        <v>80</v>
      </c>
      <c r="O525" s="2">
        <v>6</v>
      </c>
      <c r="P525" s="27">
        <v>4.0268456375838924E-2</v>
      </c>
      <c r="Q525" s="14">
        <v>6.0606060606060597</v>
      </c>
      <c r="R525" s="2">
        <v>34</v>
      </c>
      <c r="S525" s="27">
        <v>0.16190476190476191</v>
      </c>
      <c r="T525" s="14">
        <v>40</v>
      </c>
      <c r="U525" s="27"/>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1765</v>
      </c>
      <c r="B526" s="2">
        <v>0</v>
      </c>
      <c r="C526" s="27">
        <v>80</v>
      </c>
      <c r="D526" s="2" t="s">
        <v>172</v>
      </c>
      <c r="E526" s="2">
        <v>0</v>
      </c>
      <c r="F526" s="27">
        <v>0</v>
      </c>
      <c r="G526" s="14">
        <v>13.3333333333333</v>
      </c>
      <c r="H526" s="2">
        <v>0</v>
      </c>
      <c r="I526" s="27">
        <v>0</v>
      </c>
      <c r="J526" s="14">
        <v>16.969695999999999</v>
      </c>
      <c r="K526" s="197"/>
      <c r="L526" s="2">
        <v>0</v>
      </c>
      <c r="M526" s="27">
        <v>0</v>
      </c>
      <c r="N526" s="2">
        <v>80</v>
      </c>
      <c r="O526" s="2">
        <v>0</v>
      </c>
      <c r="P526" s="27">
        <v>0</v>
      </c>
      <c r="Q526" s="14">
        <v>16.969696969696901</v>
      </c>
      <c r="R526" s="2">
        <v>0</v>
      </c>
      <c r="S526" s="27">
        <v>0</v>
      </c>
      <c r="T526" s="14">
        <v>18.787877999999999</v>
      </c>
      <c r="U526" s="197"/>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1819</v>
      </c>
      <c r="B527" s="2">
        <v>0</v>
      </c>
      <c r="C527" s="27">
        <v>80</v>
      </c>
      <c r="D527" s="2" t="s">
        <v>172</v>
      </c>
      <c r="E527" s="2">
        <v>0</v>
      </c>
      <c r="F527" s="27">
        <v>0</v>
      </c>
      <c r="G527" s="14">
        <v>13.3333333333333</v>
      </c>
      <c r="H527" s="2">
        <v>0</v>
      </c>
      <c r="I527" s="27">
        <v>0</v>
      </c>
      <c r="J527" s="14">
        <v>16.969695999999999</v>
      </c>
      <c r="K527" s="197"/>
      <c r="L527" s="2">
        <v>0</v>
      </c>
      <c r="M527" s="27">
        <v>0</v>
      </c>
      <c r="N527" s="2">
        <v>80</v>
      </c>
      <c r="O527" s="2">
        <v>0</v>
      </c>
      <c r="P527" s="27">
        <v>0</v>
      </c>
      <c r="Q527" s="14">
        <v>16.969696969696901</v>
      </c>
      <c r="R527" s="2">
        <v>0</v>
      </c>
      <c r="S527" s="27">
        <v>0</v>
      </c>
      <c r="T527" s="14">
        <v>18.787877999999999</v>
      </c>
      <c r="U527" s="197"/>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1820</v>
      </c>
      <c r="B528" s="2">
        <v>0</v>
      </c>
      <c r="C528" s="27">
        <v>80</v>
      </c>
      <c r="D528" s="2" t="s">
        <v>172</v>
      </c>
      <c r="E528" s="2">
        <v>0</v>
      </c>
      <c r="F528" s="27">
        <v>0</v>
      </c>
      <c r="G528" s="14">
        <v>13.3333333333333</v>
      </c>
      <c r="H528" s="2">
        <v>0</v>
      </c>
      <c r="I528" s="27">
        <v>0</v>
      </c>
      <c r="J528" s="14">
        <v>16.969695999999999</v>
      </c>
      <c r="L528" s="2">
        <v>0</v>
      </c>
      <c r="M528" s="27">
        <v>0</v>
      </c>
      <c r="N528" s="2">
        <v>80</v>
      </c>
      <c r="O528" s="2">
        <v>0</v>
      </c>
      <c r="P528" s="27">
        <v>0</v>
      </c>
      <c r="Q528" s="14">
        <v>16.969696969696901</v>
      </c>
      <c r="R528" s="2">
        <v>0</v>
      </c>
      <c r="S528" s="27">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1821</v>
      </c>
      <c r="B529" s="2">
        <v>0</v>
      </c>
      <c r="C529" s="27">
        <v>80</v>
      </c>
      <c r="D529" s="2" t="s">
        <v>172</v>
      </c>
      <c r="E529" s="2">
        <v>0</v>
      </c>
      <c r="F529" s="27">
        <v>0</v>
      </c>
      <c r="G529" s="14">
        <v>13.3333333333333</v>
      </c>
      <c r="H529" s="2">
        <v>0</v>
      </c>
      <c r="I529" s="27">
        <v>0</v>
      </c>
      <c r="J529" s="14">
        <v>16.969695999999999</v>
      </c>
      <c r="L529" s="2">
        <v>0</v>
      </c>
      <c r="M529" s="27">
        <v>0</v>
      </c>
      <c r="N529" s="2">
        <v>80</v>
      </c>
      <c r="O529" s="2">
        <v>0</v>
      </c>
      <c r="P529" s="27">
        <v>0</v>
      </c>
      <c r="Q529" s="14">
        <v>16.969696969696901</v>
      </c>
      <c r="R529" s="2">
        <v>0</v>
      </c>
      <c r="S529" s="27">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1822</v>
      </c>
      <c r="B530" s="2">
        <v>0</v>
      </c>
      <c r="C530" s="27">
        <v>80</v>
      </c>
      <c r="D530" s="2" t="s">
        <v>172</v>
      </c>
      <c r="E530" s="2">
        <v>0</v>
      </c>
      <c r="F530" s="27">
        <v>0</v>
      </c>
      <c r="G530" s="14">
        <v>13.3333333333333</v>
      </c>
      <c r="H530" s="2">
        <v>0</v>
      </c>
      <c r="I530" s="27">
        <v>0</v>
      </c>
      <c r="J530" s="14">
        <v>16.969695999999999</v>
      </c>
      <c r="K530" s="197"/>
      <c r="L530" s="2">
        <v>0</v>
      </c>
      <c r="M530" s="27">
        <v>0</v>
      </c>
      <c r="N530" s="2">
        <v>80</v>
      </c>
      <c r="O530" s="2">
        <v>0</v>
      </c>
      <c r="P530" s="27">
        <v>0</v>
      </c>
      <c r="Q530" s="14">
        <v>16.969696969696901</v>
      </c>
      <c r="R530" s="2">
        <v>0</v>
      </c>
      <c r="S530" s="27">
        <v>0</v>
      </c>
      <c r="T530" s="14">
        <v>18.787877999999999</v>
      </c>
      <c r="U530" s="197"/>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1823</v>
      </c>
      <c r="B531" s="2">
        <v>0</v>
      </c>
      <c r="C531" s="27">
        <v>80</v>
      </c>
      <c r="D531" s="2" t="s">
        <v>172</v>
      </c>
      <c r="E531" s="2">
        <v>0</v>
      </c>
      <c r="F531" s="27">
        <v>0</v>
      </c>
      <c r="G531" s="14">
        <v>13.3333333333333</v>
      </c>
      <c r="H531" s="2">
        <v>0</v>
      </c>
      <c r="I531" s="27">
        <v>0</v>
      </c>
      <c r="J531" s="14">
        <v>16.969695999999999</v>
      </c>
      <c r="L531" s="2">
        <v>0</v>
      </c>
      <c r="M531" s="27">
        <v>0</v>
      </c>
      <c r="N531" s="2">
        <v>80</v>
      </c>
      <c r="O531" s="2">
        <v>0</v>
      </c>
      <c r="P531" s="27">
        <v>0</v>
      </c>
      <c r="Q531" s="14">
        <v>16.969696969696901</v>
      </c>
      <c r="R531" s="2">
        <v>0</v>
      </c>
      <c r="S531" s="27">
        <v>0</v>
      </c>
      <c r="T531" s="14">
        <v>18.787877999999999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1766</v>
      </c>
      <c r="B532" s="2">
        <v>0</v>
      </c>
      <c r="C532" s="27">
        <v>80</v>
      </c>
      <c r="D532" s="2" t="s">
        <v>172</v>
      </c>
      <c r="E532" s="2">
        <v>0</v>
      </c>
      <c r="F532" s="27">
        <v>0</v>
      </c>
      <c r="G532" s="14">
        <v>13.3333333333333</v>
      </c>
      <c r="H532" s="2">
        <v>34</v>
      </c>
      <c r="I532" s="27">
        <v>0.65384615384615385</v>
      </c>
      <c r="J532" s="14">
        <v>40</v>
      </c>
      <c r="K532" s="27"/>
      <c r="L532" s="2">
        <v>0</v>
      </c>
      <c r="M532" s="27">
        <v>0</v>
      </c>
      <c r="N532" s="2">
        <v>80</v>
      </c>
      <c r="O532" s="2">
        <v>6</v>
      </c>
      <c r="P532" s="27">
        <v>4.0268456375838924E-2</v>
      </c>
      <c r="Q532" s="14">
        <v>6.0606060606060597</v>
      </c>
      <c r="R532" s="2">
        <v>34</v>
      </c>
      <c r="S532" s="27">
        <v>0.16190476190476191</v>
      </c>
      <c r="T532" s="14">
        <v>40</v>
      </c>
      <c r="U532" s="27"/>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1767</v>
      </c>
      <c r="B533" s="2">
        <v>0</v>
      </c>
      <c r="C533" s="27">
        <v>80</v>
      </c>
      <c r="D533" s="2" t="s">
        <v>172</v>
      </c>
      <c r="E533" s="2">
        <v>0</v>
      </c>
      <c r="F533" s="27">
        <v>0</v>
      </c>
      <c r="G533" s="14">
        <v>13.3333333333333</v>
      </c>
      <c r="H533" s="2">
        <v>34</v>
      </c>
      <c r="I533" s="27">
        <v>0.65384615384615385</v>
      </c>
      <c r="J533" s="14">
        <v>40</v>
      </c>
      <c r="L533" s="2">
        <v>0</v>
      </c>
      <c r="M533" s="27">
        <v>0</v>
      </c>
      <c r="N533" s="2">
        <v>80</v>
      </c>
      <c r="O533" s="2">
        <v>0</v>
      </c>
      <c r="P533" s="27">
        <v>0</v>
      </c>
      <c r="Q533" s="14">
        <v>16.969696969696901</v>
      </c>
      <c r="R533" s="2">
        <v>34</v>
      </c>
      <c r="S533" s="27">
        <v>0.16190476190476191</v>
      </c>
      <c r="T533" s="14">
        <v>40</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1824</v>
      </c>
      <c r="B534" s="2">
        <v>0</v>
      </c>
      <c r="C534" s="27">
        <v>80</v>
      </c>
      <c r="D534" s="2" t="s">
        <v>172</v>
      </c>
      <c r="E534" s="2">
        <v>0</v>
      </c>
      <c r="F534" s="27">
        <v>0</v>
      </c>
      <c r="G534" s="14">
        <v>13.3333333333333</v>
      </c>
      <c r="H534" s="2">
        <v>34</v>
      </c>
      <c r="I534" s="27">
        <v>0.65384615384615385</v>
      </c>
      <c r="J534" s="14">
        <v>40</v>
      </c>
      <c r="L534" s="2">
        <v>0</v>
      </c>
      <c r="M534" s="27">
        <v>0</v>
      </c>
      <c r="N534" s="2">
        <v>80</v>
      </c>
      <c r="O534" s="2">
        <v>0</v>
      </c>
      <c r="P534" s="27">
        <v>0</v>
      </c>
      <c r="Q534" s="14">
        <v>16.969696969696901</v>
      </c>
      <c r="R534" s="2">
        <v>34</v>
      </c>
      <c r="S534" s="27">
        <v>0.16190476190476191</v>
      </c>
      <c r="T534" s="14">
        <v>40</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1825</v>
      </c>
      <c r="B535" s="2">
        <v>0</v>
      </c>
      <c r="C535" s="27">
        <v>80</v>
      </c>
      <c r="D535" s="2" t="s">
        <v>172</v>
      </c>
      <c r="E535" s="2">
        <v>0</v>
      </c>
      <c r="F535" s="27">
        <v>0</v>
      </c>
      <c r="G535" s="14">
        <v>13.3333333333333</v>
      </c>
      <c r="H535" s="2">
        <v>0</v>
      </c>
      <c r="I535" s="27">
        <v>0</v>
      </c>
      <c r="J535" s="14">
        <v>16.969695999999999</v>
      </c>
      <c r="L535" s="2">
        <v>0</v>
      </c>
      <c r="M535" s="27">
        <v>0</v>
      </c>
      <c r="N535" s="2">
        <v>80</v>
      </c>
      <c r="O535" s="2">
        <v>0</v>
      </c>
      <c r="P535" s="27">
        <v>0</v>
      </c>
      <c r="Q535" s="14">
        <v>16.969696969696901</v>
      </c>
      <c r="R535" s="2">
        <v>0</v>
      </c>
      <c r="S535" s="27">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1826</v>
      </c>
      <c r="B536" s="2">
        <v>0</v>
      </c>
      <c r="C536" s="27">
        <v>80</v>
      </c>
      <c r="D536" s="2" t="s">
        <v>172</v>
      </c>
      <c r="E536" s="2">
        <v>0</v>
      </c>
      <c r="F536" s="27">
        <v>0</v>
      </c>
      <c r="G536" s="14">
        <v>13.3333333333333</v>
      </c>
      <c r="H536" s="2">
        <v>0</v>
      </c>
      <c r="I536" s="27">
        <v>0</v>
      </c>
      <c r="J536" s="14">
        <v>16.969695999999999</v>
      </c>
      <c r="L536" s="2">
        <v>0</v>
      </c>
      <c r="M536" s="27">
        <v>0</v>
      </c>
      <c r="N536" s="2">
        <v>80</v>
      </c>
      <c r="O536" s="2">
        <v>0</v>
      </c>
      <c r="P536" s="27">
        <v>0</v>
      </c>
      <c r="Q536" s="14">
        <v>16.969696969696901</v>
      </c>
      <c r="R536" s="2">
        <v>0</v>
      </c>
      <c r="S536" s="27">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1827</v>
      </c>
      <c r="B537" s="2">
        <v>0</v>
      </c>
      <c r="C537" s="27">
        <v>80</v>
      </c>
      <c r="D537" s="2" t="s">
        <v>172</v>
      </c>
      <c r="E537" s="2">
        <v>0</v>
      </c>
      <c r="F537" s="27">
        <v>0</v>
      </c>
      <c r="G537" s="14">
        <v>13.3333333333333</v>
      </c>
      <c r="H537" s="2">
        <v>34</v>
      </c>
      <c r="I537" s="27">
        <v>0.65384615384615385</v>
      </c>
      <c r="J537" s="14">
        <v>40</v>
      </c>
      <c r="L537" s="2">
        <v>0</v>
      </c>
      <c r="M537" s="27">
        <v>0</v>
      </c>
      <c r="N537" s="2">
        <v>80</v>
      </c>
      <c r="O537" s="2">
        <v>0</v>
      </c>
      <c r="P537" s="27">
        <v>0</v>
      </c>
      <c r="Q537" s="14">
        <v>16.969696969696901</v>
      </c>
      <c r="R537" s="2">
        <v>34</v>
      </c>
      <c r="S537" s="27">
        <v>0.16190476190476191</v>
      </c>
      <c r="T537" s="14">
        <v>40</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1828</v>
      </c>
      <c r="B538" s="2">
        <v>0</v>
      </c>
      <c r="C538" s="27">
        <v>80</v>
      </c>
      <c r="D538" s="2" t="s">
        <v>172</v>
      </c>
      <c r="E538" s="2">
        <v>0</v>
      </c>
      <c r="F538" s="27">
        <v>0</v>
      </c>
      <c r="G538" s="14">
        <v>13.3333333333333</v>
      </c>
      <c r="H538" s="2">
        <v>0</v>
      </c>
      <c r="I538" s="27">
        <v>0</v>
      </c>
      <c r="J538" s="14">
        <v>16.969695999999999</v>
      </c>
      <c r="L538" s="2">
        <v>0</v>
      </c>
      <c r="M538" s="27">
        <v>0</v>
      </c>
      <c r="N538" s="2">
        <v>80</v>
      </c>
      <c r="O538" s="2">
        <v>0</v>
      </c>
      <c r="P538" s="27">
        <v>0</v>
      </c>
      <c r="Q538" s="14">
        <v>16.969696969696901</v>
      </c>
      <c r="R538" s="2">
        <v>0</v>
      </c>
      <c r="S538" s="27">
        <v>0</v>
      </c>
      <c r="T538" s="14">
        <v>18.787877999999999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1768</v>
      </c>
      <c r="B539" s="2">
        <v>0</v>
      </c>
      <c r="C539" s="27">
        <v>80</v>
      </c>
      <c r="D539" s="2" t="s">
        <v>172</v>
      </c>
      <c r="E539" s="2">
        <v>0</v>
      </c>
      <c r="F539" s="27">
        <v>0</v>
      </c>
      <c r="G539" s="14">
        <v>13.3333333333333</v>
      </c>
      <c r="H539" s="2">
        <v>0</v>
      </c>
      <c r="I539" s="27">
        <v>0</v>
      </c>
      <c r="J539" s="14">
        <v>16.969695999999999</v>
      </c>
      <c r="K539" s="27"/>
      <c r="L539" s="2">
        <v>0</v>
      </c>
      <c r="M539" s="27">
        <v>0</v>
      </c>
      <c r="N539" s="2">
        <v>80</v>
      </c>
      <c r="O539" s="2">
        <v>6</v>
      </c>
      <c r="P539" s="27">
        <v>4.0268456375838924E-2</v>
      </c>
      <c r="Q539" s="14">
        <v>6.0606060606060597</v>
      </c>
      <c r="R539" s="2">
        <v>0</v>
      </c>
      <c r="S539" s="27">
        <v>0</v>
      </c>
      <c r="T539" s="14">
        <v>18.787877999999999</v>
      </c>
      <c r="U539" s="27"/>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1824</v>
      </c>
      <c r="B540" s="2">
        <v>0</v>
      </c>
      <c r="C540" s="27">
        <v>80</v>
      </c>
      <c r="D540" s="2" t="s">
        <v>172</v>
      </c>
      <c r="E540" s="2">
        <v>0</v>
      </c>
      <c r="F540" s="27">
        <v>0</v>
      </c>
      <c r="G540" s="14">
        <v>13.3333333333333</v>
      </c>
      <c r="H540" s="2">
        <v>0</v>
      </c>
      <c r="I540" s="27">
        <v>0</v>
      </c>
      <c r="J540" s="14">
        <v>16.969695999999999</v>
      </c>
      <c r="K540" s="27"/>
      <c r="L540" s="2">
        <v>0</v>
      </c>
      <c r="M540" s="27">
        <v>0</v>
      </c>
      <c r="N540" s="2">
        <v>80</v>
      </c>
      <c r="O540" s="2">
        <v>6</v>
      </c>
      <c r="P540" s="27">
        <v>4.0268456375838924E-2</v>
      </c>
      <c r="Q540" s="14">
        <v>6.0606060606060597</v>
      </c>
      <c r="R540" s="2">
        <v>0</v>
      </c>
      <c r="S540" s="27">
        <v>0</v>
      </c>
      <c r="T540" s="14">
        <v>18.787877999999999</v>
      </c>
      <c r="U540" s="27"/>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1825</v>
      </c>
      <c r="B541" s="2">
        <v>0</v>
      </c>
      <c r="C541" s="27">
        <v>80</v>
      </c>
      <c r="D541" s="2" t="s">
        <v>172</v>
      </c>
      <c r="E541" s="2">
        <v>0</v>
      </c>
      <c r="F541" s="27">
        <v>0</v>
      </c>
      <c r="G541" s="14">
        <v>13.3333333333333</v>
      </c>
      <c r="H541" s="2">
        <v>0</v>
      </c>
      <c r="I541" s="27">
        <v>0</v>
      </c>
      <c r="J541" s="14">
        <v>16.969695999999999</v>
      </c>
      <c r="L541" s="2">
        <v>0</v>
      </c>
      <c r="M541" s="27">
        <v>0</v>
      </c>
      <c r="N541" s="2">
        <v>80</v>
      </c>
      <c r="O541" s="2">
        <v>6</v>
      </c>
      <c r="P541" s="27">
        <v>4.0268456375838924E-2</v>
      </c>
      <c r="Q541" s="14">
        <v>6.0606060606060597</v>
      </c>
      <c r="R541" s="2">
        <v>0</v>
      </c>
      <c r="S541" s="27">
        <v>0</v>
      </c>
      <c r="T541" s="14">
        <v>18.787877999999999</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1826</v>
      </c>
      <c r="B542" s="2">
        <v>0</v>
      </c>
      <c r="C542" s="27">
        <v>80</v>
      </c>
      <c r="D542" s="2" t="s">
        <v>172</v>
      </c>
      <c r="E542" s="2">
        <v>0</v>
      </c>
      <c r="F542" s="27">
        <v>0</v>
      </c>
      <c r="G542" s="14">
        <v>13.3333333333333</v>
      </c>
      <c r="H542" s="2">
        <v>0</v>
      </c>
      <c r="I542" s="27">
        <v>0</v>
      </c>
      <c r="J542" s="14">
        <v>16.969695999999999</v>
      </c>
      <c r="L542" s="2">
        <v>0</v>
      </c>
      <c r="M542" s="27">
        <v>0</v>
      </c>
      <c r="N542" s="2">
        <v>80</v>
      </c>
      <c r="O542" s="2">
        <v>0</v>
      </c>
      <c r="P542" s="27">
        <v>0</v>
      </c>
      <c r="Q542" s="14">
        <v>16.969696969696901</v>
      </c>
      <c r="R542" s="2">
        <v>0</v>
      </c>
      <c r="S542" s="27">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1827</v>
      </c>
      <c r="B543" s="2">
        <v>0</v>
      </c>
      <c r="C543" s="27">
        <v>80</v>
      </c>
      <c r="D543" s="2" t="s">
        <v>172</v>
      </c>
      <c r="E543" s="2">
        <v>0</v>
      </c>
      <c r="F543" s="27">
        <v>0</v>
      </c>
      <c r="G543" s="14">
        <v>13.3333333333333</v>
      </c>
      <c r="H543" s="2">
        <v>0</v>
      </c>
      <c r="I543" s="27">
        <v>0</v>
      </c>
      <c r="J543" s="14">
        <v>16.969695999999999</v>
      </c>
      <c r="K543" s="27"/>
      <c r="L543" s="2">
        <v>0</v>
      </c>
      <c r="M543" s="27">
        <v>0</v>
      </c>
      <c r="N543" s="2">
        <v>80</v>
      </c>
      <c r="O543" s="2">
        <v>0</v>
      </c>
      <c r="P543" s="27">
        <v>0</v>
      </c>
      <c r="Q543" s="14">
        <v>16.969696969696901</v>
      </c>
      <c r="R543" s="2">
        <v>0</v>
      </c>
      <c r="S543" s="27">
        <v>0</v>
      </c>
      <c r="T543" s="14">
        <v>18.787877999999999</v>
      </c>
      <c r="U543" s="27"/>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1828</v>
      </c>
      <c r="B544" s="2">
        <v>0</v>
      </c>
      <c r="C544" s="27">
        <v>80</v>
      </c>
      <c r="D544" s="2" t="s">
        <v>172</v>
      </c>
      <c r="E544" s="2">
        <v>0</v>
      </c>
      <c r="F544" s="27">
        <v>0</v>
      </c>
      <c r="G544" s="14">
        <v>13.3333333333333</v>
      </c>
      <c r="H544" s="2">
        <v>0</v>
      </c>
      <c r="I544" s="27">
        <v>0</v>
      </c>
      <c r="J544" s="14">
        <v>16.969695999999999</v>
      </c>
      <c r="L544" s="2">
        <v>0</v>
      </c>
      <c r="M544" s="27">
        <v>0</v>
      </c>
      <c r="N544" s="2">
        <v>80</v>
      </c>
      <c r="O544" s="2">
        <v>0</v>
      </c>
      <c r="P544" s="27">
        <v>0</v>
      </c>
      <c r="Q544" s="14">
        <v>16.969696969696901</v>
      </c>
      <c r="R544" s="2">
        <v>0</v>
      </c>
      <c r="S544" s="27">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1817</v>
      </c>
      <c r="B545" s="2">
        <v>0</v>
      </c>
      <c r="C545" s="27">
        <v>80</v>
      </c>
      <c r="D545" s="2" t="s">
        <v>172</v>
      </c>
      <c r="E545" s="2">
        <v>32</v>
      </c>
      <c r="F545" s="27">
        <v>1</v>
      </c>
      <c r="G545" s="14">
        <v>24.848484848484802</v>
      </c>
      <c r="H545" s="2">
        <v>18</v>
      </c>
      <c r="I545" s="27">
        <v>0.34615384615384615</v>
      </c>
      <c r="J545" s="14">
        <v>16.363636</v>
      </c>
      <c r="K545" s="27"/>
      <c r="L545" s="2">
        <v>136</v>
      </c>
      <c r="M545" s="27">
        <v>1</v>
      </c>
      <c r="N545" s="2">
        <v>51.515151515151501</v>
      </c>
      <c r="O545" s="2">
        <v>143</v>
      </c>
      <c r="P545" s="27">
        <v>0.95973154362416102</v>
      </c>
      <c r="Q545" s="14">
        <v>33.3333333333333</v>
      </c>
      <c r="R545" s="2">
        <v>176</v>
      </c>
      <c r="S545" s="27">
        <v>0.83809523809523812</v>
      </c>
      <c r="T545" s="14">
        <v>53.939392099999999</v>
      </c>
      <c r="U545" s="27">
        <v>0.29411764705882354</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1765</v>
      </c>
      <c r="B546" s="2">
        <v>0</v>
      </c>
      <c r="C546" s="27">
        <v>80</v>
      </c>
      <c r="D546" s="2" t="s">
        <v>172</v>
      </c>
      <c r="E546" s="2">
        <v>8</v>
      </c>
      <c r="F546" s="27">
        <v>0.25</v>
      </c>
      <c r="G546" s="14">
        <v>9.0909090909090899</v>
      </c>
      <c r="H546" s="2">
        <v>18</v>
      </c>
      <c r="I546" s="27">
        <v>0.34615384615384615</v>
      </c>
      <c r="J546" s="14">
        <v>16.363636</v>
      </c>
      <c r="K546" s="27"/>
      <c r="L546" s="2">
        <v>100</v>
      </c>
      <c r="M546" s="27">
        <v>0.73529411764705888</v>
      </c>
      <c r="N546" s="2">
        <v>46.060606060605998</v>
      </c>
      <c r="O546" s="2">
        <v>71</v>
      </c>
      <c r="P546" s="27">
        <v>0.47651006711409394</v>
      </c>
      <c r="Q546" s="14">
        <v>35.151515151515099</v>
      </c>
      <c r="R546" s="2">
        <v>170</v>
      </c>
      <c r="S546" s="27">
        <v>0.80952380952380953</v>
      </c>
      <c r="T546" s="14">
        <v>53.3333321</v>
      </c>
      <c r="U546" s="27">
        <v>0.7</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1819</v>
      </c>
      <c r="B547" s="2">
        <v>0</v>
      </c>
      <c r="C547" s="27">
        <v>80</v>
      </c>
      <c r="D547" s="2" t="s">
        <v>172</v>
      </c>
      <c r="E547" s="2">
        <v>8</v>
      </c>
      <c r="F547" s="27">
        <v>0.25</v>
      </c>
      <c r="G547" s="14">
        <v>9.0909090909090899</v>
      </c>
      <c r="H547" s="2">
        <v>0</v>
      </c>
      <c r="I547" s="27">
        <v>0</v>
      </c>
      <c r="J547" s="14">
        <v>16.969695999999999</v>
      </c>
      <c r="K547" s="27"/>
      <c r="L547" s="2">
        <v>74</v>
      </c>
      <c r="M547" s="27">
        <v>0.54411764705882348</v>
      </c>
      <c r="N547" s="2">
        <v>35.151515151515099</v>
      </c>
      <c r="O547" s="2">
        <v>49</v>
      </c>
      <c r="P547" s="27">
        <v>0.32885906040268459</v>
      </c>
      <c r="Q547" s="14">
        <v>31.515151515151501</v>
      </c>
      <c r="R547" s="2">
        <v>109</v>
      </c>
      <c r="S547" s="27">
        <v>0.51904761904761909</v>
      </c>
      <c r="T547" s="14">
        <v>63.636364</v>
      </c>
      <c r="U547" s="27">
        <v>0.47297297297297297</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1820</v>
      </c>
      <c r="B548" s="2">
        <v>0</v>
      </c>
      <c r="C548" s="27">
        <v>80</v>
      </c>
      <c r="D548" s="2" t="s">
        <v>172</v>
      </c>
      <c r="E548" s="2">
        <v>0</v>
      </c>
      <c r="F548" s="27">
        <v>0</v>
      </c>
      <c r="G548" s="14">
        <v>13.3333333333333</v>
      </c>
      <c r="H548" s="2">
        <v>0</v>
      </c>
      <c r="I548" s="27">
        <v>0</v>
      </c>
      <c r="J548" s="14">
        <v>16.969695999999999</v>
      </c>
      <c r="L548" s="2">
        <v>25</v>
      </c>
      <c r="M548" s="27">
        <v>0.18382352941176472</v>
      </c>
      <c r="N548" s="2">
        <v>22.424242424242401</v>
      </c>
      <c r="O548" s="2">
        <v>37</v>
      </c>
      <c r="P548" s="27">
        <v>0.24832214765100671</v>
      </c>
      <c r="Q548" s="14">
        <v>30.909090909090899</v>
      </c>
      <c r="R548" s="2">
        <v>0</v>
      </c>
      <c r="S548" s="27">
        <v>0</v>
      </c>
      <c r="T548" s="14">
        <v>18.787877999999999</v>
      </c>
      <c r="U548">
        <v>-1</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1821</v>
      </c>
      <c r="B549" s="2">
        <v>0</v>
      </c>
      <c r="C549" s="27">
        <v>80</v>
      </c>
      <c r="D549" s="2" t="s">
        <v>172</v>
      </c>
      <c r="E549" s="2">
        <v>0</v>
      </c>
      <c r="F549" s="27">
        <v>0</v>
      </c>
      <c r="G549" s="14">
        <v>13.3333333333333</v>
      </c>
      <c r="H549" s="2">
        <v>0</v>
      </c>
      <c r="I549" s="27">
        <v>0</v>
      </c>
      <c r="J549" s="14">
        <v>16.969695999999999</v>
      </c>
      <c r="K549" s="27"/>
      <c r="L549" s="2">
        <v>0</v>
      </c>
      <c r="M549" s="27">
        <v>0</v>
      </c>
      <c r="N549" s="2">
        <v>80</v>
      </c>
      <c r="O549" s="2">
        <v>0</v>
      </c>
      <c r="P549" s="27">
        <v>0</v>
      </c>
      <c r="Q549" s="14">
        <v>16.969696969696901</v>
      </c>
      <c r="R549" s="2">
        <v>0</v>
      </c>
      <c r="S549" s="27">
        <v>0</v>
      </c>
      <c r="T549" s="14">
        <v>18.787877999999999</v>
      </c>
      <c r="U549" s="27"/>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1822</v>
      </c>
      <c r="B550" s="2">
        <v>0</v>
      </c>
      <c r="C550" s="27">
        <v>80</v>
      </c>
      <c r="D550" s="2" t="s">
        <v>172</v>
      </c>
      <c r="E550" s="2">
        <v>8</v>
      </c>
      <c r="F550" s="27">
        <v>0.25</v>
      </c>
      <c r="G550" s="14">
        <v>9.0909090909090899</v>
      </c>
      <c r="H550" s="2">
        <v>0</v>
      </c>
      <c r="I550" s="27">
        <v>0</v>
      </c>
      <c r="J550" s="14">
        <v>16.969695999999999</v>
      </c>
      <c r="K550" s="27"/>
      <c r="L550" s="2">
        <v>49</v>
      </c>
      <c r="M550" s="27">
        <v>0.36029411764705882</v>
      </c>
      <c r="N550" s="2">
        <v>32.121212121212103</v>
      </c>
      <c r="O550" s="2">
        <v>12</v>
      </c>
      <c r="P550" s="27">
        <v>8.0536912751677847E-2</v>
      </c>
      <c r="Q550" s="14">
        <v>11.5151515151515</v>
      </c>
      <c r="R550" s="2">
        <v>109</v>
      </c>
      <c r="S550" s="27">
        <v>0.51904761904761909</v>
      </c>
      <c r="T550" s="14">
        <v>63.636364</v>
      </c>
      <c r="U550" s="27">
        <v>1.2244897959183674</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1823</v>
      </c>
      <c r="B551" s="2">
        <v>0</v>
      </c>
      <c r="C551" s="27">
        <v>80</v>
      </c>
      <c r="D551" s="2" t="s">
        <v>172</v>
      </c>
      <c r="E551" s="2">
        <v>0</v>
      </c>
      <c r="F551" s="27">
        <v>0</v>
      </c>
      <c r="G551" s="14">
        <v>13.3333333333333</v>
      </c>
      <c r="H551" s="2">
        <v>18</v>
      </c>
      <c r="I551" s="27">
        <v>0.34615384615384615</v>
      </c>
      <c r="J551" s="14">
        <v>16.363636</v>
      </c>
      <c r="K551" s="27"/>
      <c r="L551" s="2">
        <v>26</v>
      </c>
      <c r="M551" s="27">
        <v>0.19117647058823528</v>
      </c>
      <c r="N551" s="2">
        <v>26.6666666666666</v>
      </c>
      <c r="O551" s="2">
        <v>22</v>
      </c>
      <c r="P551" s="27">
        <v>0.1476510067114094</v>
      </c>
      <c r="Q551" s="14">
        <v>18.7878787878787</v>
      </c>
      <c r="R551" s="2">
        <v>61</v>
      </c>
      <c r="S551" s="27">
        <v>0.2904761904761905</v>
      </c>
      <c r="T551" s="14">
        <v>38.181820000000002</v>
      </c>
      <c r="U551" s="27">
        <v>1.3461538461538463</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1766</v>
      </c>
      <c r="B552" s="2">
        <v>0</v>
      </c>
      <c r="C552" s="27">
        <v>80</v>
      </c>
      <c r="D552" s="2" t="s">
        <v>172</v>
      </c>
      <c r="E552" s="2">
        <v>24</v>
      </c>
      <c r="F552" s="27">
        <v>0.75</v>
      </c>
      <c r="G552" s="14">
        <v>22.424242424242401</v>
      </c>
      <c r="H552" s="2">
        <v>0</v>
      </c>
      <c r="I552" s="27">
        <v>0</v>
      </c>
      <c r="J552" s="14">
        <v>16.969695999999999</v>
      </c>
      <c r="K552" s="27"/>
      <c r="L552" s="2">
        <v>36</v>
      </c>
      <c r="M552" s="27">
        <v>0.26470588235294118</v>
      </c>
      <c r="N552" s="2">
        <v>32.727272727272698</v>
      </c>
      <c r="O552" s="2">
        <v>72</v>
      </c>
      <c r="P552" s="27">
        <v>0.48322147651006714</v>
      </c>
      <c r="Q552" s="14">
        <v>38.787878787878697</v>
      </c>
      <c r="R552" s="2">
        <v>6</v>
      </c>
      <c r="S552" s="27">
        <v>2.8571428571428571E-2</v>
      </c>
      <c r="T552" s="14">
        <v>5.4545455</v>
      </c>
      <c r="U552" s="27">
        <v>-0.83333333333333337</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1767</v>
      </c>
      <c r="B553" s="2">
        <v>0</v>
      </c>
      <c r="C553" s="27">
        <v>80</v>
      </c>
      <c r="D553" s="2" t="s">
        <v>172</v>
      </c>
      <c r="E553" s="2">
        <v>0</v>
      </c>
      <c r="F553" s="27">
        <v>0</v>
      </c>
      <c r="G553" s="14">
        <v>13.3333333333333</v>
      </c>
      <c r="H553" s="2">
        <v>0</v>
      </c>
      <c r="I553" s="27">
        <v>0</v>
      </c>
      <c r="J553" s="14">
        <v>16.969695999999999</v>
      </c>
      <c r="L553" s="2">
        <v>36</v>
      </c>
      <c r="M553" s="27">
        <v>0.26470588235294118</v>
      </c>
      <c r="N553" s="2">
        <v>32.727272727272698</v>
      </c>
      <c r="O553" s="2">
        <v>23</v>
      </c>
      <c r="P553" s="27">
        <v>0.15436241610738255</v>
      </c>
      <c r="Q553" s="14">
        <v>17.5757575757575</v>
      </c>
      <c r="R553" s="2">
        <v>6</v>
      </c>
      <c r="S553" s="27">
        <v>2.8571428571428571E-2</v>
      </c>
      <c r="T553" s="14">
        <v>5.4545455</v>
      </c>
      <c r="U553" s="27">
        <v>-0.83333333333333337</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1824</v>
      </c>
      <c r="B554" s="2">
        <v>0</v>
      </c>
      <c r="C554" s="27">
        <v>80</v>
      </c>
      <c r="D554" s="2" t="s">
        <v>172</v>
      </c>
      <c r="E554" s="2">
        <v>0</v>
      </c>
      <c r="F554" s="27">
        <v>0</v>
      </c>
      <c r="G554" s="14">
        <v>13.3333333333333</v>
      </c>
      <c r="H554" s="2">
        <v>0</v>
      </c>
      <c r="I554" s="27">
        <v>0</v>
      </c>
      <c r="J554" s="14">
        <v>16.969695999999999</v>
      </c>
      <c r="L554" s="2">
        <v>36</v>
      </c>
      <c r="M554" s="27">
        <v>0.26470588235294118</v>
      </c>
      <c r="N554" s="2">
        <v>32.727272727272698</v>
      </c>
      <c r="O554" s="2">
        <v>23</v>
      </c>
      <c r="P554" s="27">
        <v>0.15436241610738255</v>
      </c>
      <c r="Q554" s="14">
        <v>17.5757575757575</v>
      </c>
      <c r="R554" s="2">
        <v>0</v>
      </c>
      <c r="S554" s="27">
        <v>0</v>
      </c>
      <c r="T554" s="14">
        <v>18.787877999999999</v>
      </c>
      <c r="U554" s="27">
        <v>-1</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1825</v>
      </c>
      <c r="B555" s="2">
        <v>0</v>
      </c>
      <c r="C555" s="27">
        <v>80</v>
      </c>
      <c r="D555" s="2" t="s">
        <v>172</v>
      </c>
      <c r="E555" s="2">
        <v>0</v>
      </c>
      <c r="F555" s="27">
        <v>0</v>
      </c>
      <c r="G555" s="14">
        <v>13.3333333333333</v>
      </c>
      <c r="H555" s="2">
        <v>0</v>
      </c>
      <c r="I555" s="27">
        <v>0</v>
      </c>
      <c r="J555" s="14">
        <v>16.969695999999999</v>
      </c>
      <c r="L555" s="2">
        <v>36</v>
      </c>
      <c r="M555" s="27">
        <v>0.26470588235294118</v>
      </c>
      <c r="N555" s="2">
        <v>32.727272727272698</v>
      </c>
      <c r="O555" s="2">
        <v>0</v>
      </c>
      <c r="P555" s="27">
        <v>0</v>
      </c>
      <c r="Q555" s="14">
        <v>16.969696969696901</v>
      </c>
      <c r="R555" s="2">
        <v>0</v>
      </c>
      <c r="S555" s="27">
        <v>0</v>
      </c>
      <c r="T555" s="14">
        <v>18.787877999999999</v>
      </c>
      <c r="U555" s="27">
        <v>-1</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1826</v>
      </c>
      <c r="B556" s="2">
        <v>0</v>
      </c>
      <c r="C556" s="27">
        <v>80</v>
      </c>
      <c r="D556" s="2" t="s">
        <v>172</v>
      </c>
      <c r="E556" s="2">
        <v>0</v>
      </c>
      <c r="F556" s="27">
        <v>0</v>
      </c>
      <c r="G556" s="14">
        <v>13.3333333333333</v>
      </c>
      <c r="H556" s="2">
        <v>0</v>
      </c>
      <c r="I556" s="27">
        <v>0</v>
      </c>
      <c r="J556" s="14">
        <v>16.969695999999999</v>
      </c>
      <c r="L556" s="2">
        <v>0</v>
      </c>
      <c r="M556" s="27">
        <v>0</v>
      </c>
      <c r="N556" s="2">
        <v>80</v>
      </c>
      <c r="O556" s="2">
        <v>0</v>
      </c>
      <c r="P556" s="27">
        <v>0</v>
      </c>
      <c r="Q556" s="14">
        <v>16.969696969696901</v>
      </c>
      <c r="R556" s="2">
        <v>0</v>
      </c>
      <c r="S556" s="27">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1827</v>
      </c>
      <c r="B557" s="2">
        <v>0</v>
      </c>
      <c r="C557" s="27">
        <v>80</v>
      </c>
      <c r="D557" s="2" t="s">
        <v>172</v>
      </c>
      <c r="E557" s="2">
        <v>0</v>
      </c>
      <c r="F557" s="27">
        <v>0</v>
      </c>
      <c r="G557" s="14">
        <v>13.3333333333333</v>
      </c>
      <c r="H557" s="2">
        <v>0</v>
      </c>
      <c r="I557" s="27">
        <v>0</v>
      </c>
      <c r="J557" s="14">
        <v>16.969695999999999</v>
      </c>
      <c r="L557" s="2">
        <v>0</v>
      </c>
      <c r="M557" s="27">
        <v>0</v>
      </c>
      <c r="N557" s="2">
        <v>80</v>
      </c>
      <c r="O557" s="2">
        <v>23</v>
      </c>
      <c r="P557" s="27">
        <v>0.15436241610738255</v>
      </c>
      <c r="Q557" s="14">
        <v>17.5757575757575</v>
      </c>
      <c r="R557" s="2">
        <v>0</v>
      </c>
      <c r="S557" s="27">
        <v>0</v>
      </c>
      <c r="T557" s="14">
        <v>18.787877999999999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1828</v>
      </c>
      <c r="B558" s="2">
        <v>0</v>
      </c>
      <c r="C558" s="27">
        <v>80</v>
      </c>
      <c r="D558" s="2" t="s">
        <v>172</v>
      </c>
      <c r="E558" s="2">
        <v>0</v>
      </c>
      <c r="F558" s="27">
        <v>0</v>
      </c>
      <c r="G558" s="14">
        <v>13.3333333333333</v>
      </c>
      <c r="H558" s="2">
        <v>0</v>
      </c>
      <c r="I558" s="27">
        <v>0</v>
      </c>
      <c r="J558" s="14">
        <v>16.969695999999999</v>
      </c>
      <c r="L558" s="2">
        <v>0</v>
      </c>
      <c r="M558" s="27">
        <v>0</v>
      </c>
      <c r="N558" s="2">
        <v>80</v>
      </c>
      <c r="O558" s="2">
        <v>0</v>
      </c>
      <c r="P558" s="27">
        <v>0</v>
      </c>
      <c r="Q558" s="14">
        <v>16.969696969696901</v>
      </c>
      <c r="R558" s="2">
        <v>6</v>
      </c>
      <c r="S558" s="27">
        <v>2.8571428571428571E-2</v>
      </c>
      <c r="T558" s="14">
        <v>5.4545455</v>
      </c>
      <c r="U558" s="27"/>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1768</v>
      </c>
      <c r="B559" s="2">
        <v>0</v>
      </c>
      <c r="C559" s="27">
        <v>80</v>
      </c>
      <c r="D559" s="2" t="s">
        <v>172</v>
      </c>
      <c r="E559" s="2">
        <v>24</v>
      </c>
      <c r="F559" s="27">
        <v>0.75</v>
      </c>
      <c r="G559" s="14">
        <v>22.424242424242401</v>
      </c>
      <c r="H559" s="2">
        <v>0</v>
      </c>
      <c r="I559" s="27">
        <v>0</v>
      </c>
      <c r="J559" s="14">
        <v>16.969695999999999</v>
      </c>
      <c r="K559" s="27"/>
      <c r="L559" s="2">
        <v>0</v>
      </c>
      <c r="M559" s="27">
        <v>0</v>
      </c>
      <c r="N559" s="2">
        <v>80</v>
      </c>
      <c r="O559" s="2">
        <v>49</v>
      </c>
      <c r="P559" s="27">
        <v>0.32885906040268459</v>
      </c>
      <c r="Q559" s="14">
        <v>28.484848484848399</v>
      </c>
      <c r="R559" s="2">
        <v>0</v>
      </c>
      <c r="S559" s="27">
        <v>0</v>
      </c>
      <c r="T559" s="14">
        <v>18.787877999999999</v>
      </c>
      <c r="U559" s="27"/>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1824</v>
      </c>
      <c r="B560" s="2">
        <v>0</v>
      </c>
      <c r="C560" s="27">
        <v>80</v>
      </c>
      <c r="D560" s="2" t="s">
        <v>172</v>
      </c>
      <c r="E560" s="2">
        <v>0</v>
      </c>
      <c r="F560" s="27">
        <v>0</v>
      </c>
      <c r="G560" s="14">
        <v>13.3333333333333</v>
      </c>
      <c r="H560" s="2">
        <v>0</v>
      </c>
      <c r="I560" s="27">
        <v>0</v>
      </c>
      <c r="J560" s="14">
        <v>16.969695999999999</v>
      </c>
      <c r="K560" s="27"/>
      <c r="L560" s="2">
        <v>0</v>
      </c>
      <c r="M560" s="27">
        <v>0</v>
      </c>
      <c r="N560" s="2">
        <v>80</v>
      </c>
      <c r="O560" s="2">
        <v>20</v>
      </c>
      <c r="P560" s="27">
        <v>0.13422818791946309</v>
      </c>
      <c r="Q560" s="14">
        <v>18.181818181818102</v>
      </c>
      <c r="R560" s="2">
        <v>0</v>
      </c>
      <c r="S560" s="27">
        <v>0</v>
      </c>
      <c r="T560" s="14">
        <v>18.787877999999999</v>
      </c>
      <c r="U560" s="27"/>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1825</v>
      </c>
      <c r="B561" s="2">
        <v>0</v>
      </c>
      <c r="C561" s="27">
        <v>80</v>
      </c>
      <c r="D561" s="2" t="s">
        <v>172</v>
      </c>
      <c r="E561" s="2">
        <v>0</v>
      </c>
      <c r="F561" s="27">
        <v>0</v>
      </c>
      <c r="G561" s="14">
        <v>13.3333333333333</v>
      </c>
      <c r="H561" s="2">
        <v>0</v>
      </c>
      <c r="I561" s="27">
        <v>0</v>
      </c>
      <c r="J561" s="14">
        <v>16.969695999999999</v>
      </c>
      <c r="L561" s="2">
        <v>0</v>
      </c>
      <c r="M561" s="27">
        <v>0</v>
      </c>
      <c r="N561" s="2">
        <v>80</v>
      </c>
      <c r="O561" s="2">
        <v>0</v>
      </c>
      <c r="P561" s="27">
        <v>0</v>
      </c>
      <c r="Q561" s="14">
        <v>16.969696969696901</v>
      </c>
      <c r="R561" s="2">
        <v>0</v>
      </c>
      <c r="S561" s="27">
        <v>0</v>
      </c>
      <c r="T561" s="14">
        <v>18.787877999999999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1826</v>
      </c>
      <c r="B562" s="2">
        <v>0</v>
      </c>
      <c r="C562" s="27">
        <v>80</v>
      </c>
      <c r="D562" s="2" t="s">
        <v>172</v>
      </c>
      <c r="E562" s="2">
        <v>0</v>
      </c>
      <c r="F562" s="27">
        <v>0</v>
      </c>
      <c r="G562" s="14">
        <v>13.3333333333333</v>
      </c>
      <c r="H562" s="2">
        <v>0</v>
      </c>
      <c r="I562" s="27">
        <v>0</v>
      </c>
      <c r="J562" s="14">
        <v>16.969695999999999</v>
      </c>
      <c r="L562" s="2">
        <v>0</v>
      </c>
      <c r="M562" s="27">
        <v>0</v>
      </c>
      <c r="N562" s="2">
        <v>80</v>
      </c>
      <c r="O562" s="2">
        <v>0</v>
      </c>
      <c r="P562" s="27">
        <v>0</v>
      </c>
      <c r="Q562" s="14">
        <v>16.969696969696901</v>
      </c>
      <c r="R562" s="2">
        <v>0</v>
      </c>
      <c r="S562" s="27">
        <v>0</v>
      </c>
      <c r="T562" s="14">
        <v>18.787877999999999</v>
      </c>
      <c r="U562" s="27"/>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1827</v>
      </c>
      <c r="B563" s="2">
        <v>0</v>
      </c>
      <c r="C563" s="27">
        <v>80</v>
      </c>
      <c r="D563" s="2" t="s">
        <v>172</v>
      </c>
      <c r="E563" s="2">
        <v>0</v>
      </c>
      <c r="F563" s="27">
        <v>0</v>
      </c>
      <c r="G563" s="14">
        <v>13.3333333333333</v>
      </c>
      <c r="H563" s="2">
        <v>0</v>
      </c>
      <c r="I563" s="27">
        <v>0</v>
      </c>
      <c r="J563" s="14">
        <v>16.969695999999999</v>
      </c>
      <c r="K563" s="27"/>
      <c r="L563" s="2">
        <v>0</v>
      </c>
      <c r="M563" s="27">
        <v>0</v>
      </c>
      <c r="N563" s="2">
        <v>80</v>
      </c>
      <c r="O563" s="2">
        <v>20</v>
      </c>
      <c r="P563" s="27">
        <v>0.13422818791946309</v>
      </c>
      <c r="Q563" s="14">
        <v>18.181818181818102</v>
      </c>
      <c r="R563" s="2">
        <v>0</v>
      </c>
      <c r="S563" s="27">
        <v>0</v>
      </c>
      <c r="T563" s="14">
        <v>18.787877999999999</v>
      </c>
      <c r="U563" s="27"/>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1828</v>
      </c>
      <c r="B564" s="2">
        <v>0</v>
      </c>
      <c r="C564" s="27">
        <v>80</v>
      </c>
      <c r="D564" s="2" t="s">
        <v>172</v>
      </c>
      <c r="E564" s="2">
        <v>24</v>
      </c>
      <c r="F564" s="27">
        <v>0.75</v>
      </c>
      <c r="G564" s="14">
        <v>22.424242424242401</v>
      </c>
      <c r="H564" s="2">
        <v>0</v>
      </c>
      <c r="I564" s="27">
        <v>0</v>
      </c>
      <c r="J564" s="14">
        <v>16.969695999999999</v>
      </c>
      <c r="L564" s="2">
        <v>0</v>
      </c>
      <c r="M564" s="27">
        <v>0</v>
      </c>
      <c r="N564" s="2">
        <v>80</v>
      </c>
      <c r="O564" s="2">
        <v>29</v>
      </c>
      <c r="P564" s="27">
        <v>0.19463087248322147</v>
      </c>
      <c r="Q564" s="14">
        <v>22.424242424242401</v>
      </c>
      <c r="R564" s="2">
        <v>0</v>
      </c>
      <c r="S564" s="27">
        <v>0</v>
      </c>
      <c r="T564" s="14">
        <v>18.787877999999999</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122" t="s">
        <v>1834</v>
      </c>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211" t="s">
        <v>1703</v>
      </c>
      <c r="C567" s="211"/>
      <c r="D567" s="211" t="s">
        <v>1704</v>
      </c>
      <c r="E567" s="211" t="s">
        <v>1703</v>
      </c>
      <c r="F567" s="211"/>
      <c r="G567" s="211" t="s">
        <v>1704</v>
      </c>
      <c r="H567" s="211" t="s">
        <v>1703</v>
      </c>
      <c r="I567" s="211"/>
      <c r="J567" s="211" t="s">
        <v>1704</v>
      </c>
      <c r="K567" t="s">
        <v>172</v>
      </c>
      <c r="L567" s="211" t="s">
        <v>1703</v>
      </c>
      <c r="M567" s="211"/>
      <c r="N567" s="211" t="s">
        <v>1704</v>
      </c>
      <c r="O567" s="211" t="s">
        <v>1703</v>
      </c>
      <c r="P567" s="211"/>
      <c r="Q567" s="211" t="s">
        <v>1704</v>
      </c>
      <c r="R567" s="211" t="s">
        <v>1703</v>
      </c>
      <c r="S567" s="211"/>
      <c r="T567" s="211" t="s">
        <v>1704</v>
      </c>
      <c r="U567" t="s">
        <v>172</v>
      </c>
      <c r="V567" s="211" t="s">
        <v>1703</v>
      </c>
      <c r="W567" s="211"/>
      <c r="X567" s="211" t="s">
        <v>1704</v>
      </c>
      <c r="Y567" s="211" t="s">
        <v>1703</v>
      </c>
      <c r="Z567" s="211"/>
      <c r="AA567" s="211" t="s">
        <v>1704</v>
      </c>
      <c r="AB567" s="211" t="s">
        <v>1703</v>
      </c>
      <c r="AC567" s="211"/>
      <c r="AD567" s="211" t="s">
        <v>1704</v>
      </c>
      <c r="AE567" t="s">
        <v>172</v>
      </c>
    </row>
    <row r="568" spans="1:31" x14ac:dyDescent="0.3">
      <c r="A568" t="s">
        <v>174</v>
      </c>
      <c r="B568" s="2">
        <v>1383</v>
      </c>
      <c r="C568" s="27" t="s">
        <v>172</v>
      </c>
      <c r="D568" s="2">
        <v>157.575757575757</v>
      </c>
      <c r="E568" s="2">
        <v>1825</v>
      </c>
      <c r="F568" s="27" t="s">
        <v>172</v>
      </c>
      <c r="G568" s="14">
        <v>130.90909090909</v>
      </c>
      <c r="H568" s="2">
        <v>2004</v>
      </c>
      <c r="I568" s="27" t="s">
        <v>172</v>
      </c>
      <c r="J568" s="14">
        <v>176.363632</v>
      </c>
      <c r="K568" s="27">
        <v>0.44902386117136661</v>
      </c>
      <c r="L568" s="2">
        <v>10816</v>
      </c>
      <c r="M568" s="27" t="s">
        <v>172</v>
      </c>
      <c r="N568" s="2">
        <v>441.81818181818102</v>
      </c>
      <c r="O568" s="2">
        <v>13992</v>
      </c>
      <c r="P568" s="27" t="s">
        <v>172</v>
      </c>
      <c r="Q568" s="14">
        <v>385.45454545454498</v>
      </c>
      <c r="R568" s="2">
        <v>17610</v>
      </c>
      <c r="S568" s="27" t="s">
        <v>172</v>
      </c>
      <c r="T568" s="14">
        <v>566.66669999999999</v>
      </c>
      <c r="U568" s="27">
        <v>0.62814349112426038</v>
      </c>
      <c r="V568" s="2">
        <v>1130927</v>
      </c>
      <c r="W568" s="27" t="s">
        <v>172</v>
      </c>
      <c r="X568" s="2">
        <v>3775</v>
      </c>
      <c r="Y568" s="2">
        <v>1000594</v>
      </c>
      <c r="Z568" s="27" t="s">
        <v>172</v>
      </c>
      <c r="AA568" s="14">
        <v>4004.24</v>
      </c>
      <c r="AB568" s="2">
        <v>1144295</v>
      </c>
      <c r="AC568" s="27" t="s">
        <v>172</v>
      </c>
      <c r="AD568" s="14">
        <v>3966.06</v>
      </c>
      <c r="AE568" s="27">
        <v>1.2E-2</v>
      </c>
    </row>
    <row r="569" spans="1:31" x14ac:dyDescent="0.3">
      <c r="A569" t="s">
        <v>1801</v>
      </c>
      <c r="B569" s="2">
        <v>470</v>
      </c>
      <c r="C569" s="27">
        <v>0.33984092552422268</v>
      </c>
      <c r="D569" s="2">
        <v>110.30303030303</v>
      </c>
      <c r="E569" s="2">
        <v>536</v>
      </c>
      <c r="F569" s="27">
        <v>0.29369863013698633</v>
      </c>
      <c r="G569" s="14">
        <v>91.515151515151501</v>
      </c>
      <c r="H569" s="2">
        <v>542</v>
      </c>
      <c r="I569" s="27">
        <v>0.27045908183632733</v>
      </c>
      <c r="J569" s="14">
        <v>108.484848</v>
      </c>
      <c r="K569" s="27">
        <v>0.15319148936170213</v>
      </c>
      <c r="L569" s="2">
        <v>2813</v>
      </c>
      <c r="M569" s="27">
        <v>0.26007766272189348</v>
      </c>
      <c r="N569" s="2">
        <v>216.363636363636</v>
      </c>
      <c r="O569" s="2">
        <v>4070</v>
      </c>
      <c r="P569" s="27">
        <v>0.29088050314465408</v>
      </c>
      <c r="Q569" s="14">
        <v>237.575757575757</v>
      </c>
      <c r="R569" s="2">
        <v>3830</v>
      </c>
      <c r="S569" s="27">
        <v>0.2174900624645088</v>
      </c>
      <c r="T569" s="14">
        <v>280.60604899999998</v>
      </c>
      <c r="U569" s="27">
        <v>0.36153572698186986</v>
      </c>
      <c r="V569" s="2">
        <v>211904</v>
      </c>
      <c r="W569" s="27">
        <v>0.187</v>
      </c>
      <c r="X569" s="2">
        <v>2384</v>
      </c>
      <c r="Y569" s="2">
        <v>223228</v>
      </c>
      <c r="Z569" s="27">
        <v>0.223</v>
      </c>
      <c r="AA569" s="14">
        <v>1905.45</v>
      </c>
      <c r="AB569" s="2">
        <v>172587</v>
      </c>
      <c r="AC569" s="27">
        <v>0.151</v>
      </c>
      <c r="AD569" s="14">
        <v>1949.09</v>
      </c>
      <c r="AE569" s="27">
        <v>-0.186</v>
      </c>
    </row>
    <row r="570" spans="1:31" x14ac:dyDescent="0.3">
      <c r="A570" t="s">
        <v>1765</v>
      </c>
      <c r="B570" s="2">
        <v>243</v>
      </c>
      <c r="C570" s="27">
        <v>0.175704989154013</v>
      </c>
      <c r="D570" s="2">
        <v>90.909090909090907</v>
      </c>
      <c r="E570" s="2">
        <v>232</v>
      </c>
      <c r="F570" s="27">
        <v>0.12712328767123288</v>
      </c>
      <c r="G570" s="14">
        <v>68.484848484848399</v>
      </c>
      <c r="H570" s="2">
        <v>303</v>
      </c>
      <c r="I570" s="27">
        <v>0.15119760479041916</v>
      </c>
      <c r="J570" s="14">
        <v>86.666664100000006</v>
      </c>
      <c r="K570" s="27">
        <v>0.24691358024691357</v>
      </c>
      <c r="L570" s="2">
        <v>1299</v>
      </c>
      <c r="M570" s="27">
        <v>0.12009985207100592</v>
      </c>
      <c r="N570" s="2">
        <v>167.272727272727</v>
      </c>
      <c r="O570" s="2">
        <v>1709</v>
      </c>
      <c r="P570" s="27">
        <v>0.1221412235563179</v>
      </c>
      <c r="Q570" s="14">
        <v>171.51515151515099</v>
      </c>
      <c r="R570" s="2">
        <v>1470</v>
      </c>
      <c r="S570" s="27">
        <v>8.3475298126064731E-2</v>
      </c>
      <c r="T570" s="14">
        <v>191.515152</v>
      </c>
      <c r="U570" s="27">
        <v>0.13163972286374134</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1819</v>
      </c>
      <c r="B571" s="2">
        <v>224</v>
      </c>
      <c r="C571" s="27">
        <v>0.16196673897324657</v>
      </c>
      <c r="D571" s="2">
        <v>87.272727272727195</v>
      </c>
      <c r="E571" s="2">
        <v>199</v>
      </c>
      <c r="F571" s="27">
        <v>0.10904109589041096</v>
      </c>
      <c r="G571" s="14">
        <v>61.818181818181799</v>
      </c>
      <c r="H571" s="2">
        <v>183</v>
      </c>
      <c r="I571" s="27">
        <v>9.1317365269461076E-2</v>
      </c>
      <c r="J571" s="14">
        <v>53.3333321</v>
      </c>
      <c r="K571" s="27">
        <v>-0.18303571428571427</v>
      </c>
      <c r="L571" s="2">
        <v>1168</v>
      </c>
      <c r="M571" s="27">
        <v>0.10798816568047337</v>
      </c>
      <c r="N571" s="2">
        <v>159.39393939393901</v>
      </c>
      <c r="O571" s="2">
        <v>1534</v>
      </c>
      <c r="P571" s="27">
        <v>0.10963407661520869</v>
      </c>
      <c r="Q571" s="14">
        <v>165.45454545454501</v>
      </c>
      <c r="R571" s="2">
        <v>1122</v>
      </c>
      <c r="S571" s="27">
        <v>6.3713798977853495E-2</v>
      </c>
      <c r="T571" s="14">
        <v>151.515152</v>
      </c>
      <c r="U571" s="27">
        <v>-3.9383561643835614E-2</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1820</v>
      </c>
      <c r="B572" s="2">
        <v>45</v>
      </c>
      <c r="C572" s="27">
        <v>3.2537960954446853E-2</v>
      </c>
      <c r="D572" s="2">
        <v>35.757575757575701</v>
      </c>
      <c r="E572" s="2">
        <v>26</v>
      </c>
      <c r="F572" s="27">
        <v>1.4246575342465753E-2</v>
      </c>
      <c r="G572" s="14">
        <v>24.848484848484802</v>
      </c>
      <c r="H572" s="2">
        <v>0</v>
      </c>
      <c r="I572" s="27">
        <v>0</v>
      </c>
      <c r="J572" s="14">
        <v>16.969695999999999</v>
      </c>
      <c r="K572" s="27">
        <v>-1</v>
      </c>
      <c r="L572" s="2">
        <v>216</v>
      </c>
      <c r="M572" s="27">
        <v>1.9970414201183433E-2</v>
      </c>
      <c r="N572" s="2">
        <v>69.696969696969703</v>
      </c>
      <c r="O572" s="2">
        <v>144</v>
      </c>
      <c r="P572" s="27">
        <v>1.0291595197255575E-2</v>
      </c>
      <c r="Q572" s="14">
        <v>52.121212121212103</v>
      </c>
      <c r="R572" s="2">
        <v>52</v>
      </c>
      <c r="S572" s="27">
        <v>2.9528676888131745E-3</v>
      </c>
      <c r="T572" s="14">
        <v>21.818182</v>
      </c>
      <c r="U572" s="27">
        <v>-0.7592592592592593</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1821</v>
      </c>
      <c r="B573" s="2">
        <v>162</v>
      </c>
      <c r="C573" s="27">
        <v>0.11713665943600868</v>
      </c>
      <c r="D573" s="2">
        <v>79.393939393939405</v>
      </c>
      <c r="E573" s="2">
        <v>39</v>
      </c>
      <c r="F573" s="27">
        <v>2.1369863013698632E-2</v>
      </c>
      <c r="G573" s="14">
        <v>20</v>
      </c>
      <c r="H573" s="2">
        <v>70</v>
      </c>
      <c r="I573" s="27">
        <v>3.4930139720558882E-2</v>
      </c>
      <c r="J573" s="14">
        <v>31.515152</v>
      </c>
      <c r="K573" s="27">
        <v>-0.5679012345679012</v>
      </c>
      <c r="L573" s="2">
        <v>494</v>
      </c>
      <c r="M573" s="27">
        <v>4.567307692307692E-2</v>
      </c>
      <c r="N573" s="2">
        <v>106.06060606060601</v>
      </c>
      <c r="O573" s="2">
        <v>562</v>
      </c>
      <c r="P573" s="27">
        <v>4.0165809033733561E-2</v>
      </c>
      <c r="Q573" s="14">
        <v>99.393939393939405</v>
      </c>
      <c r="R573" s="2">
        <v>615</v>
      </c>
      <c r="S573" s="27">
        <v>3.4923339011925042E-2</v>
      </c>
      <c r="T573" s="14">
        <v>111.515152</v>
      </c>
      <c r="U573" s="27">
        <v>0.24493927125506074</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1822</v>
      </c>
      <c r="B574" s="2">
        <v>17</v>
      </c>
      <c r="C574" s="27">
        <v>1.2292118582791034E-2</v>
      </c>
      <c r="D574" s="2">
        <v>13.3333333333333</v>
      </c>
      <c r="E574" s="2">
        <v>134</v>
      </c>
      <c r="F574" s="27">
        <v>7.3424657534246582E-2</v>
      </c>
      <c r="G574" s="14">
        <v>53.939393939393902</v>
      </c>
      <c r="H574" s="2">
        <v>113</v>
      </c>
      <c r="I574" s="27">
        <v>5.6387225548902194E-2</v>
      </c>
      <c r="J574" s="14">
        <v>45.4545441</v>
      </c>
      <c r="K574" s="27">
        <v>5.6470588235294121</v>
      </c>
      <c r="L574" s="2">
        <v>458</v>
      </c>
      <c r="M574" s="27">
        <v>4.2344674556213019E-2</v>
      </c>
      <c r="N574" s="2">
        <v>101.212121212121</v>
      </c>
      <c r="O574" s="2">
        <v>828</v>
      </c>
      <c r="P574" s="27">
        <v>5.9176672384219552E-2</v>
      </c>
      <c r="Q574" s="14">
        <v>133.939393939393</v>
      </c>
      <c r="R574" s="2">
        <v>455</v>
      </c>
      <c r="S574" s="27">
        <v>2.5837592277115275E-2</v>
      </c>
      <c r="T574" s="14">
        <v>111.515152</v>
      </c>
      <c r="U574" s="27">
        <v>-6.5502183406113534E-3</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1823</v>
      </c>
      <c r="B575" s="2">
        <v>19</v>
      </c>
      <c r="C575" s="27">
        <v>1.3738250180766449E-2</v>
      </c>
      <c r="D575" s="2">
        <v>12.7272727272727</v>
      </c>
      <c r="E575" s="2">
        <v>33</v>
      </c>
      <c r="F575" s="27">
        <v>1.8082191780821918E-2</v>
      </c>
      <c r="G575" s="14">
        <v>20</v>
      </c>
      <c r="H575" s="2">
        <v>120</v>
      </c>
      <c r="I575" s="27">
        <v>5.9880239520958084E-2</v>
      </c>
      <c r="J575" s="14">
        <v>65.454544100000007</v>
      </c>
      <c r="K575" s="27">
        <v>5.3157894736842106</v>
      </c>
      <c r="L575" s="2">
        <v>131</v>
      </c>
      <c r="M575" s="27">
        <v>1.2111686390532544E-2</v>
      </c>
      <c r="N575" s="2">
        <v>48.484848484848399</v>
      </c>
      <c r="O575" s="2">
        <v>175</v>
      </c>
      <c r="P575" s="27">
        <v>1.2507146941109205E-2</v>
      </c>
      <c r="Q575" s="14">
        <v>44.848484848484802</v>
      </c>
      <c r="R575" s="2">
        <v>348</v>
      </c>
      <c r="S575" s="27">
        <v>1.9761499148211244E-2</v>
      </c>
      <c r="T575" s="14">
        <v>109.696968</v>
      </c>
      <c r="U575" s="27">
        <v>1.6564885496183206</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1766</v>
      </c>
      <c r="B576" s="2">
        <v>227</v>
      </c>
      <c r="C576" s="27">
        <v>0.16413593637020968</v>
      </c>
      <c r="D576" s="2">
        <v>72.727272727272705</v>
      </c>
      <c r="E576" s="2">
        <v>304</v>
      </c>
      <c r="F576" s="27">
        <v>0.16657534246575342</v>
      </c>
      <c r="G576" s="14">
        <v>72.727272727272705</v>
      </c>
      <c r="H576" s="2">
        <v>239</v>
      </c>
      <c r="I576" s="27">
        <v>0.11926147704590818</v>
      </c>
      <c r="J576" s="14">
        <v>84.242424</v>
      </c>
      <c r="K576" s="27">
        <v>5.2863436123348019E-2</v>
      </c>
      <c r="L576" s="2">
        <v>1514</v>
      </c>
      <c r="M576" s="27">
        <v>0.13997781065088757</v>
      </c>
      <c r="N576" s="2">
        <v>181.81818181818099</v>
      </c>
      <c r="O576" s="2">
        <v>2361</v>
      </c>
      <c r="P576" s="27">
        <v>0.16873927958833621</v>
      </c>
      <c r="Q576" s="14">
        <v>202.42424242424201</v>
      </c>
      <c r="R576" s="2">
        <v>2360</v>
      </c>
      <c r="S576" s="27">
        <v>0.13401476433844406</v>
      </c>
      <c r="T576" s="14">
        <v>253.33332799999999</v>
      </c>
      <c r="U576" s="27">
        <v>0.55878467635402906</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1767</v>
      </c>
      <c r="B577" s="2">
        <v>0</v>
      </c>
      <c r="C577" s="27">
        <v>0</v>
      </c>
      <c r="D577" s="2">
        <v>80</v>
      </c>
      <c r="E577" s="2">
        <v>6</v>
      </c>
      <c r="F577" s="27">
        <v>3.2876712328767125E-3</v>
      </c>
      <c r="G577" s="14">
        <v>6.6666666666666599</v>
      </c>
      <c r="H577" s="2">
        <v>40</v>
      </c>
      <c r="I577" s="27">
        <v>1.9960079840319361E-2</v>
      </c>
      <c r="J577" s="14">
        <v>23.636364</v>
      </c>
      <c r="K577" s="27"/>
      <c r="L577" s="2">
        <v>251</v>
      </c>
      <c r="M577" s="27">
        <v>2.3206360946745563E-2</v>
      </c>
      <c r="N577" s="2">
        <v>93.3333333333333</v>
      </c>
      <c r="O577" s="2">
        <v>372</v>
      </c>
      <c r="P577" s="27">
        <v>2.6586620926243566E-2</v>
      </c>
      <c r="Q577" s="14">
        <v>89.090909090909093</v>
      </c>
      <c r="R577" s="2">
        <v>358</v>
      </c>
      <c r="S577" s="27">
        <v>2.0329358319136855E-2</v>
      </c>
      <c r="T577" s="14">
        <v>81.818183899999994</v>
      </c>
      <c r="U577" s="27">
        <v>0.42629482071713148</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1824</v>
      </c>
      <c r="B578" s="2">
        <v>0</v>
      </c>
      <c r="C578" s="27">
        <v>0</v>
      </c>
      <c r="D578" s="2">
        <v>80</v>
      </c>
      <c r="E578" s="2">
        <v>6</v>
      </c>
      <c r="F578" s="27">
        <v>3.2876712328767125E-3</v>
      </c>
      <c r="G578" s="14">
        <v>6.6666666666666599</v>
      </c>
      <c r="H578" s="2">
        <v>30</v>
      </c>
      <c r="I578" s="27">
        <v>1.4970059880239521E-2</v>
      </c>
      <c r="J578" s="14">
        <v>21.212122000000001</v>
      </c>
      <c r="K578" s="27"/>
      <c r="L578" s="2">
        <v>199</v>
      </c>
      <c r="M578" s="27">
        <v>1.8398668639053255E-2</v>
      </c>
      <c r="N578" s="2">
        <v>72.727272727272705</v>
      </c>
      <c r="O578" s="2">
        <v>366</v>
      </c>
      <c r="P578" s="27">
        <v>2.6157804459691254E-2</v>
      </c>
      <c r="Q578" s="14">
        <v>89.090909090909093</v>
      </c>
      <c r="R578" s="2">
        <v>212</v>
      </c>
      <c r="S578" s="27">
        <v>1.2038614423622942E-2</v>
      </c>
      <c r="T578" s="14">
        <v>53.3333321</v>
      </c>
      <c r="U578" s="27">
        <v>6.5326633165829151E-2</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1825</v>
      </c>
      <c r="B579" s="2">
        <v>0</v>
      </c>
      <c r="C579" s="27">
        <v>0</v>
      </c>
      <c r="D579" s="2">
        <v>80</v>
      </c>
      <c r="E579" s="2">
        <v>0</v>
      </c>
      <c r="F579" s="27">
        <v>0</v>
      </c>
      <c r="G579" s="14">
        <v>13.3333333333333</v>
      </c>
      <c r="H579" s="2">
        <v>0</v>
      </c>
      <c r="I579" s="27">
        <v>0</v>
      </c>
      <c r="J579" s="14">
        <v>16.969695999999999</v>
      </c>
      <c r="K579" s="27"/>
      <c r="L579" s="2">
        <v>87</v>
      </c>
      <c r="M579" s="27">
        <v>8.0436390532544373E-3</v>
      </c>
      <c r="N579" s="2">
        <v>46.060606060605998</v>
      </c>
      <c r="O579" s="2">
        <v>22</v>
      </c>
      <c r="P579" s="27">
        <v>1.5723270440251573E-3</v>
      </c>
      <c r="Q579" s="14">
        <v>21.2121212121212</v>
      </c>
      <c r="R579" s="2">
        <v>55</v>
      </c>
      <c r="S579" s="27">
        <v>3.1232254400908573E-3</v>
      </c>
      <c r="T579" s="14">
        <v>23.636364</v>
      </c>
      <c r="U579" s="27">
        <v>-0.36781609195402298</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1826</v>
      </c>
      <c r="B580" s="2">
        <v>0</v>
      </c>
      <c r="C580" s="27">
        <v>0</v>
      </c>
      <c r="D580" s="2">
        <v>80</v>
      </c>
      <c r="E580" s="2">
        <v>6</v>
      </c>
      <c r="F580" s="27">
        <v>3.2876712328767125E-3</v>
      </c>
      <c r="G580" s="14">
        <v>6.6666666666666599</v>
      </c>
      <c r="H580" s="2">
        <v>11</v>
      </c>
      <c r="I580" s="27">
        <v>5.4890219560878245E-3</v>
      </c>
      <c r="J580" s="14">
        <v>9.6969700000000003</v>
      </c>
      <c r="K580" s="27"/>
      <c r="L580" s="2">
        <v>98</v>
      </c>
      <c r="M580" s="27">
        <v>9.0606508875739639E-3</v>
      </c>
      <c r="N580" s="2">
        <v>52.121212121212103</v>
      </c>
      <c r="O580" s="2">
        <v>123</v>
      </c>
      <c r="P580" s="27">
        <v>8.7907375643224706E-3</v>
      </c>
      <c r="Q580" s="14">
        <v>45.454545454545404</v>
      </c>
      <c r="R580" s="2">
        <v>83</v>
      </c>
      <c r="S580" s="27">
        <v>4.7132311186825664E-3</v>
      </c>
      <c r="T580" s="14">
        <v>35.151516000000001</v>
      </c>
      <c r="U580" s="27">
        <v>-0.15306122448979592</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1827</v>
      </c>
      <c r="B581" s="2">
        <v>0</v>
      </c>
      <c r="C581" s="27">
        <v>0</v>
      </c>
      <c r="D581" s="2">
        <v>80</v>
      </c>
      <c r="E581" s="2">
        <v>0</v>
      </c>
      <c r="F581" s="27">
        <v>0</v>
      </c>
      <c r="G581" s="14">
        <v>13.3333333333333</v>
      </c>
      <c r="H581" s="2">
        <v>19</v>
      </c>
      <c r="I581" s="27">
        <v>9.4810379241516973E-3</v>
      </c>
      <c r="J581" s="14">
        <v>18.181818</v>
      </c>
      <c r="K581" s="27"/>
      <c r="L581" s="2">
        <v>14</v>
      </c>
      <c r="M581" s="27">
        <v>1.2943786982248522E-3</v>
      </c>
      <c r="N581" s="2">
        <v>10.909090909090899</v>
      </c>
      <c r="O581" s="2">
        <v>221</v>
      </c>
      <c r="P581" s="27">
        <v>1.5794739851343626E-2</v>
      </c>
      <c r="Q581" s="14">
        <v>65.454545454545396</v>
      </c>
      <c r="R581" s="2">
        <v>74</v>
      </c>
      <c r="S581" s="27">
        <v>4.2021578648495173E-3</v>
      </c>
      <c r="T581" s="14">
        <v>32.121212</v>
      </c>
      <c r="U581" s="27">
        <v>4.2857142857142856</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1828</v>
      </c>
      <c r="B582" s="2">
        <v>0</v>
      </c>
      <c r="C582" s="27">
        <v>0</v>
      </c>
      <c r="D582" s="2">
        <v>80</v>
      </c>
      <c r="E582" s="2">
        <v>0</v>
      </c>
      <c r="F582" s="27">
        <v>0</v>
      </c>
      <c r="G582" s="14">
        <v>13.3333333333333</v>
      </c>
      <c r="H582" s="2">
        <v>10</v>
      </c>
      <c r="I582" s="27">
        <v>4.9900199600798403E-3</v>
      </c>
      <c r="J582" s="14">
        <v>9.0909089999999999</v>
      </c>
      <c r="K582" s="27"/>
      <c r="L582" s="2">
        <v>52</v>
      </c>
      <c r="M582" s="27">
        <v>4.807692307692308E-3</v>
      </c>
      <c r="N582" s="2">
        <v>38.181818181818102</v>
      </c>
      <c r="O582" s="2">
        <v>6</v>
      </c>
      <c r="P582" s="27">
        <v>4.288164665523156E-4</v>
      </c>
      <c r="Q582" s="14">
        <v>6.0606060606060597</v>
      </c>
      <c r="R582" s="2">
        <v>146</v>
      </c>
      <c r="S582" s="27">
        <v>8.2907438955139127E-3</v>
      </c>
      <c r="T582" s="14">
        <v>55.757576</v>
      </c>
      <c r="U582" s="27">
        <v>1.8076923076923077</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1768</v>
      </c>
      <c r="B583" s="2">
        <v>227</v>
      </c>
      <c r="C583" s="27">
        <v>0.16413593637020968</v>
      </c>
      <c r="D583" s="2">
        <v>72.727272727272705</v>
      </c>
      <c r="E583" s="2">
        <v>298</v>
      </c>
      <c r="F583" s="27">
        <v>0.16328767123287671</v>
      </c>
      <c r="G583" s="14">
        <v>72.121212121212096</v>
      </c>
      <c r="H583" s="2">
        <v>199</v>
      </c>
      <c r="I583" s="27">
        <v>9.9301397205588823E-2</v>
      </c>
      <c r="J583" s="14">
        <v>78.787880000000001</v>
      </c>
      <c r="K583" s="27">
        <v>-0.12334801762114538</v>
      </c>
      <c r="L583" s="2">
        <v>1263</v>
      </c>
      <c r="M583" s="27">
        <v>0.11677144970414201</v>
      </c>
      <c r="N583" s="2">
        <v>166.666666666666</v>
      </c>
      <c r="O583" s="2">
        <v>1989</v>
      </c>
      <c r="P583" s="27">
        <v>0.14215265866209262</v>
      </c>
      <c r="Q583" s="14">
        <v>182.42424242424201</v>
      </c>
      <c r="R583" s="2">
        <v>2002</v>
      </c>
      <c r="S583" s="27">
        <v>0.11368540601930721</v>
      </c>
      <c r="T583" s="14">
        <v>240.606064</v>
      </c>
      <c r="U583" s="27">
        <v>0.58511480601741883</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1824</v>
      </c>
      <c r="B584" s="2">
        <v>227</v>
      </c>
      <c r="C584" s="27">
        <v>0.16413593637020968</v>
      </c>
      <c r="D584" s="2">
        <v>72.727272727272705</v>
      </c>
      <c r="E584" s="2">
        <v>298</v>
      </c>
      <c r="F584" s="27">
        <v>0.16328767123287671</v>
      </c>
      <c r="G584" s="14">
        <v>72.121212121212096</v>
      </c>
      <c r="H584" s="2">
        <v>176</v>
      </c>
      <c r="I584" s="27">
        <v>8.7824351297405193E-2</v>
      </c>
      <c r="J584" s="14">
        <v>77.575760000000002</v>
      </c>
      <c r="K584" s="27">
        <v>-0.22466960352422907</v>
      </c>
      <c r="L584" s="2">
        <v>1215</v>
      </c>
      <c r="M584" s="27">
        <v>0.11233357988165681</v>
      </c>
      <c r="N584" s="2">
        <v>161.21212121212099</v>
      </c>
      <c r="O584" s="2">
        <v>1858</v>
      </c>
      <c r="P584" s="27">
        <v>0.13279016580903374</v>
      </c>
      <c r="Q584" s="14">
        <v>172.72727272727201</v>
      </c>
      <c r="R584" s="2">
        <v>1964</v>
      </c>
      <c r="S584" s="27">
        <v>0.1115275411697899</v>
      </c>
      <c r="T584" s="14">
        <v>230.909088</v>
      </c>
      <c r="U584" s="27">
        <v>0.61646090534979425</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1825</v>
      </c>
      <c r="B585" s="2">
        <v>76</v>
      </c>
      <c r="C585" s="27">
        <v>5.4953000723065797E-2</v>
      </c>
      <c r="D585" s="2">
        <v>45.454545454545404</v>
      </c>
      <c r="E585" s="2">
        <v>57</v>
      </c>
      <c r="F585" s="27">
        <v>3.1232876712328769E-2</v>
      </c>
      <c r="G585" s="14">
        <v>30.303030303030301</v>
      </c>
      <c r="H585" s="2">
        <v>0</v>
      </c>
      <c r="I585" s="27">
        <v>0</v>
      </c>
      <c r="J585" s="14">
        <v>16.969695999999999</v>
      </c>
      <c r="K585" s="27">
        <v>-1</v>
      </c>
      <c r="L585" s="2">
        <v>252</v>
      </c>
      <c r="M585" s="27">
        <v>2.3298816568047338E-2</v>
      </c>
      <c r="N585" s="2">
        <v>74.545454545454504</v>
      </c>
      <c r="O585" s="2">
        <v>278</v>
      </c>
      <c r="P585" s="27">
        <v>1.9868496283590623E-2</v>
      </c>
      <c r="Q585" s="14">
        <v>60.606060606060602</v>
      </c>
      <c r="R585" s="2">
        <v>184</v>
      </c>
      <c r="S585" s="27">
        <v>1.0448608745031233E-2</v>
      </c>
      <c r="T585" s="14">
        <v>86.060609999999997</v>
      </c>
      <c r="U585" s="27">
        <v>-0.26984126984126983</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1826</v>
      </c>
      <c r="B586" s="2">
        <v>5</v>
      </c>
      <c r="C586" s="27">
        <v>3.6153289949385392E-3</v>
      </c>
      <c r="D586" s="2">
        <v>13.9393939393939</v>
      </c>
      <c r="E586" s="2">
        <v>113</v>
      </c>
      <c r="F586" s="27">
        <v>6.1917808219178083E-2</v>
      </c>
      <c r="G586" s="14">
        <v>41.818181818181799</v>
      </c>
      <c r="H586" s="2">
        <v>0</v>
      </c>
      <c r="I586" s="27">
        <v>0</v>
      </c>
      <c r="J586" s="14">
        <v>16.969695999999999</v>
      </c>
      <c r="K586" s="27">
        <v>-1</v>
      </c>
      <c r="L586" s="2">
        <v>422</v>
      </c>
      <c r="M586" s="27">
        <v>3.901627218934911E-2</v>
      </c>
      <c r="N586" s="2">
        <v>107.87878787878699</v>
      </c>
      <c r="O586" s="2">
        <v>630</v>
      </c>
      <c r="P586" s="27">
        <v>4.502572898799314E-2</v>
      </c>
      <c r="Q586" s="14">
        <v>118.787878787878</v>
      </c>
      <c r="R586" s="2">
        <v>885</v>
      </c>
      <c r="S586" s="27">
        <v>5.0255536626916522E-2</v>
      </c>
      <c r="T586" s="14">
        <v>163.03030000000001</v>
      </c>
      <c r="U586" s="27">
        <v>1.0971563981042654</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1827</v>
      </c>
      <c r="B587" s="2">
        <v>146</v>
      </c>
      <c r="C587" s="27">
        <v>0.10556760665220535</v>
      </c>
      <c r="D587" s="2">
        <v>58.181818181818201</v>
      </c>
      <c r="E587" s="2">
        <v>128</v>
      </c>
      <c r="F587" s="27">
        <v>7.0136986301369858E-2</v>
      </c>
      <c r="G587" s="14">
        <v>50.303030303030297</v>
      </c>
      <c r="H587" s="2">
        <v>176</v>
      </c>
      <c r="I587" s="27">
        <v>8.7824351297405193E-2</v>
      </c>
      <c r="J587" s="14">
        <v>77.575760000000002</v>
      </c>
      <c r="K587" s="27">
        <v>0.20547945205479451</v>
      </c>
      <c r="L587" s="2">
        <v>541</v>
      </c>
      <c r="M587" s="27">
        <v>5.0018491124260357E-2</v>
      </c>
      <c r="N587" s="2">
        <v>98.181818181818201</v>
      </c>
      <c r="O587" s="2">
        <v>950</v>
      </c>
      <c r="P587" s="27">
        <v>6.7895940537449975E-2</v>
      </c>
      <c r="Q587" s="14">
        <v>146.666666666666</v>
      </c>
      <c r="R587" s="2">
        <v>895</v>
      </c>
      <c r="S587" s="27">
        <v>5.0823395797842133E-2</v>
      </c>
      <c r="T587" s="14">
        <v>156.96969999999999</v>
      </c>
      <c r="U587" s="27">
        <v>0.65434380776340106</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1828</v>
      </c>
      <c r="B588" s="2">
        <v>0</v>
      </c>
      <c r="C588" s="27">
        <v>0</v>
      </c>
      <c r="D588" s="2">
        <v>80</v>
      </c>
      <c r="E588" s="2">
        <v>0</v>
      </c>
      <c r="F588" s="27">
        <v>0</v>
      </c>
      <c r="G588" s="14">
        <v>13.3333333333333</v>
      </c>
      <c r="H588" s="2">
        <v>23</v>
      </c>
      <c r="I588" s="27">
        <v>1.1477045908183632E-2</v>
      </c>
      <c r="J588" s="14">
        <v>23.030304000000001</v>
      </c>
      <c r="K588" s="27"/>
      <c r="L588" s="2">
        <v>48</v>
      </c>
      <c r="M588" s="27">
        <v>4.4378698224852072E-3</v>
      </c>
      <c r="N588" s="2">
        <v>29.696969696969699</v>
      </c>
      <c r="O588" s="2">
        <v>131</v>
      </c>
      <c r="P588" s="27">
        <v>9.3624928530588909E-3</v>
      </c>
      <c r="Q588" s="14">
        <v>56.363636363636303</v>
      </c>
      <c r="R588" s="2">
        <v>38</v>
      </c>
      <c r="S588" s="27">
        <v>2.1578648495173196E-3</v>
      </c>
      <c r="T588" s="14">
        <v>27.878788</v>
      </c>
      <c r="U588" s="27">
        <v>-0.20833333333333334</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1817</v>
      </c>
      <c r="B589" s="2">
        <v>913</v>
      </c>
      <c r="C589" s="27">
        <v>0.66015907447577726</v>
      </c>
      <c r="D589" s="2">
        <v>121.818181818181</v>
      </c>
      <c r="E589" s="2">
        <v>1289</v>
      </c>
      <c r="F589" s="27">
        <v>0.70630136986301373</v>
      </c>
      <c r="G589" s="14">
        <v>125.454545454545</v>
      </c>
      <c r="H589" s="2">
        <v>1462</v>
      </c>
      <c r="I589" s="27">
        <v>0.72954091816367261</v>
      </c>
      <c r="J589" s="14">
        <v>168.484848</v>
      </c>
      <c r="K589" s="27">
        <v>0.60131434830230013</v>
      </c>
      <c r="L589" s="2">
        <v>8003</v>
      </c>
      <c r="M589" s="27">
        <v>0.73992233727810652</v>
      </c>
      <c r="N589" s="2">
        <v>386.666666666666</v>
      </c>
      <c r="O589" s="2">
        <v>9922</v>
      </c>
      <c r="P589" s="27">
        <v>0.70911949685534592</v>
      </c>
      <c r="Q589" s="14">
        <v>336.36363636363598</v>
      </c>
      <c r="R589" s="2">
        <v>13780</v>
      </c>
      <c r="S589" s="27">
        <v>0.78250993753549125</v>
      </c>
      <c r="T589" s="14">
        <v>535.15150000000006</v>
      </c>
      <c r="U589" s="27">
        <v>0.72185430463576161</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1765</v>
      </c>
      <c r="B590" s="2">
        <v>617</v>
      </c>
      <c r="C590" s="27">
        <v>0.44613159797541574</v>
      </c>
      <c r="D590" s="2">
        <v>97.575757575757606</v>
      </c>
      <c r="E590" s="2">
        <v>854</v>
      </c>
      <c r="F590" s="27">
        <v>0.46794520547945206</v>
      </c>
      <c r="G590" s="14">
        <v>114.54545454545401</v>
      </c>
      <c r="H590" s="2">
        <v>1046</v>
      </c>
      <c r="I590" s="27">
        <v>0.52195608782435132</v>
      </c>
      <c r="J590" s="14">
        <v>133.939392</v>
      </c>
      <c r="K590" s="27">
        <v>0.6952998379254457</v>
      </c>
      <c r="L590" s="2">
        <v>5734</v>
      </c>
      <c r="M590" s="27">
        <v>0.53014053254437865</v>
      </c>
      <c r="N590" s="2">
        <v>326.666666666666</v>
      </c>
      <c r="O590" s="2">
        <v>6854</v>
      </c>
      <c r="P590" s="27">
        <v>0.48985134362492855</v>
      </c>
      <c r="Q590" s="14">
        <v>322.42424242424198</v>
      </c>
      <c r="R590" s="2">
        <v>9220</v>
      </c>
      <c r="S590" s="27">
        <v>0.5235661555934128</v>
      </c>
      <c r="T590" s="14">
        <v>433.93939999999998</v>
      </c>
      <c r="U590" s="27">
        <v>0.60795256365538886</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1819</v>
      </c>
      <c r="B591" s="2">
        <v>485</v>
      </c>
      <c r="C591" s="27">
        <v>0.35068691250903833</v>
      </c>
      <c r="D591" s="2">
        <v>84.242424242424207</v>
      </c>
      <c r="E591" s="2">
        <v>548</v>
      </c>
      <c r="F591" s="27">
        <v>0.30027397260273975</v>
      </c>
      <c r="G591" s="14">
        <v>88.484848484848399</v>
      </c>
      <c r="H591" s="2">
        <v>620</v>
      </c>
      <c r="I591" s="27">
        <v>0.30938123752495011</v>
      </c>
      <c r="J591" s="14">
        <v>96.363640000000004</v>
      </c>
      <c r="K591" s="27">
        <v>0.27835051546391754</v>
      </c>
      <c r="L591" s="2">
        <v>4111</v>
      </c>
      <c r="M591" s="27">
        <v>0.38008505917159763</v>
      </c>
      <c r="N591" s="2">
        <v>308.48484848484799</v>
      </c>
      <c r="O591" s="2">
        <v>4750</v>
      </c>
      <c r="P591" s="27">
        <v>0.33947970268724986</v>
      </c>
      <c r="Q591" s="14">
        <v>278.78787878787801</v>
      </c>
      <c r="R591" s="2">
        <v>5841</v>
      </c>
      <c r="S591" s="27">
        <v>0.33168654173764905</v>
      </c>
      <c r="T591" s="14">
        <v>329.69695999999999</v>
      </c>
      <c r="U591" s="27">
        <v>0.42082218438336172</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1820</v>
      </c>
      <c r="B592" s="2">
        <v>23</v>
      </c>
      <c r="C592" s="27">
        <v>1.6630513376717282E-2</v>
      </c>
      <c r="D592" s="2">
        <v>16.969696969696901</v>
      </c>
      <c r="E592" s="2">
        <v>112</v>
      </c>
      <c r="F592" s="27">
        <v>6.1369863013698629E-2</v>
      </c>
      <c r="G592" s="14">
        <v>43.030303030303003</v>
      </c>
      <c r="H592" s="2">
        <v>34</v>
      </c>
      <c r="I592" s="27">
        <v>1.6966067864271458E-2</v>
      </c>
      <c r="J592" s="14">
        <v>21.212122000000001</v>
      </c>
      <c r="K592" s="27">
        <v>0.47826086956521741</v>
      </c>
      <c r="L592" s="2">
        <v>680</v>
      </c>
      <c r="M592" s="27">
        <v>6.2869822485207102E-2</v>
      </c>
      <c r="N592" s="2">
        <v>119.39393939393899</v>
      </c>
      <c r="O592" s="2">
        <v>694</v>
      </c>
      <c r="P592" s="27">
        <v>4.9599771297884503E-2</v>
      </c>
      <c r="Q592" s="14">
        <v>132.72727272727201</v>
      </c>
      <c r="R592" s="2">
        <v>493</v>
      </c>
      <c r="S592" s="27">
        <v>2.7995457126632595E-2</v>
      </c>
      <c r="T592" s="14">
        <v>133.939392</v>
      </c>
      <c r="U592" s="27">
        <v>-0.27500000000000002</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1821</v>
      </c>
      <c r="B593" s="2">
        <v>178</v>
      </c>
      <c r="C593" s="27">
        <v>0.128705712219812</v>
      </c>
      <c r="D593" s="2">
        <v>62.424242424242401</v>
      </c>
      <c r="E593" s="2">
        <v>99</v>
      </c>
      <c r="F593" s="27">
        <v>5.4246575342465755E-2</v>
      </c>
      <c r="G593" s="14">
        <v>30.909090909090899</v>
      </c>
      <c r="H593" s="2">
        <v>169</v>
      </c>
      <c r="I593" s="27">
        <v>8.4331337325349295E-2</v>
      </c>
      <c r="J593" s="14">
        <v>64.848489999999998</v>
      </c>
      <c r="K593" s="27">
        <v>-5.0561797752808987E-2</v>
      </c>
      <c r="L593" s="2">
        <v>1014</v>
      </c>
      <c r="M593" s="27">
        <v>9.375E-2</v>
      </c>
      <c r="N593" s="2">
        <v>153.333333333333</v>
      </c>
      <c r="O593" s="2">
        <v>1181</v>
      </c>
      <c r="P593" s="27">
        <v>8.4405374499714123E-2</v>
      </c>
      <c r="Q593" s="14">
        <v>140</v>
      </c>
      <c r="R593" s="2">
        <v>1980</v>
      </c>
      <c r="S593" s="27">
        <v>0.11243611584327087</v>
      </c>
      <c r="T593" s="14">
        <v>238.18182400000001</v>
      </c>
      <c r="U593" s="27">
        <v>0.9526627218934911</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1822</v>
      </c>
      <c r="B594" s="2">
        <v>284</v>
      </c>
      <c r="C594" s="27">
        <v>0.20535068691250905</v>
      </c>
      <c r="D594" s="2">
        <v>65.454545454545396</v>
      </c>
      <c r="E594" s="2">
        <v>337</v>
      </c>
      <c r="F594" s="27">
        <v>0.18465753424657536</v>
      </c>
      <c r="G594" s="14">
        <v>81.212121212121204</v>
      </c>
      <c r="H594" s="2">
        <v>417</v>
      </c>
      <c r="I594" s="27">
        <v>0.20808383233532934</v>
      </c>
      <c r="J594" s="14">
        <v>81.818183899999994</v>
      </c>
      <c r="K594" s="27">
        <v>0.46830985915492956</v>
      </c>
      <c r="L594" s="2">
        <v>2417</v>
      </c>
      <c r="M594" s="27">
        <v>0.22346523668639054</v>
      </c>
      <c r="N594" s="2">
        <v>215.75757575757501</v>
      </c>
      <c r="O594" s="2">
        <v>2875</v>
      </c>
      <c r="P594" s="27">
        <v>0.20547455688965122</v>
      </c>
      <c r="Q594" s="14">
        <v>240</v>
      </c>
      <c r="R594" s="2">
        <v>3368</v>
      </c>
      <c r="S594" s="27">
        <v>0.19125496876774559</v>
      </c>
      <c r="T594" s="14">
        <v>276.96969999999999</v>
      </c>
      <c r="U594" s="27">
        <v>0.39346297062474139</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1823</v>
      </c>
      <c r="B595" s="2">
        <v>132</v>
      </c>
      <c r="C595" s="27">
        <v>9.5444685466377438E-2</v>
      </c>
      <c r="D595" s="2">
        <v>46.060606060605998</v>
      </c>
      <c r="E595" s="2">
        <v>306</v>
      </c>
      <c r="F595" s="27">
        <v>0.16767123287671232</v>
      </c>
      <c r="G595" s="14">
        <v>80.606060606060595</v>
      </c>
      <c r="H595" s="2">
        <v>426</v>
      </c>
      <c r="I595" s="27">
        <v>0.21257485029940121</v>
      </c>
      <c r="J595" s="14">
        <v>98.787880000000001</v>
      </c>
      <c r="K595" s="27">
        <v>2.2272727272727271</v>
      </c>
      <c r="L595" s="2">
        <v>1623</v>
      </c>
      <c r="M595" s="27">
        <v>0.15005547337278108</v>
      </c>
      <c r="N595" s="2">
        <v>167.272727272727</v>
      </c>
      <c r="O595" s="2">
        <v>2104</v>
      </c>
      <c r="P595" s="27">
        <v>0.15037164093767869</v>
      </c>
      <c r="Q595" s="14">
        <v>179.39393939393901</v>
      </c>
      <c r="R595" s="2">
        <v>3379</v>
      </c>
      <c r="S595" s="27">
        <v>0.19187961385576377</v>
      </c>
      <c r="T595" s="14">
        <v>261.81817599999999</v>
      </c>
      <c r="U595" s="27">
        <v>1.081947011706716</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1766</v>
      </c>
      <c r="B596" s="2">
        <v>296</v>
      </c>
      <c r="C596" s="27">
        <v>0.21402747650036152</v>
      </c>
      <c r="D596" s="2">
        <v>74.545454545454504</v>
      </c>
      <c r="E596" s="2">
        <v>435</v>
      </c>
      <c r="F596" s="27">
        <v>0.23835616438356164</v>
      </c>
      <c r="G596" s="14">
        <v>87.878787878787904</v>
      </c>
      <c r="H596" s="2">
        <v>416</v>
      </c>
      <c r="I596" s="27">
        <v>0.20758483033932135</v>
      </c>
      <c r="J596" s="14">
        <v>103.030304</v>
      </c>
      <c r="K596" s="27">
        <v>0.40540540540540543</v>
      </c>
      <c r="L596" s="2">
        <v>2269</v>
      </c>
      <c r="M596" s="27">
        <v>0.20978180473372782</v>
      </c>
      <c r="N596" s="2">
        <v>193.939393939393</v>
      </c>
      <c r="O596" s="2">
        <v>3068</v>
      </c>
      <c r="P596" s="27">
        <v>0.21926815323041737</v>
      </c>
      <c r="Q596" s="14">
        <v>243.636363636363</v>
      </c>
      <c r="R596" s="2">
        <v>4560</v>
      </c>
      <c r="S596" s="27">
        <v>0.25894378194207834</v>
      </c>
      <c r="T596" s="14">
        <v>354.54544099999998</v>
      </c>
      <c r="U596" s="27">
        <v>1.0096959012780962</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1767</v>
      </c>
      <c r="B597" s="2">
        <v>72</v>
      </c>
      <c r="C597" s="27">
        <v>5.2060737527114966E-2</v>
      </c>
      <c r="D597" s="2">
        <v>36.363636363636303</v>
      </c>
      <c r="E597" s="2">
        <v>222</v>
      </c>
      <c r="F597" s="27">
        <v>0.12164383561643835</v>
      </c>
      <c r="G597" s="14">
        <v>70.909090909090907</v>
      </c>
      <c r="H597" s="2">
        <v>239</v>
      </c>
      <c r="I597" s="27">
        <v>0.11926147704590818</v>
      </c>
      <c r="J597" s="14">
        <v>67.878784199999998</v>
      </c>
      <c r="K597" s="27">
        <v>2.3194444444444446</v>
      </c>
      <c r="L597" s="2">
        <v>881</v>
      </c>
      <c r="M597" s="27">
        <v>8.1453402366863908E-2</v>
      </c>
      <c r="N597" s="2">
        <v>156.363636363636</v>
      </c>
      <c r="O597" s="2">
        <v>1089</v>
      </c>
      <c r="P597" s="27">
        <v>7.783018867924528E-2</v>
      </c>
      <c r="Q597" s="14">
        <v>155.15151515151501</v>
      </c>
      <c r="R597" s="2">
        <v>2691</v>
      </c>
      <c r="S597" s="27">
        <v>0.15281090289608176</v>
      </c>
      <c r="T597" s="14">
        <v>281.81817599999999</v>
      </c>
      <c r="U597" s="27">
        <v>2.054483541430193</v>
      </c>
      <c r="V597" s="2">
        <v>118050</v>
      </c>
      <c r="W597" s="27">
        <v>0.104</v>
      </c>
      <c r="X597" s="2">
        <v>1491</v>
      </c>
      <c r="Y597" s="2">
        <v>106727</v>
      </c>
      <c r="Z597" s="27">
        <v>0.107</v>
      </c>
      <c r="AA597" s="14">
        <v>1426.06</v>
      </c>
      <c r="AB597" s="2">
        <v>131667</v>
      </c>
      <c r="AC597" s="27">
        <v>0.115</v>
      </c>
      <c r="AD597" s="14">
        <v>1692.73</v>
      </c>
      <c r="AE597" s="27">
        <v>0.115</v>
      </c>
    </row>
    <row r="598" spans="1:31" x14ac:dyDescent="0.3">
      <c r="A598" t="s">
        <v>1824</v>
      </c>
      <c r="B598" s="2">
        <v>35</v>
      </c>
      <c r="C598" s="27">
        <v>2.5307302964569775E-2</v>
      </c>
      <c r="D598" s="2">
        <v>24.848484848484802</v>
      </c>
      <c r="E598" s="2">
        <v>203</v>
      </c>
      <c r="F598" s="27">
        <v>0.11123287671232877</v>
      </c>
      <c r="G598" s="14">
        <v>69.696969696969703</v>
      </c>
      <c r="H598" s="2">
        <v>163</v>
      </c>
      <c r="I598" s="27">
        <v>8.1337325349301395E-2</v>
      </c>
      <c r="J598" s="14">
        <v>57.5757561</v>
      </c>
      <c r="K598" s="27">
        <v>3.657142857142857</v>
      </c>
      <c r="L598" s="2">
        <v>620</v>
      </c>
      <c r="M598" s="27">
        <v>5.7322485207100593E-2</v>
      </c>
      <c r="N598" s="2">
        <v>130.90909090909</v>
      </c>
      <c r="O598" s="2">
        <v>759</v>
      </c>
      <c r="P598" s="27">
        <v>5.4245283018867926E-2</v>
      </c>
      <c r="Q598" s="14">
        <v>120</v>
      </c>
      <c r="R598" s="2">
        <v>1404</v>
      </c>
      <c r="S598" s="27">
        <v>7.9727427597955702E-2</v>
      </c>
      <c r="T598" s="14">
        <v>197.57576</v>
      </c>
      <c r="U598" s="27">
        <v>1.264516129032258</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1825</v>
      </c>
      <c r="B599" s="2">
        <v>0</v>
      </c>
      <c r="C599" s="27">
        <v>0</v>
      </c>
      <c r="D599" s="2">
        <v>80</v>
      </c>
      <c r="E599" s="2">
        <v>11</v>
      </c>
      <c r="F599" s="27">
        <v>6.0273972602739728E-3</v>
      </c>
      <c r="G599" s="14">
        <v>10.303030303030299</v>
      </c>
      <c r="H599" s="2">
        <v>0</v>
      </c>
      <c r="I599" s="27">
        <v>0</v>
      </c>
      <c r="J599" s="14">
        <v>16.969695999999999</v>
      </c>
      <c r="K599" s="27"/>
      <c r="L599" s="2">
        <v>292</v>
      </c>
      <c r="M599" s="27">
        <v>2.6997041420118342E-2</v>
      </c>
      <c r="N599" s="2">
        <v>101.818181818181</v>
      </c>
      <c r="O599" s="2">
        <v>94</v>
      </c>
      <c r="P599" s="27">
        <v>6.7181246426529445E-3</v>
      </c>
      <c r="Q599" s="14">
        <v>36.363636363636303</v>
      </c>
      <c r="R599" s="2">
        <v>131</v>
      </c>
      <c r="S599" s="27">
        <v>7.4389551391254973E-3</v>
      </c>
      <c r="T599" s="14">
        <v>74.545455899999993</v>
      </c>
      <c r="U599" s="27">
        <v>-0.55136986301369861</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1826</v>
      </c>
      <c r="B600" s="2">
        <v>35</v>
      </c>
      <c r="C600" s="27">
        <v>2.5307302964569775E-2</v>
      </c>
      <c r="D600" s="2">
        <v>24.848484848484802</v>
      </c>
      <c r="E600" s="2">
        <v>49</v>
      </c>
      <c r="F600" s="27">
        <v>2.6849315068493151E-2</v>
      </c>
      <c r="G600" s="14">
        <v>33.3333333333333</v>
      </c>
      <c r="H600" s="2">
        <v>39</v>
      </c>
      <c r="I600" s="27">
        <v>1.9461077844311378E-2</v>
      </c>
      <c r="J600" s="14">
        <v>24.242424</v>
      </c>
      <c r="K600" s="27">
        <v>0.11428571428571428</v>
      </c>
      <c r="L600" s="2">
        <v>129</v>
      </c>
      <c r="M600" s="27">
        <v>1.1926775147928994E-2</v>
      </c>
      <c r="N600" s="2">
        <v>44.848484848484802</v>
      </c>
      <c r="O600" s="2">
        <v>171</v>
      </c>
      <c r="P600" s="27">
        <v>1.2221269296740995E-2</v>
      </c>
      <c r="Q600" s="14">
        <v>52.727272727272698</v>
      </c>
      <c r="R600" s="2">
        <v>504</v>
      </c>
      <c r="S600" s="27">
        <v>2.8620102214650767E-2</v>
      </c>
      <c r="T600" s="14">
        <v>123.030304</v>
      </c>
      <c r="U600" s="27">
        <v>2.9069767441860463</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1827</v>
      </c>
      <c r="B601" s="2">
        <v>0</v>
      </c>
      <c r="C601" s="27">
        <v>0</v>
      </c>
      <c r="D601" s="2">
        <v>80</v>
      </c>
      <c r="E601" s="2">
        <v>143</v>
      </c>
      <c r="F601" s="27">
        <v>7.8356164383561647E-2</v>
      </c>
      <c r="G601" s="14">
        <v>61.212121212121197</v>
      </c>
      <c r="H601" s="2">
        <v>124</v>
      </c>
      <c r="I601" s="27">
        <v>6.1876247504990017E-2</v>
      </c>
      <c r="J601" s="14">
        <v>52.121212</v>
      </c>
      <c r="K601" s="27"/>
      <c r="L601" s="2">
        <v>199</v>
      </c>
      <c r="M601" s="27">
        <v>1.8398668639053255E-2</v>
      </c>
      <c r="N601" s="2">
        <v>56.363636363636303</v>
      </c>
      <c r="O601" s="2">
        <v>494</v>
      </c>
      <c r="P601" s="27">
        <v>3.5305889079473983E-2</v>
      </c>
      <c r="Q601" s="14">
        <v>109.09090909090899</v>
      </c>
      <c r="R601" s="2">
        <v>769</v>
      </c>
      <c r="S601" s="27">
        <v>4.3668370244179446E-2</v>
      </c>
      <c r="T601" s="14">
        <v>130.30302399999999</v>
      </c>
      <c r="U601" s="27">
        <v>2.8643216080402012</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1828</v>
      </c>
      <c r="B602" s="2">
        <v>37</v>
      </c>
      <c r="C602" s="27">
        <v>2.6753434562545191E-2</v>
      </c>
      <c r="D602" s="2">
        <v>29.696969696969699</v>
      </c>
      <c r="E602" s="2">
        <v>19</v>
      </c>
      <c r="F602" s="27">
        <v>1.0410958904109589E-2</v>
      </c>
      <c r="G602" s="14">
        <v>12.7272727272727</v>
      </c>
      <c r="H602" s="2">
        <v>76</v>
      </c>
      <c r="I602" s="27">
        <v>3.7924151696606789E-2</v>
      </c>
      <c r="J602" s="14">
        <v>36.969695999999999</v>
      </c>
      <c r="K602" s="27">
        <v>1.0540540540540539</v>
      </c>
      <c r="L602" s="2">
        <v>261</v>
      </c>
      <c r="M602" s="27">
        <v>2.4130917159763312E-2</v>
      </c>
      <c r="N602" s="2">
        <v>72.727272727272705</v>
      </c>
      <c r="O602" s="2">
        <v>330</v>
      </c>
      <c r="P602" s="27">
        <v>2.358490566037736E-2</v>
      </c>
      <c r="Q602" s="14">
        <v>86.6666666666666</v>
      </c>
      <c r="R602" s="2">
        <v>1287</v>
      </c>
      <c r="S602" s="27">
        <v>7.308347529812606E-2</v>
      </c>
      <c r="T602" s="14">
        <v>197.57576</v>
      </c>
      <c r="U602" s="27">
        <v>3.9310344827586206</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1768</v>
      </c>
      <c r="B603" s="2">
        <v>224</v>
      </c>
      <c r="C603" s="27">
        <v>0.16196673897324657</v>
      </c>
      <c r="D603" s="2">
        <v>70.303030303030297</v>
      </c>
      <c r="E603" s="2">
        <v>213</v>
      </c>
      <c r="F603" s="27">
        <v>0.11671232876712329</v>
      </c>
      <c r="G603" s="14">
        <v>62.424242424242401</v>
      </c>
      <c r="H603" s="2">
        <v>177</v>
      </c>
      <c r="I603" s="27">
        <v>8.8323353293413176E-2</v>
      </c>
      <c r="J603" s="14">
        <v>61.818179999999998</v>
      </c>
      <c r="K603" s="27">
        <v>-0.20982142857142858</v>
      </c>
      <c r="L603" s="2">
        <v>1388</v>
      </c>
      <c r="M603" s="27">
        <v>0.12832840236686391</v>
      </c>
      <c r="N603" s="2">
        <v>133.333333333333</v>
      </c>
      <c r="O603" s="2">
        <v>1979</v>
      </c>
      <c r="P603" s="27">
        <v>0.14143796455117211</v>
      </c>
      <c r="Q603" s="14">
        <v>201.81818181818099</v>
      </c>
      <c r="R603" s="2">
        <v>1869</v>
      </c>
      <c r="S603" s="27">
        <v>0.10613287904599659</v>
      </c>
      <c r="T603" s="14">
        <v>209.090912</v>
      </c>
      <c r="U603" s="27">
        <v>0.34654178674351582</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1824</v>
      </c>
      <c r="B604" s="2">
        <v>114</v>
      </c>
      <c r="C604" s="27">
        <v>8.2429501084598705E-2</v>
      </c>
      <c r="D604" s="2">
        <v>46.6666666666666</v>
      </c>
      <c r="E604" s="2">
        <v>134</v>
      </c>
      <c r="F604" s="27">
        <v>7.3424657534246582E-2</v>
      </c>
      <c r="G604" s="14">
        <v>51.515151515151501</v>
      </c>
      <c r="H604" s="2">
        <v>177</v>
      </c>
      <c r="I604" s="27">
        <v>8.8323353293413176E-2</v>
      </c>
      <c r="J604" s="14">
        <v>61.818179999999998</v>
      </c>
      <c r="K604" s="27">
        <v>0.55263157894736847</v>
      </c>
      <c r="L604" s="2">
        <v>935</v>
      </c>
      <c r="M604" s="27">
        <v>8.6446005917159757E-2</v>
      </c>
      <c r="N604" s="2">
        <v>109.69696969696901</v>
      </c>
      <c r="O604" s="2">
        <v>1258</v>
      </c>
      <c r="P604" s="27">
        <v>8.9908519153802172E-2</v>
      </c>
      <c r="Q604" s="14">
        <v>179.39393939393901</v>
      </c>
      <c r="R604" s="2">
        <v>1213</v>
      </c>
      <c r="S604" s="27">
        <v>6.8881317433276551E-2</v>
      </c>
      <c r="T604" s="14">
        <v>160.606064</v>
      </c>
      <c r="U604" s="27">
        <v>0.29732620320855613</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1825</v>
      </c>
      <c r="B605" s="2">
        <v>80</v>
      </c>
      <c r="C605" s="27">
        <v>5.7845263919016628E-2</v>
      </c>
      <c r="D605" s="2">
        <v>44.2424242424242</v>
      </c>
      <c r="E605" s="2">
        <v>0</v>
      </c>
      <c r="F605" s="27">
        <v>0</v>
      </c>
      <c r="G605" s="14">
        <v>13.3333333333333</v>
      </c>
      <c r="H605" s="2">
        <v>4</v>
      </c>
      <c r="I605" s="27">
        <v>1.996007984031936E-3</v>
      </c>
      <c r="J605" s="14">
        <v>3.6363637400000002</v>
      </c>
      <c r="K605" s="27">
        <v>-0.95</v>
      </c>
      <c r="L605" s="2">
        <v>153</v>
      </c>
      <c r="M605" s="27">
        <v>1.4145710059171597E-2</v>
      </c>
      <c r="N605" s="2">
        <v>52.121212121212103</v>
      </c>
      <c r="O605" s="2">
        <v>87</v>
      </c>
      <c r="P605" s="27">
        <v>6.2178387650085763E-3</v>
      </c>
      <c r="Q605" s="14">
        <v>40.606060606060602</v>
      </c>
      <c r="R605" s="2">
        <v>221</v>
      </c>
      <c r="S605" s="27">
        <v>1.2549687677455991E-2</v>
      </c>
      <c r="T605" s="14">
        <v>67.272729999999996</v>
      </c>
      <c r="U605" s="27">
        <v>0.44444444444444442</v>
      </c>
      <c r="V605" s="2">
        <v>16081</v>
      </c>
      <c r="W605" s="27">
        <v>1.4E-2</v>
      </c>
      <c r="X605" s="2">
        <v>598</v>
      </c>
      <c r="Y605" s="2">
        <v>13875</v>
      </c>
      <c r="Z605" s="27">
        <v>1.4E-2</v>
      </c>
      <c r="AA605" s="14">
        <v>473.94</v>
      </c>
      <c r="AB605" s="2">
        <v>13644</v>
      </c>
      <c r="AC605" s="27">
        <v>1.2E-2</v>
      </c>
      <c r="AD605" s="14">
        <v>567.88</v>
      </c>
      <c r="AE605" s="27">
        <v>-0.152</v>
      </c>
    </row>
    <row r="606" spans="1:31" x14ac:dyDescent="0.3">
      <c r="A606" t="s">
        <v>1826</v>
      </c>
      <c r="B606" s="2">
        <v>8</v>
      </c>
      <c r="C606" s="27">
        <v>5.7845263919016629E-3</v>
      </c>
      <c r="D606" s="2">
        <v>8.4848484848484809</v>
      </c>
      <c r="E606" s="2">
        <v>81</v>
      </c>
      <c r="F606" s="27">
        <v>4.4383561643835619E-2</v>
      </c>
      <c r="G606" s="14">
        <v>49.090909090909101</v>
      </c>
      <c r="H606" s="2">
        <v>21</v>
      </c>
      <c r="I606" s="27">
        <v>1.0479041916167664E-2</v>
      </c>
      <c r="J606" s="14">
        <v>21.212122000000001</v>
      </c>
      <c r="K606" s="27">
        <v>1.625</v>
      </c>
      <c r="L606" s="2">
        <v>192</v>
      </c>
      <c r="M606" s="27">
        <v>1.7751479289940829E-2</v>
      </c>
      <c r="N606" s="2">
        <v>60</v>
      </c>
      <c r="O606" s="2">
        <v>315</v>
      </c>
      <c r="P606" s="27">
        <v>2.251286449399657E-2</v>
      </c>
      <c r="Q606" s="14">
        <v>89.696969696969703</v>
      </c>
      <c r="R606" s="2">
        <v>181</v>
      </c>
      <c r="S606" s="27">
        <v>1.0278250993753549E-2</v>
      </c>
      <c r="T606" s="14">
        <v>70.909090000000006</v>
      </c>
      <c r="U606" s="27">
        <v>-5.7291666666666664E-2</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1827</v>
      </c>
      <c r="B607" s="2">
        <v>26</v>
      </c>
      <c r="C607" s="27">
        <v>1.8799710773680405E-2</v>
      </c>
      <c r="D607" s="2">
        <v>13.9393939393939</v>
      </c>
      <c r="E607" s="2">
        <v>53</v>
      </c>
      <c r="F607" s="27">
        <v>2.904109589041096E-2</v>
      </c>
      <c r="G607" s="14">
        <v>31.515151515151501</v>
      </c>
      <c r="H607" s="2">
        <v>152</v>
      </c>
      <c r="I607" s="27">
        <v>7.5848303393213579E-2</v>
      </c>
      <c r="J607" s="14">
        <v>59.393940000000001</v>
      </c>
      <c r="K607" s="27">
        <v>4.8461538461538458</v>
      </c>
      <c r="L607" s="2">
        <v>590</v>
      </c>
      <c r="M607" s="27">
        <v>5.4548816568047338E-2</v>
      </c>
      <c r="N607" s="2">
        <v>86.6666666666666</v>
      </c>
      <c r="O607" s="2">
        <v>856</v>
      </c>
      <c r="P607" s="27">
        <v>6.1177815894797025E-2</v>
      </c>
      <c r="Q607" s="14">
        <v>146.06060606060601</v>
      </c>
      <c r="R607" s="2">
        <v>811</v>
      </c>
      <c r="S607" s="27">
        <v>4.6053378762067006E-2</v>
      </c>
      <c r="T607" s="14">
        <v>130.909088</v>
      </c>
      <c r="U607" s="27">
        <v>0.37457627118644066</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1828</v>
      </c>
      <c r="B608" s="2">
        <v>110</v>
      </c>
      <c r="C608" s="27">
        <v>7.953723788864786E-2</v>
      </c>
      <c r="D608" s="2">
        <v>55.151515151515099</v>
      </c>
      <c r="E608" s="2">
        <v>79</v>
      </c>
      <c r="F608" s="27">
        <v>4.3287671232876711E-2</v>
      </c>
      <c r="G608" s="14">
        <v>34.545454545454497</v>
      </c>
      <c r="H608" s="2">
        <v>0</v>
      </c>
      <c r="I608" s="27">
        <v>0</v>
      </c>
      <c r="J608" s="14">
        <v>16.969695999999999</v>
      </c>
      <c r="K608" s="27">
        <v>-1</v>
      </c>
      <c r="L608" s="2">
        <v>453</v>
      </c>
      <c r="M608" s="27">
        <v>4.1882396449704144E-2</v>
      </c>
      <c r="N608" s="2">
        <v>84.848484848484802</v>
      </c>
      <c r="O608" s="2">
        <v>721</v>
      </c>
      <c r="P608" s="27">
        <v>5.1529445397369929E-2</v>
      </c>
      <c r="Q608" s="14">
        <v>115.151515151515</v>
      </c>
      <c r="R608" s="2">
        <v>656</v>
      </c>
      <c r="S608" s="27">
        <v>3.7251561612720044E-2</v>
      </c>
      <c r="T608" s="14">
        <v>161.21212800000001</v>
      </c>
      <c r="U608" s="27">
        <v>0.44812362030905079</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122" t="s">
        <v>1835</v>
      </c>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211" t="s">
        <v>1703</v>
      </c>
      <c r="C611" s="211"/>
      <c r="D611" s="211" t="s">
        <v>1704</v>
      </c>
      <c r="E611" s="211" t="s">
        <v>1703</v>
      </c>
      <c r="F611" s="211"/>
      <c r="G611" s="211" t="s">
        <v>1704</v>
      </c>
      <c r="H611" s="211" t="s">
        <v>1703</v>
      </c>
      <c r="I611" s="211"/>
      <c r="J611" s="211" t="s">
        <v>1704</v>
      </c>
      <c r="K611" t="s">
        <v>172</v>
      </c>
      <c r="L611" s="211" t="s">
        <v>1703</v>
      </c>
      <c r="M611" s="211"/>
      <c r="N611" s="211" t="s">
        <v>1704</v>
      </c>
      <c r="O611" s="211" t="s">
        <v>1703</v>
      </c>
      <c r="P611" s="211"/>
      <c r="Q611" s="211" t="s">
        <v>1704</v>
      </c>
      <c r="R611" s="211" t="s">
        <v>1703</v>
      </c>
      <c r="S611" s="211"/>
      <c r="T611" s="211" t="s">
        <v>1704</v>
      </c>
      <c r="U611" t="s">
        <v>172</v>
      </c>
      <c r="V611" s="211" t="s">
        <v>1703</v>
      </c>
      <c r="W611" s="211"/>
      <c r="X611" s="211" t="s">
        <v>1704</v>
      </c>
      <c r="Y611" s="211" t="s">
        <v>1703</v>
      </c>
      <c r="Z611" s="211"/>
      <c r="AA611" s="211" t="s">
        <v>1704</v>
      </c>
      <c r="AB611" s="211" t="s">
        <v>1703</v>
      </c>
      <c r="AC611" s="211"/>
      <c r="AD611" s="211" t="s">
        <v>1704</v>
      </c>
      <c r="AE611" t="s">
        <v>172</v>
      </c>
    </row>
    <row r="612" spans="1:31" x14ac:dyDescent="0.3">
      <c r="A612" t="s">
        <v>174</v>
      </c>
      <c r="B612" s="2">
        <v>181</v>
      </c>
      <c r="C612" s="27" t="s">
        <v>172</v>
      </c>
      <c r="D612" s="2">
        <v>55.151515151515099</v>
      </c>
      <c r="E612" s="2">
        <v>220</v>
      </c>
      <c r="F612" s="27" t="s">
        <v>172</v>
      </c>
      <c r="G612" s="14">
        <v>44.2424242424242</v>
      </c>
      <c r="H612" s="2">
        <v>254</v>
      </c>
      <c r="I612" s="27" t="s">
        <v>172</v>
      </c>
      <c r="J612" s="14">
        <v>57.5757561</v>
      </c>
      <c r="K612" s="27">
        <v>0.40331491712707185</v>
      </c>
      <c r="L612" s="2">
        <v>1210</v>
      </c>
      <c r="M612" s="27" t="s">
        <v>172</v>
      </c>
      <c r="N612" s="2">
        <v>152.72727272727201</v>
      </c>
      <c r="O612" s="2">
        <v>1215</v>
      </c>
      <c r="P612" s="27" t="s">
        <v>172</v>
      </c>
      <c r="Q612" s="14">
        <v>92.727272727272705</v>
      </c>
      <c r="R612" s="2">
        <v>2549</v>
      </c>
      <c r="S612" s="27" t="s">
        <v>172</v>
      </c>
      <c r="T612" s="14">
        <v>277.57574499999998</v>
      </c>
      <c r="U612" s="27">
        <v>1.1066115702479338</v>
      </c>
      <c r="V612" s="2">
        <v>193916</v>
      </c>
      <c r="W612" s="27" t="s">
        <v>172</v>
      </c>
      <c r="X612" s="2">
        <v>2441</v>
      </c>
      <c r="Y612" s="2">
        <v>255195</v>
      </c>
      <c r="Z612" s="27" t="s">
        <v>172</v>
      </c>
      <c r="AA612" s="14">
        <v>2300.61</v>
      </c>
      <c r="AB612" s="2">
        <v>517320</v>
      </c>
      <c r="AC612" s="27" t="s">
        <v>172</v>
      </c>
      <c r="AD612" s="14">
        <v>4716.97</v>
      </c>
      <c r="AE612" s="27">
        <v>1.6679999999999999</v>
      </c>
    </row>
    <row r="613" spans="1:31" x14ac:dyDescent="0.3">
      <c r="A613" t="s">
        <v>1801</v>
      </c>
      <c r="B613" s="2">
        <v>21</v>
      </c>
      <c r="C613" s="27">
        <v>0.11602209944751381</v>
      </c>
      <c r="D613" s="2">
        <v>14.545454545454501</v>
      </c>
      <c r="E613" s="2">
        <v>62</v>
      </c>
      <c r="F613" s="27">
        <v>0.2818181818181818</v>
      </c>
      <c r="G613" s="14">
        <v>30.303030303030301</v>
      </c>
      <c r="H613" s="2">
        <v>73</v>
      </c>
      <c r="I613" s="27">
        <v>0.2874015748031496</v>
      </c>
      <c r="J613" s="14">
        <v>41.212119999999999</v>
      </c>
      <c r="K613" s="27">
        <v>2.4761904761904763</v>
      </c>
      <c r="L613" s="2">
        <v>244</v>
      </c>
      <c r="M613" s="27">
        <v>0.20165289256198346</v>
      </c>
      <c r="N613" s="2">
        <v>70.909090909090907</v>
      </c>
      <c r="O613" s="2">
        <v>303</v>
      </c>
      <c r="P613" s="27">
        <v>0.24938271604938272</v>
      </c>
      <c r="Q613" s="14">
        <v>63.636363636363598</v>
      </c>
      <c r="R613" s="2">
        <v>281</v>
      </c>
      <c r="S613" s="27">
        <v>0.11023930953315025</v>
      </c>
      <c r="T613" s="14">
        <v>81.818183899999994</v>
      </c>
      <c r="U613" s="27">
        <v>0.15163934426229508</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1765</v>
      </c>
      <c r="B614" s="2">
        <v>9</v>
      </c>
      <c r="C614" s="27">
        <v>4.9723756906077346E-2</v>
      </c>
      <c r="D614" s="2">
        <v>9.0909090909090899</v>
      </c>
      <c r="E614" s="2">
        <v>17</v>
      </c>
      <c r="F614" s="27">
        <v>7.7272727272727271E-2</v>
      </c>
      <c r="G614" s="14">
        <v>12.1212121212121</v>
      </c>
      <c r="H614" s="2">
        <v>51</v>
      </c>
      <c r="I614" s="27">
        <v>0.20078740157480315</v>
      </c>
      <c r="J614" s="14">
        <v>32.121212</v>
      </c>
      <c r="K614" s="27">
        <v>4.666666666666667</v>
      </c>
      <c r="L614" s="2">
        <v>160</v>
      </c>
      <c r="M614" s="27">
        <v>0.13223140495867769</v>
      </c>
      <c r="N614" s="2">
        <v>53.3333333333333</v>
      </c>
      <c r="O614" s="2">
        <v>96</v>
      </c>
      <c r="P614" s="27">
        <v>7.9012345679012344E-2</v>
      </c>
      <c r="Q614" s="14">
        <v>33.3333333333333</v>
      </c>
      <c r="R614" s="2">
        <v>111</v>
      </c>
      <c r="S614" s="27">
        <v>4.354648881914476E-2</v>
      </c>
      <c r="T614" s="14">
        <v>46.6666679</v>
      </c>
      <c r="U614" s="27">
        <v>-0.30625000000000002</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1819</v>
      </c>
      <c r="B615" s="2">
        <v>9</v>
      </c>
      <c r="C615" s="27">
        <v>4.9723756906077346E-2</v>
      </c>
      <c r="D615" s="2">
        <v>9.0909090909090899</v>
      </c>
      <c r="E615" s="2">
        <v>17</v>
      </c>
      <c r="F615" s="27">
        <v>7.7272727272727271E-2</v>
      </c>
      <c r="G615" s="14">
        <v>12.1212121212121</v>
      </c>
      <c r="H615" s="2">
        <v>23</v>
      </c>
      <c r="I615" s="27">
        <v>9.055118110236221E-2</v>
      </c>
      <c r="J615" s="14">
        <v>18.181818</v>
      </c>
      <c r="K615" s="27">
        <v>1.5555555555555556</v>
      </c>
      <c r="L615" s="2">
        <v>137</v>
      </c>
      <c r="M615" s="27">
        <v>0.11322314049586776</v>
      </c>
      <c r="N615" s="2">
        <v>51.515151515151501</v>
      </c>
      <c r="O615" s="2">
        <v>82</v>
      </c>
      <c r="P615" s="27">
        <v>6.7489711934156385E-2</v>
      </c>
      <c r="Q615" s="14">
        <v>32.121212121212103</v>
      </c>
      <c r="R615" s="2">
        <v>69</v>
      </c>
      <c r="S615" s="27">
        <v>2.7069438995684581E-2</v>
      </c>
      <c r="T615" s="14">
        <v>35.757576</v>
      </c>
      <c r="U615" s="27">
        <v>-0.49635036496350365</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1820</v>
      </c>
      <c r="B616" s="2">
        <v>0</v>
      </c>
      <c r="C616" s="27">
        <v>0</v>
      </c>
      <c r="D616" s="2">
        <v>80</v>
      </c>
      <c r="E616" s="2">
        <v>0</v>
      </c>
      <c r="F616" s="27">
        <v>0</v>
      </c>
      <c r="G616" s="14">
        <v>13.3333333333333</v>
      </c>
      <c r="H616" s="2">
        <v>0</v>
      </c>
      <c r="I616" s="27">
        <v>0</v>
      </c>
      <c r="J616" s="14">
        <v>16.969695999999999</v>
      </c>
      <c r="K616" s="27"/>
      <c r="L616" s="2">
        <v>29</v>
      </c>
      <c r="M616" s="27">
        <v>2.3966942148760332E-2</v>
      </c>
      <c r="N616" s="2">
        <v>21.2121212121212</v>
      </c>
      <c r="O616" s="2">
        <v>0</v>
      </c>
      <c r="P616" s="27">
        <v>0</v>
      </c>
      <c r="Q616" s="14">
        <v>16.969696969696901</v>
      </c>
      <c r="R616" s="2">
        <v>0</v>
      </c>
      <c r="S616" s="27">
        <v>0</v>
      </c>
      <c r="T616" s="14">
        <v>18.787877999999999</v>
      </c>
      <c r="U616" s="27">
        <v>-1</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1821</v>
      </c>
      <c r="B617" s="2">
        <v>9</v>
      </c>
      <c r="C617" s="27">
        <v>4.9723756906077346E-2</v>
      </c>
      <c r="D617" s="2">
        <v>9.0909090909090899</v>
      </c>
      <c r="E617" s="2">
        <v>5</v>
      </c>
      <c r="F617" s="27">
        <v>2.2727272727272728E-2</v>
      </c>
      <c r="G617" s="14">
        <v>4.8484848484848397</v>
      </c>
      <c r="H617" s="2">
        <v>12</v>
      </c>
      <c r="I617" s="27">
        <v>4.7244094488188976E-2</v>
      </c>
      <c r="J617" s="14">
        <v>12.727273</v>
      </c>
      <c r="K617" s="197">
        <v>0.33333333333333331</v>
      </c>
      <c r="L617" s="2">
        <v>56</v>
      </c>
      <c r="M617" s="27">
        <v>4.6280991735537187E-2</v>
      </c>
      <c r="N617" s="2">
        <v>31.515151515151501</v>
      </c>
      <c r="O617" s="2">
        <v>25</v>
      </c>
      <c r="P617" s="27">
        <v>2.0576131687242798E-2</v>
      </c>
      <c r="Q617" s="14">
        <v>16.363636363636299</v>
      </c>
      <c r="R617" s="2">
        <v>15</v>
      </c>
      <c r="S617" s="27">
        <v>5.8846606512357787E-3</v>
      </c>
      <c r="T617" s="14">
        <v>13.939394</v>
      </c>
      <c r="U617" s="27">
        <v>-0.7321428571428571</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1822</v>
      </c>
      <c r="B618" s="2">
        <v>0</v>
      </c>
      <c r="C618" s="27">
        <v>0</v>
      </c>
      <c r="D618" s="2">
        <v>80</v>
      </c>
      <c r="E618" s="2">
        <v>12</v>
      </c>
      <c r="F618" s="27">
        <v>5.4545454545454543E-2</v>
      </c>
      <c r="G618" s="14">
        <v>11.5151515151515</v>
      </c>
      <c r="H618" s="2">
        <v>11</v>
      </c>
      <c r="I618" s="27">
        <v>4.3307086614173228E-2</v>
      </c>
      <c r="J618" s="14">
        <v>10.30303</v>
      </c>
      <c r="K618" s="27"/>
      <c r="L618" s="2">
        <v>52</v>
      </c>
      <c r="M618" s="27">
        <v>4.2975206611570248E-2</v>
      </c>
      <c r="N618" s="2">
        <v>29.696969696969699</v>
      </c>
      <c r="O618" s="2">
        <v>57</v>
      </c>
      <c r="P618" s="27">
        <v>4.6913580246913583E-2</v>
      </c>
      <c r="Q618" s="14">
        <v>25.4545454545454</v>
      </c>
      <c r="R618" s="2">
        <v>54</v>
      </c>
      <c r="S618" s="27">
        <v>2.1184778344448804E-2</v>
      </c>
      <c r="T618" s="14">
        <v>29.69697</v>
      </c>
      <c r="U618" s="27">
        <v>3.8461538461538464E-2</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1823</v>
      </c>
      <c r="B619" s="2">
        <v>0</v>
      </c>
      <c r="C619" s="27">
        <v>0</v>
      </c>
      <c r="D619" s="2">
        <v>80</v>
      </c>
      <c r="E619" s="2">
        <v>0</v>
      </c>
      <c r="F619" s="27">
        <v>0</v>
      </c>
      <c r="G619" s="14">
        <v>13.3333333333333</v>
      </c>
      <c r="H619" s="2">
        <v>28</v>
      </c>
      <c r="I619" s="27">
        <v>0.11023622047244094</v>
      </c>
      <c r="J619" s="14">
        <v>26.060606</v>
      </c>
      <c r="K619" s="27"/>
      <c r="L619" s="2">
        <v>23</v>
      </c>
      <c r="M619" s="27">
        <v>1.9008264462809916E-2</v>
      </c>
      <c r="N619" s="2">
        <v>13.3333333333333</v>
      </c>
      <c r="O619" s="2">
        <v>14</v>
      </c>
      <c r="P619" s="27">
        <v>1.1522633744855968E-2</v>
      </c>
      <c r="Q619" s="14">
        <v>9.6969696969696901</v>
      </c>
      <c r="R619" s="2">
        <v>42</v>
      </c>
      <c r="S619" s="27">
        <v>1.6477049823460179E-2</v>
      </c>
      <c r="T619" s="14">
        <v>28.484848</v>
      </c>
      <c r="U619" s="27">
        <v>0.82608695652173914</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1766</v>
      </c>
      <c r="B620" s="2">
        <v>12</v>
      </c>
      <c r="C620" s="27">
        <v>6.6298342541436461E-2</v>
      </c>
      <c r="D620" s="2">
        <v>11.5151515151515</v>
      </c>
      <c r="E620" s="2">
        <v>45</v>
      </c>
      <c r="F620" s="27">
        <v>0.20454545454545456</v>
      </c>
      <c r="G620" s="14">
        <v>26.6666666666666</v>
      </c>
      <c r="H620" s="2">
        <v>22</v>
      </c>
      <c r="I620" s="27">
        <v>8.6614173228346455E-2</v>
      </c>
      <c r="J620" s="14">
        <v>19.393940000000001</v>
      </c>
      <c r="K620" s="27">
        <v>0.83333333333333337</v>
      </c>
      <c r="L620" s="2">
        <v>84</v>
      </c>
      <c r="M620" s="27">
        <v>6.9421487603305784E-2</v>
      </c>
      <c r="N620" s="2">
        <v>41.818181818181799</v>
      </c>
      <c r="O620" s="2">
        <v>207</v>
      </c>
      <c r="P620" s="27">
        <v>0.17037037037037037</v>
      </c>
      <c r="Q620" s="14">
        <v>56.363636363636303</v>
      </c>
      <c r="R620" s="2">
        <v>170</v>
      </c>
      <c r="S620" s="27">
        <v>6.6692820714005493E-2</v>
      </c>
      <c r="T620" s="14">
        <v>58.787880000000001</v>
      </c>
      <c r="U620" s="27">
        <v>1.0238095238095237</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1767</v>
      </c>
      <c r="B621" s="2">
        <v>0</v>
      </c>
      <c r="C621" s="27">
        <v>0</v>
      </c>
      <c r="D621" s="2">
        <v>80</v>
      </c>
      <c r="E621" s="2">
        <v>15</v>
      </c>
      <c r="F621" s="27">
        <v>6.8181818181818177E-2</v>
      </c>
      <c r="G621" s="14">
        <v>15.151515151515101</v>
      </c>
      <c r="H621" s="2">
        <v>0</v>
      </c>
      <c r="I621" s="27">
        <v>0</v>
      </c>
      <c r="J621" s="14">
        <v>16.969695999999999</v>
      </c>
      <c r="K621" s="27"/>
      <c r="L621" s="2">
        <v>0</v>
      </c>
      <c r="M621" s="27">
        <v>0</v>
      </c>
      <c r="N621" s="2">
        <v>80</v>
      </c>
      <c r="O621" s="2">
        <v>53</v>
      </c>
      <c r="P621" s="27">
        <v>4.3621399176954734E-2</v>
      </c>
      <c r="Q621" s="14">
        <v>29.696969696969699</v>
      </c>
      <c r="R621" s="2">
        <v>47</v>
      </c>
      <c r="S621" s="27">
        <v>1.8438603373872108E-2</v>
      </c>
      <c r="T621" s="14">
        <v>28.484848</v>
      </c>
      <c r="U621" s="27"/>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1824</v>
      </c>
      <c r="B622" s="2">
        <v>0</v>
      </c>
      <c r="C622" s="27">
        <v>0</v>
      </c>
      <c r="D622" s="2">
        <v>80</v>
      </c>
      <c r="E622" s="2">
        <v>15</v>
      </c>
      <c r="F622" s="27">
        <v>6.8181818181818177E-2</v>
      </c>
      <c r="G622" s="14">
        <v>15.151515151515101</v>
      </c>
      <c r="H622" s="2">
        <v>0</v>
      </c>
      <c r="I622" s="27">
        <v>0</v>
      </c>
      <c r="J622" s="14">
        <v>16.969695999999999</v>
      </c>
      <c r="K622" s="27"/>
      <c r="L622" s="2">
        <v>0</v>
      </c>
      <c r="M622" s="27">
        <v>0</v>
      </c>
      <c r="N622" s="2">
        <v>80</v>
      </c>
      <c r="O622" s="2">
        <v>28</v>
      </c>
      <c r="P622" s="27">
        <v>2.3045267489711935E-2</v>
      </c>
      <c r="Q622" s="14">
        <v>21.2121212121212</v>
      </c>
      <c r="R622" s="2">
        <v>33</v>
      </c>
      <c r="S622" s="27">
        <v>1.2946253432718713E-2</v>
      </c>
      <c r="T622" s="14">
        <v>24.848483999999999</v>
      </c>
      <c r="U622" s="27"/>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1825</v>
      </c>
      <c r="B623" s="2">
        <v>0</v>
      </c>
      <c r="C623" s="27">
        <v>0</v>
      </c>
      <c r="D623" s="2">
        <v>80</v>
      </c>
      <c r="E623" s="2">
        <v>0</v>
      </c>
      <c r="F623" s="27">
        <v>0</v>
      </c>
      <c r="G623" s="14">
        <v>13.3333333333333</v>
      </c>
      <c r="H623" s="2">
        <v>0</v>
      </c>
      <c r="I623" s="27">
        <v>0</v>
      </c>
      <c r="J623" s="14">
        <v>16.969695999999999</v>
      </c>
      <c r="K623" s="27"/>
      <c r="L623" s="2">
        <v>0</v>
      </c>
      <c r="M623" s="27">
        <v>0</v>
      </c>
      <c r="N623" s="2">
        <v>80</v>
      </c>
      <c r="O623" s="2">
        <v>0</v>
      </c>
      <c r="P623" s="27">
        <v>0</v>
      </c>
      <c r="Q623" s="14">
        <v>16.969696969696901</v>
      </c>
      <c r="R623" s="2">
        <v>14</v>
      </c>
      <c r="S623" s="27">
        <v>5.4923499411533936E-3</v>
      </c>
      <c r="T623" s="14">
        <v>15.151515</v>
      </c>
      <c r="U623" s="27"/>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1826</v>
      </c>
      <c r="B624" s="2">
        <v>0</v>
      </c>
      <c r="C624" s="27">
        <v>0</v>
      </c>
      <c r="D624" s="2">
        <v>80</v>
      </c>
      <c r="E624" s="2">
        <v>0</v>
      </c>
      <c r="F624" s="27">
        <v>0</v>
      </c>
      <c r="G624" s="14">
        <v>13.3333333333333</v>
      </c>
      <c r="H624" s="2">
        <v>0</v>
      </c>
      <c r="I624" s="27">
        <v>0</v>
      </c>
      <c r="J624" s="14">
        <v>16.969695999999999</v>
      </c>
      <c r="K624" s="27"/>
      <c r="L624" s="2">
        <v>0</v>
      </c>
      <c r="M624" s="27">
        <v>0</v>
      </c>
      <c r="N624" s="2">
        <v>80</v>
      </c>
      <c r="O624" s="2">
        <v>0</v>
      </c>
      <c r="P624" s="27">
        <v>0</v>
      </c>
      <c r="Q624" s="14">
        <v>16.969696969696901</v>
      </c>
      <c r="R624" s="2">
        <v>0</v>
      </c>
      <c r="S624" s="27">
        <v>0</v>
      </c>
      <c r="T624" s="14">
        <v>18.787877999999999</v>
      </c>
      <c r="U624" s="27"/>
      <c r="V624" s="2">
        <v>279</v>
      </c>
      <c r="W624" s="27">
        <v>1E-3</v>
      </c>
      <c r="X624" s="2">
        <v>84</v>
      </c>
      <c r="Y624" s="2">
        <v>750</v>
      </c>
      <c r="Z624" s="27">
        <v>3.0000000000000001E-3</v>
      </c>
      <c r="AA624" s="14">
        <v>116.97</v>
      </c>
      <c r="AB624" s="2">
        <v>1091</v>
      </c>
      <c r="AC624" s="27">
        <v>2E-3</v>
      </c>
      <c r="AD624" s="14">
        <v>232.73</v>
      </c>
      <c r="AE624" s="27">
        <v>2.91</v>
      </c>
    </row>
    <row r="625" spans="1:31" x14ac:dyDescent="0.3">
      <c r="A625" t="s">
        <v>1827</v>
      </c>
      <c r="B625" s="2">
        <v>0</v>
      </c>
      <c r="C625" s="27">
        <v>0</v>
      </c>
      <c r="D625" s="2">
        <v>80</v>
      </c>
      <c r="E625" s="2">
        <v>15</v>
      </c>
      <c r="F625" s="27">
        <v>6.8181818181818177E-2</v>
      </c>
      <c r="G625" s="14">
        <v>15.151515151515101</v>
      </c>
      <c r="H625" s="2">
        <v>0</v>
      </c>
      <c r="I625" s="27">
        <v>0</v>
      </c>
      <c r="J625" s="14">
        <v>16.969695999999999</v>
      </c>
      <c r="L625" s="2">
        <v>0</v>
      </c>
      <c r="M625" s="27">
        <v>0</v>
      </c>
      <c r="N625" s="2">
        <v>80</v>
      </c>
      <c r="O625" s="2">
        <v>28</v>
      </c>
      <c r="P625" s="27">
        <v>2.3045267489711935E-2</v>
      </c>
      <c r="Q625" s="14">
        <v>21.2121212121212</v>
      </c>
      <c r="R625" s="2">
        <v>19</v>
      </c>
      <c r="S625" s="27">
        <v>7.4539034915653201E-3</v>
      </c>
      <c r="T625" s="14">
        <v>21.212122000000001</v>
      </c>
      <c r="U625" s="27"/>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1828</v>
      </c>
      <c r="B626" s="2">
        <v>0</v>
      </c>
      <c r="C626" s="27">
        <v>0</v>
      </c>
      <c r="D626" s="2">
        <v>80</v>
      </c>
      <c r="E626" s="2">
        <v>0</v>
      </c>
      <c r="F626" s="27">
        <v>0</v>
      </c>
      <c r="G626" s="14">
        <v>13.3333333333333</v>
      </c>
      <c r="H626" s="2">
        <v>0</v>
      </c>
      <c r="I626" s="27">
        <v>0</v>
      </c>
      <c r="J626" s="14">
        <v>16.969695999999999</v>
      </c>
      <c r="K626" s="27"/>
      <c r="L626" s="2">
        <v>0</v>
      </c>
      <c r="M626" s="27">
        <v>0</v>
      </c>
      <c r="N626" s="2">
        <v>80</v>
      </c>
      <c r="O626" s="2">
        <v>25</v>
      </c>
      <c r="P626" s="27">
        <v>2.0576131687242798E-2</v>
      </c>
      <c r="Q626" s="14">
        <v>21.818181818181799</v>
      </c>
      <c r="R626" s="2">
        <v>14</v>
      </c>
      <c r="S626" s="27">
        <v>5.4923499411533936E-3</v>
      </c>
      <c r="T626" s="14">
        <v>13.939394</v>
      </c>
      <c r="U626" s="27"/>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1768</v>
      </c>
      <c r="B627" s="2">
        <v>12</v>
      </c>
      <c r="C627" s="27">
        <v>6.6298342541436461E-2</v>
      </c>
      <c r="D627" s="2">
        <v>11.5151515151515</v>
      </c>
      <c r="E627" s="2">
        <v>30</v>
      </c>
      <c r="F627" s="27">
        <v>0.13636363636363635</v>
      </c>
      <c r="G627" s="14">
        <v>21.818181818181799</v>
      </c>
      <c r="H627" s="2">
        <v>22</v>
      </c>
      <c r="I627" s="27">
        <v>8.6614173228346455E-2</v>
      </c>
      <c r="J627" s="14">
        <v>19.393940000000001</v>
      </c>
      <c r="K627" s="27">
        <v>0.83333333333333337</v>
      </c>
      <c r="L627" s="2">
        <v>84</v>
      </c>
      <c r="M627" s="27">
        <v>6.9421487603305784E-2</v>
      </c>
      <c r="N627" s="2">
        <v>41.818181818181799</v>
      </c>
      <c r="O627" s="2">
        <v>154</v>
      </c>
      <c r="P627" s="27">
        <v>0.12674897119341563</v>
      </c>
      <c r="Q627" s="14">
        <v>48.484848484848399</v>
      </c>
      <c r="R627" s="2">
        <v>123</v>
      </c>
      <c r="S627" s="27">
        <v>4.8254217340133389E-2</v>
      </c>
      <c r="T627" s="14">
        <v>44.242424</v>
      </c>
      <c r="U627" s="27">
        <v>0.4642857142857143</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1824</v>
      </c>
      <c r="B628" s="2">
        <v>12</v>
      </c>
      <c r="C628" s="27">
        <v>6.6298342541436461E-2</v>
      </c>
      <c r="D628" s="2">
        <v>11.5151515151515</v>
      </c>
      <c r="E628" s="2">
        <v>30</v>
      </c>
      <c r="F628" s="27">
        <v>0.13636363636363635</v>
      </c>
      <c r="G628" s="14">
        <v>21.818181818181799</v>
      </c>
      <c r="H628" s="2">
        <v>22</v>
      </c>
      <c r="I628" s="27">
        <v>8.6614173228346455E-2</v>
      </c>
      <c r="J628" s="14">
        <v>19.393940000000001</v>
      </c>
      <c r="K628" s="27">
        <v>0.83333333333333337</v>
      </c>
      <c r="L628" s="2">
        <v>84</v>
      </c>
      <c r="M628" s="27">
        <v>6.9421487603305784E-2</v>
      </c>
      <c r="N628" s="2">
        <v>41.818181818181799</v>
      </c>
      <c r="O628" s="2">
        <v>119</v>
      </c>
      <c r="P628" s="27">
        <v>9.7942386831275721E-2</v>
      </c>
      <c r="Q628" s="14">
        <v>41.818181818181799</v>
      </c>
      <c r="R628" s="2">
        <v>123</v>
      </c>
      <c r="S628" s="27">
        <v>4.8254217340133389E-2</v>
      </c>
      <c r="T628" s="14">
        <v>44.242424</v>
      </c>
      <c r="U628" s="27">
        <v>0.4642857142857143</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1825</v>
      </c>
      <c r="B629" s="2">
        <v>0</v>
      </c>
      <c r="C629" s="27">
        <v>0</v>
      </c>
      <c r="D629" s="2">
        <v>80</v>
      </c>
      <c r="E629" s="2">
        <v>0</v>
      </c>
      <c r="F629" s="27">
        <v>0</v>
      </c>
      <c r="G629" s="14">
        <v>13.3333333333333</v>
      </c>
      <c r="H629" s="2">
        <v>13</v>
      </c>
      <c r="I629" s="27">
        <v>5.1181102362204724E-2</v>
      </c>
      <c r="J629" s="14">
        <v>15.151515</v>
      </c>
      <c r="K629" s="27"/>
      <c r="L629" s="2">
        <v>58</v>
      </c>
      <c r="M629" s="27">
        <v>4.7933884297520664E-2</v>
      </c>
      <c r="N629" s="2">
        <v>38.787878787878697</v>
      </c>
      <c r="O629" s="2">
        <v>7</v>
      </c>
      <c r="P629" s="27">
        <v>5.7613168724279839E-3</v>
      </c>
      <c r="Q629" s="14">
        <v>6.6666666666666599</v>
      </c>
      <c r="R629" s="2">
        <v>21</v>
      </c>
      <c r="S629" s="27">
        <v>8.2385249117300895E-3</v>
      </c>
      <c r="T629" s="14">
        <v>18.181818</v>
      </c>
      <c r="U629" s="27">
        <v>-0.63793103448275867</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1826</v>
      </c>
      <c r="B630" s="2">
        <v>0</v>
      </c>
      <c r="C630" s="27">
        <v>0</v>
      </c>
      <c r="D630" s="2">
        <v>80</v>
      </c>
      <c r="E630" s="2">
        <v>25</v>
      </c>
      <c r="F630" s="27">
        <v>0.11363636363636363</v>
      </c>
      <c r="G630" s="14">
        <v>21.818181818181799</v>
      </c>
      <c r="H630" s="2">
        <v>0</v>
      </c>
      <c r="I630" s="27">
        <v>0</v>
      </c>
      <c r="J630" s="14">
        <v>16.969695999999999</v>
      </c>
      <c r="K630" s="27"/>
      <c r="L630" s="2">
        <v>0</v>
      </c>
      <c r="M630" s="27">
        <v>0</v>
      </c>
      <c r="N630" s="2">
        <v>80</v>
      </c>
      <c r="O630" s="2">
        <v>25</v>
      </c>
      <c r="P630" s="27">
        <v>2.0576131687242798E-2</v>
      </c>
      <c r="Q630" s="14">
        <v>21.818181818181799</v>
      </c>
      <c r="R630" s="2">
        <v>20</v>
      </c>
      <c r="S630" s="27">
        <v>7.8462142016477044E-3</v>
      </c>
      <c r="T630" s="14">
        <v>12.727273</v>
      </c>
      <c r="U630" s="27"/>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1827</v>
      </c>
      <c r="B631" s="2">
        <v>12</v>
      </c>
      <c r="C631" s="27">
        <v>6.6298342541436461E-2</v>
      </c>
      <c r="D631" s="2">
        <v>11.5151515151515</v>
      </c>
      <c r="E631" s="2">
        <v>5</v>
      </c>
      <c r="F631" s="27">
        <v>2.2727272727272728E-2</v>
      </c>
      <c r="G631" s="14">
        <v>4.8484848484848397</v>
      </c>
      <c r="H631" s="2">
        <v>9</v>
      </c>
      <c r="I631" s="27">
        <v>3.5433070866141732E-2</v>
      </c>
      <c r="J631" s="14">
        <v>10.909091</v>
      </c>
      <c r="K631" s="27">
        <v>-0.25</v>
      </c>
      <c r="L631" s="2">
        <v>26</v>
      </c>
      <c r="M631" s="27">
        <v>2.1487603305785124E-2</v>
      </c>
      <c r="N631" s="2">
        <v>15.757575757575699</v>
      </c>
      <c r="O631" s="2">
        <v>87</v>
      </c>
      <c r="P631" s="27">
        <v>7.160493827160494E-2</v>
      </c>
      <c r="Q631" s="14">
        <v>34.545454545454497</v>
      </c>
      <c r="R631" s="2">
        <v>82</v>
      </c>
      <c r="S631" s="27">
        <v>3.2169478226755588E-2</v>
      </c>
      <c r="T631" s="14">
        <v>32.727271999999999</v>
      </c>
      <c r="U631" s="27">
        <v>2.1538461538461537</v>
      </c>
      <c r="V631" s="2">
        <v>5211</v>
      </c>
      <c r="W631" s="27">
        <v>2.7E-2</v>
      </c>
      <c r="X631" s="2">
        <v>300</v>
      </c>
      <c r="Y631" s="2">
        <v>7834</v>
      </c>
      <c r="Z631" s="27">
        <v>3.1E-2</v>
      </c>
      <c r="AA631" s="14">
        <v>369.09</v>
      </c>
      <c r="AB631" s="2">
        <v>12441</v>
      </c>
      <c r="AC631" s="27">
        <v>2.4E-2</v>
      </c>
      <c r="AD631" s="14">
        <v>820.61</v>
      </c>
      <c r="AE631" s="27">
        <v>1.387</v>
      </c>
    </row>
    <row r="632" spans="1:31" x14ac:dyDescent="0.3">
      <c r="A632" t="s">
        <v>1828</v>
      </c>
      <c r="B632" s="2">
        <v>0</v>
      </c>
      <c r="C632" s="27">
        <v>0</v>
      </c>
      <c r="D632" s="2">
        <v>80</v>
      </c>
      <c r="E632" s="2">
        <v>0</v>
      </c>
      <c r="F632" s="27">
        <v>0</v>
      </c>
      <c r="G632" s="14">
        <v>13.3333333333333</v>
      </c>
      <c r="H632" s="2">
        <v>0</v>
      </c>
      <c r="I632" s="27">
        <v>0</v>
      </c>
      <c r="J632" s="14">
        <v>16.969695999999999</v>
      </c>
      <c r="K632" s="27"/>
      <c r="L632" s="2">
        <v>0</v>
      </c>
      <c r="M632" s="27">
        <v>0</v>
      </c>
      <c r="N632" s="2">
        <v>80</v>
      </c>
      <c r="O632" s="2">
        <v>35</v>
      </c>
      <c r="P632" s="27">
        <v>2.8806584362139918E-2</v>
      </c>
      <c r="Q632" s="14">
        <v>21.818181818181799</v>
      </c>
      <c r="R632" s="2">
        <v>0</v>
      </c>
      <c r="S632" s="27">
        <v>0</v>
      </c>
      <c r="T632" s="14">
        <v>18.787877999999999</v>
      </c>
      <c r="U632" s="27"/>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1817</v>
      </c>
      <c r="B633" s="2">
        <v>160</v>
      </c>
      <c r="C633" s="27">
        <v>0.88397790055248615</v>
      </c>
      <c r="D633" s="2">
        <v>52.727272727272698</v>
      </c>
      <c r="E633" s="2">
        <v>158</v>
      </c>
      <c r="F633" s="27">
        <v>0.71818181818181814</v>
      </c>
      <c r="G633" s="14">
        <v>32.121212121212103</v>
      </c>
      <c r="H633" s="2">
        <v>181</v>
      </c>
      <c r="I633" s="27">
        <v>0.71259842519685035</v>
      </c>
      <c r="J633" s="14">
        <v>44.848483999999999</v>
      </c>
      <c r="K633" s="27">
        <v>0.13125000000000001</v>
      </c>
      <c r="L633" s="2">
        <v>966</v>
      </c>
      <c r="M633" s="27">
        <v>0.79834710743801651</v>
      </c>
      <c r="N633" s="2">
        <v>127.272727272727</v>
      </c>
      <c r="O633" s="2">
        <v>912</v>
      </c>
      <c r="P633" s="27">
        <v>0.75061728395061733</v>
      </c>
      <c r="Q633" s="14">
        <v>90.303030303030297</v>
      </c>
      <c r="R633" s="2">
        <v>2268</v>
      </c>
      <c r="S633" s="27">
        <v>0.88976069046684969</v>
      </c>
      <c r="T633" s="14">
        <v>253.939392</v>
      </c>
      <c r="U633" s="27">
        <v>1.3478260869565217</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1765</v>
      </c>
      <c r="B634" s="2">
        <v>82</v>
      </c>
      <c r="C634" s="27">
        <v>0.45303867403314918</v>
      </c>
      <c r="D634" s="2">
        <v>25.4545454545454</v>
      </c>
      <c r="E634" s="2">
        <v>112</v>
      </c>
      <c r="F634" s="27">
        <v>0.50909090909090904</v>
      </c>
      <c r="G634" s="14">
        <v>32.727272727272698</v>
      </c>
      <c r="H634" s="2">
        <v>127</v>
      </c>
      <c r="I634" s="27">
        <v>0.5</v>
      </c>
      <c r="J634" s="14">
        <v>38.787880000000001</v>
      </c>
      <c r="K634" s="27">
        <v>0.54878048780487809</v>
      </c>
      <c r="L634" s="2">
        <v>657</v>
      </c>
      <c r="M634" s="27">
        <v>0.54297520661157028</v>
      </c>
      <c r="N634" s="2">
        <v>103.030303030303</v>
      </c>
      <c r="O634" s="2">
        <v>659</v>
      </c>
      <c r="P634" s="27">
        <v>0.54238683127572018</v>
      </c>
      <c r="Q634" s="14">
        <v>82.424242424242394</v>
      </c>
      <c r="R634" s="2">
        <v>1336</v>
      </c>
      <c r="S634" s="27">
        <v>0.52412710867006673</v>
      </c>
      <c r="T634" s="14">
        <v>181.21212800000001</v>
      </c>
      <c r="U634" s="27">
        <v>1.0334855403348555</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1819</v>
      </c>
      <c r="B635" s="2">
        <v>64</v>
      </c>
      <c r="C635" s="27">
        <v>0.35359116022099446</v>
      </c>
      <c r="D635" s="2">
        <v>23.636363636363601</v>
      </c>
      <c r="E635" s="2">
        <v>57</v>
      </c>
      <c r="F635" s="27">
        <v>0.25909090909090909</v>
      </c>
      <c r="G635" s="14">
        <v>20.606060606060598</v>
      </c>
      <c r="H635" s="2">
        <v>24</v>
      </c>
      <c r="I635" s="27">
        <v>9.4488188976377951E-2</v>
      </c>
      <c r="J635" s="14">
        <v>11.515152</v>
      </c>
      <c r="K635" s="27">
        <v>-0.625</v>
      </c>
      <c r="L635" s="2">
        <v>389</v>
      </c>
      <c r="M635" s="27">
        <v>0.32148760330578513</v>
      </c>
      <c r="N635" s="2">
        <v>78.787878787878796</v>
      </c>
      <c r="O635" s="2">
        <v>353</v>
      </c>
      <c r="P635" s="27">
        <v>0.2905349794238683</v>
      </c>
      <c r="Q635" s="14">
        <v>64.848484848484802</v>
      </c>
      <c r="R635" s="2">
        <v>535</v>
      </c>
      <c r="S635" s="27">
        <v>0.2098862298940761</v>
      </c>
      <c r="T635" s="14">
        <v>96.969695999999999</v>
      </c>
      <c r="U635" s="27">
        <v>0.37532133676092544</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1820</v>
      </c>
      <c r="B636" s="2">
        <v>0</v>
      </c>
      <c r="C636" s="27">
        <v>0</v>
      </c>
      <c r="D636" s="2">
        <v>80</v>
      </c>
      <c r="E636" s="2">
        <v>22</v>
      </c>
      <c r="F636" s="27">
        <v>0.1</v>
      </c>
      <c r="G636" s="14">
        <v>13.9393939393939</v>
      </c>
      <c r="H636" s="2">
        <v>7</v>
      </c>
      <c r="I636" s="27">
        <v>2.7559055118110236E-2</v>
      </c>
      <c r="J636" s="14">
        <v>6.0606059999999999</v>
      </c>
      <c r="K636" s="27"/>
      <c r="L636" s="2">
        <v>17</v>
      </c>
      <c r="M636" s="27">
        <v>1.4049586776859505E-2</v>
      </c>
      <c r="N636" s="2">
        <v>12.1212121212121</v>
      </c>
      <c r="O636" s="2">
        <v>44</v>
      </c>
      <c r="P636" s="27">
        <v>3.6213991769547323E-2</v>
      </c>
      <c r="Q636" s="14">
        <v>22.424242424242401</v>
      </c>
      <c r="R636" s="2">
        <v>82</v>
      </c>
      <c r="S636" s="27">
        <v>3.2169478226755588E-2</v>
      </c>
      <c r="T636" s="14">
        <v>37.5757561</v>
      </c>
      <c r="U636" s="27">
        <v>3.8235294117647061</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1821</v>
      </c>
      <c r="B637" s="2">
        <v>17</v>
      </c>
      <c r="C637" s="27">
        <v>9.3922651933701654E-2</v>
      </c>
      <c r="D637" s="2">
        <v>14.545454545454501</v>
      </c>
      <c r="E637" s="2">
        <v>13</v>
      </c>
      <c r="F637" s="27">
        <v>5.909090909090909E-2</v>
      </c>
      <c r="G637" s="14">
        <v>11.5151515151515</v>
      </c>
      <c r="H637" s="2">
        <v>0</v>
      </c>
      <c r="I637" s="27">
        <v>0</v>
      </c>
      <c r="J637" s="14">
        <v>16.969695999999999</v>
      </c>
      <c r="K637" s="27">
        <v>-1</v>
      </c>
      <c r="L637" s="2">
        <v>99</v>
      </c>
      <c r="M637" s="27">
        <v>8.1818181818181818E-2</v>
      </c>
      <c r="N637" s="2">
        <v>32.727272727272698</v>
      </c>
      <c r="O637" s="2">
        <v>92</v>
      </c>
      <c r="P637" s="27">
        <v>7.5720164609053495E-2</v>
      </c>
      <c r="Q637" s="14">
        <v>34.545454545454497</v>
      </c>
      <c r="R637" s="2">
        <v>114</v>
      </c>
      <c r="S637" s="27">
        <v>4.4723420949391919E-2</v>
      </c>
      <c r="T637" s="14">
        <v>47.878788</v>
      </c>
      <c r="U637" s="27">
        <v>0.15151515151515152</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1822</v>
      </c>
      <c r="B638" s="2">
        <v>47</v>
      </c>
      <c r="C638" s="27">
        <v>0.25966850828729282</v>
      </c>
      <c r="D638" s="2">
        <v>21.818181818181799</v>
      </c>
      <c r="E638" s="2">
        <v>22</v>
      </c>
      <c r="F638" s="27">
        <v>0.1</v>
      </c>
      <c r="G638" s="14">
        <v>12.1212121212121</v>
      </c>
      <c r="H638" s="2">
        <v>17</v>
      </c>
      <c r="I638" s="27">
        <v>6.6929133858267723E-2</v>
      </c>
      <c r="J638" s="14">
        <v>9.6969700000000003</v>
      </c>
      <c r="K638" s="27">
        <v>-0.63829787234042556</v>
      </c>
      <c r="L638" s="2">
        <v>273</v>
      </c>
      <c r="M638" s="27">
        <v>0.22561983471074379</v>
      </c>
      <c r="N638" s="2">
        <v>65.454545454545396</v>
      </c>
      <c r="O638" s="2">
        <v>217</v>
      </c>
      <c r="P638" s="27">
        <v>0.17860082304526748</v>
      </c>
      <c r="Q638" s="14">
        <v>55.757575757575701</v>
      </c>
      <c r="R638" s="2">
        <v>339</v>
      </c>
      <c r="S638" s="27">
        <v>0.1329933307179286</v>
      </c>
      <c r="T638" s="14">
        <v>83.636359999999996</v>
      </c>
      <c r="U638" s="27">
        <v>0.24175824175824176</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1823</v>
      </c>
      <c r="B639" s="2">
        <v>18</v>
      </c>
      <c r="C639" s="27">
        <v>9.9447513812154692E-2</v>
      </c>
      <c r="D639" s="2">
        <v>12.1212121212121</v>
      </c>
      <c r="E639" s="2">
        <v>55</v>
      </c>
      <c r="F639" s="27">
        <v>0.25</v>
      </c>
      <c r="G639" s="14">
        <v>24.848484848484802</v>
      </c>
      <c r="H639" s="2">
        <v>103</v>
      </c>
      <c r="I639" s="27">
        <v>0.40551181102362205</v>
      </c>
      <c r="J639" s="14">
        <v>36.969695999999999</v>
      </c>
      <c r="K639" s="27">
        <v>4.7222222222222223</v>
      </c>
      <c r="L639" s="2">
        <v>268</v>
      </c>
      <c r="M639" s="27">
        <v>0.22148760330578512</v>
      </c>
      <c r="N639" s="2">
        <v>52.121212121212103</v>
      </c>
      <c r="O639" s="2">
        <v>306</v>
      </c>
      <c r="P639" s="27">
        <v>0.25185185185185183</v>
      </c>
      <c r="Q639" s="14">
        <v>57.5757575757575</v>
      </c>
      <c r="R639" s="2">
        <v>801</v>
      </c>
      <c r="S639" s="27">
        <v>0.31424087877599061</v>
      </c>
      <c r="T639" s="14">
        <v>156.363632</v>
      </c>
      <c r="U639" s="27">
        <v>1.9888059701492538</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1766</v>
      </c>
      <c r="B640" s="2">
        <v>78</v>
      </c>
      <c r="C640" s="27">
        <v>0.43093922651933703</v>
      </c>
      <c r="D640" s="2">
        <v>42.424242424242401</v>
      </c>
      <c r="E640" s="2">
        <v>46</v>
      </c>
      <c r="F640" s="27">
        <v>0.20909090909090908</v>
      </c>
      <c r="G640" s="14">
        <v>20.606060606060598</v>
      </c>
      <c r="H640" s="2">
        <v>54</v>
      </c>
      <c r="I640" s="27">
        <v>0.2125984251968504</v>
      </c>
      <c r="J640" s="14">
        <v>26.666665999999999</v>
      </c>
      <c r="K640" s="27">
        <v>-0.30769230769230771</v>
      </c>
      <c r="L640" s="2">
        <v>309</v>
      </c>
      <c r="M640" s="27">
        <v>0.25537190082644629</v>
      </c>
      <c r="N640" s="2">
        <v>81.212121212121204</v>
      </c>
      <c r="O640" s="2">
        <v>253</v>
      </c>
      <c r="P640" s="27">
        <v>0.20823045267489712</v>
      </c>
      <c r="Q640" s="14">
        <v>59.393939393939398</v>
      </c>
      <c r="R640" s="2">
        <v>932</v>
      </c>
      <c r="S640" s="27">
        <v>0.36563358179678307</v>
      </c>
      <c r="T640" s="14">
        <v>196.363632</v>
      </c>
      <c r="U640" s="27">
        <v>2.0161812297734629</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1767</v>
      </c>
      <c r="B641" s="2">
        <v>0</v>
      </c>
      <c r="C641" s="27">
        <v>0</v>
      </c>
      <c r="D641" s="2">
        <v>80</v>
      </c>
      <c r="E641" s="2">
        <v>0</v>
      </c>
      <c r="F641" s="27">
        <v>0</v>
      </c>
      <c r="G641" s="14">
        <v>13.3333333333333</v>
      </c>
      <c r="H641" s="2">
        <v>8</v>
      </c>
      <c r="I641" s="27">
        <v>3.1496062992125984E-2</v>
      </c>
      <c r="J641" s="14">
        <v>6.0606059999999999</v>
      </c>
      <c r="K641" s="27"/>
      <c r="L641" s="2">
        <v>109</v>
      </c>
      <c r="M641" s="27">
        <v>9.0082644628099173E-2</v>
      </c>
      <c r="N641" s="2">
        <v>60.606060606060602</v>
      </c>
      <c r="O641" s="2">
        <v>73</v>
      </c>
      <c r="P641" s="27">
        <v>6.0082304526748974E-2</v>
      </c>
      <c r="Q641" s="14">
        <v>30.303030303030301</v>
      </c>
      <c r="R641" s="2">
        <v>406</v>
      </c>
      <c r="S641" s="27">
        <v>0.15927814829344841</v>
      </c>
      <c r="T641" s="14">
        <v>153.33332799999999</v>
      </c>
      <c r="U641" s="27">
        <v>2.7247706422018347</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1824</v>
      </c>
      <c r="B642" s="2">
        <v>0</v>
      </c>
      <c r="C642" s="27">
        <v>0</v>
      </c>
      <c r="D642" s="2">
        <v>80</v>
      </c>
      <c r="E642" s="2">
        <v>0</v>
      </c>
      <c r="F642" s="27">
        <v>0</v>
      </c>
      <c r="G642" s="14">
        <v>13.3333333333333</v>
      </c>
      <c r="H642" s="2">
        <v>0</v>
      </c>
      <c r="I642" s="27">
        <v>0</v>
      </c>
      <c r="J642" s="14">
        <v>16.969695999999999</v>
      </c>
      <c r="K642" s="27"/>
      <c r="L642" s="2">
        <v>95</v>
      </c>
      <c r="M642" s="27">
        <v>7.8512396694214878E-2</v>
      </c>
      <c r="N642" s="2">
        <v>59.393939393939398</v>
      </c>
      <c r="O642" s="2">
        <v>48</v>
      </c>
      <c r="P642" s="27">
        <v>3.9506172839506172E-2</v>
      </c>
      <c r="Q642" s="14">
        <v>28.484848484848399</v>
      </c>
      <c r="R642" s="2">
        <v>140</v>
      </c>
      <c r="S642" s="27">
        <v>5.4923499411533933E-2</v>
      </c>
      <c r="T642" s="14">
        <v>49.0909081</v>
      </c>
      <c r="U642" s="27">
        <v>0.47368421052631576</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1825</v>
      </c>
      <c r="B643" s="2">
        <v>0</v>
      </c>
      <c r="C643" s="27">
        <v>0</v>
      </c>
      <c r="D643" s="2">
        <v>80</v>
      </c>
      <c r="E643" s="2">
        <v>0</v>
      </c>
      <c r="F643" s="27">
        <v>0</v>
      </c>
      <c r="G643" s="14">
        <v>13.3333333333333</v>
      </c>
      <c r="H643" s="2">
        <v>0</v>
      </c>
      <c r="I643" s="27">
        <v>0</v>
      </c>
      <c r="J643" s="14">
        <v>16.969695999999999</v>
      </c>
      <c r="K643" s="27"/>
      <c r="L643" s="2">
        <v>8</v>
      </c>
      <c r="M643" s="27">
        <v>6.6115702479338841E-3</v>
      </c>
      <c r="N643" s="2">
        <v>7.8787878787878798</v>
      </c>
      <c r="O643" s="2">
        <v>0</v>
      </c>
      <c r="P643" s="27">
        <v>0</v>
      </c>
      <c r="Q643" s="14">
        <v>16.969696969696901</v>
      </c>
      <c r="R643" s="2">
        <v>19</v>
      </c>
      <c r="S643" s="27">
        <v>7.4539034915653201E-3</v>
      </c>
      <c r="T643" s="14">
        <v>23.636364</v>
      </c>
      <c r="U643" s="27">
        <v>1.375</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1826</v>
      </c>
      <c r="B644" s="2">
        <v>0</v>
      </c>
      <c r="C644" s="27">
        <v>0</v>
      </c>
      <c r="D644" s="2">
        <v>80</v>
      </c>
      <c r="E644" s="2">
        <v>0</v>
      </c>
      <c r="F644" s="27">
        <v>0</v>
      </c>
      <c r="G644" s="14">
        <v>13.3333333333333</v>
      </c>
      <c r="H644" s="2">
        <v>0</v>
      </c>
      <c r="I644" s="27">
        <v>0</v>
      </c>
      <c r="J644" s="14">
        <v>16.969695999999999</v>
      </c>
      <c r="K644" s="27"/>
      <c r="L644" s="2">
        <v>0</v>
      </c>
      <c r="M644" s="27">
        <v>0</v>
      </c>
      <c r="N644" s="2">
        <v>80</v>
      </c>
      <c r="O644" s="2">
        <v>0</v>
      </c>
      <c r="P644" s="27">
        <v>0</v>
      </c>
      <c r="Q644" s="14">
        <v>16.969696969696901</v>
      </c>
      <c r="R644" s="2">
        <v>29</v>
      </c>
      <c r="S644" s="27">
        <v>1.1377010592389172E-2</v>
      </c>
      <c r="T644" s="14">
        <v>21.212122000000001</v>
      </c>
      <c r="U644" s="27"/>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1827</v>
      </c>
      <c r="B645" s="2">
        <v>0</v>
      </c>
      <c r="C645" s="27">
        <v>0</v>
      </c>
      <c r="D645" s="2">
        <v>80</v>
      </c>
      <c r="E645" s="2">
        <v>0</v>
      </c>
      <c r="F645" s="27">
        <v>0</v>
      </c>
      <c r="G645" s="14">
        <v>13.3333333333333</v>
      </c>
      <c r="H645" s="2">
        <v>0</v>
      </c>
      <c r="I645" s="27">
        <v>0</v>
      </c>
      <c r="J645" s="14">
        <v>16.969695999999999</v>
      </c>
      <c r="K645" s="27"/>
      <c r="L645" s="2">
        <v>87</v>
      </c>
      <c r="M645" s="27">
        <v>7.1900826446280985E-2</v>
      </c>
      <c r="N645" s="2">
        <v>58.787878787878803</v>
      </c>
      <c r="O645" s="2">
        <v>48</v>
      </c>
      <c r="P645" s="27">
        <v>3.9506172839506172E-2</v>
      </c>
      <c r="Q645" s="14">
        <v>28.484848484848399</v>
      </c>
      <c r="R645" s="2">
        <v>92</v>
      </c>
      <c r="S645" s="27">
        <v>3.6092585327579446E-2</v>
      </c>
      <c r="T645" s="14">
        <v>43.636364</v>
      </c>
      <c r="U645" s="27">
        <v>5.7471264367816091E-2</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1828</v>
      </c>
      <c r="B646" s="2">
        <v>0</v>
      </c>
      <c r="C646" s="27">
        <v>0</v>
      </c>
      <c r="D646" s="2">
        <v>80</v>
      </c>
      <c r="E646" s="2">
        <v>0</v>
      </c>
      <c r="F646" s="27">
        <v>0</v>
      </c>
      <c r="G646" s="14">
        <v>13.3333333333333</v>
      </c>
      <c r="H646" s="2">
        <v>8</v>
      </c>
      <c r="I646" s="27">
        <v>3.1496062992125984E-2</v>
      </c>
      <c r="J646" s="14">
        <v>6.0606059999999999</v>
      </c>
      <c r="K646" s="27"/>
      <c r="L646" s="2">
        <v>14</v>
      </c>
      <c r="M646" s="27">
        <v>1.1570247933884297E-2</v>
      </c>
      <c r="N646" s="2">
        <v>13.3333333333333</v>
      </c>
      <c r="O646" s="2">
        <v>25</v>
      </c>
      <c r="P646" s="27">
        <v>2.0576131687242798E-2</v>
      </c>
      <c r="Q646" s="14">
        <v>16.969696969696901</v>
      </c>
      <c r="R646" s="2">
        <v>266</v>
      </c>
      <c r="S646" s="27">
        <v>0.10435464888191448</v>
      </c>
      <c r="T646" s="14">
        <v>141.81817599999999</v>
      </c>
      <c r="U646" s="27">
        <v>18</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1768</v>
      </c>
      <c r="B647" s="2">
        <v>78</v>
      </c>
      <c r="C647" s="27">
        <v>0.43093922651933703</v>
      </c>
      <c r="D647" s="2">
        <v>42.424242424242401</v>
      </c>
      <c r="E647" s="2">
        <v>46</v>
      </c>
      <c r="F647" s="27">
        <v>0.20909090909090908</v>
      </c>
      <c r="G647" s="14">
        <v>20.606060606060598</v>
      </c>
      <c r="H647" s="2">
        <v>46</v>
      </c>
      <c r="I647" s="27">
        <v>0.18110236220472442</v>
      </c>
      <c r="J647" s="14">
        <v>24.848483999999999</v>
      </c>
      <c r="K647" s="27">
        <v>-0.41025641025641024</v>
      </c>
      <c r="L647" s="2">
        <v>200</v>
      </c>
      <c r="M647" s="27">
        <v>0.16528925619834711</v>
      </c>
      <c r="N647" s="2">
        <v>54.545454545454497</v>
      </c>
      <c r="O647" s="2">
        <v>180</v>
      </c>
      <c r="P647" s="27">
        <v>0.14814814814814814</v>
      </c>
      <c r="Q647" s="14">
        <v>51.515151515151501</v>
      </c>
      <c r="R647" s="2">
        <v>526</v>
      </c>
      <c r="S647" s="27">
        <v>0.20635543350333463</v>
      </c>
      <c r="T647" s="14">
        <v>120</v>
      </c>
      <c r="U647" s="27">
        <v>1.63</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1824</v>
      </c>
      <c r="B648" s="2">
        <v>31</v>
      </c>
      <c r="C648" s="27">
        <v>0.17127071823204421</v>
      </c>
      <c r="D648" s="2">
        <v>18.7878787878787</v>
      </c>
      <c r="E648" s="2">
        <v>19</v>
      </c>
      <c r="F648" s="27">
        <v>8.6363636363636365E-2</v>
      </c>
      <c r="G648" s="14">
        <v>14.545454545454501</v>
      </c>
      <c r="H648" s="2">
        <v>22</v>
      </c>
      <c r="I648" s="27">
        <v>8.6614173228346455E-2</v>
      </c>
      <c r="J648" s="14">
        <v>20.606059999999999</v>
      </c>
      <c r="K648" s="27">
        <v>-0.29032258064516131</v>
      </c>
      <c r="L648" s="2">
        <v>118</v>
      </c>
      <c r="M648" s="27">
        <v>9.7520661157024791E-2</v>
      </c>
      <c r="N648" s="2">
        <v>36.363636363636303</v>
      </c>
      <c r="O648" s="2">
        <v>97</v>
      </c>
      <c r="P648" s="27">
        <v>7.9835390946502063E-2</v>
      </c>
      <c r="Q648" s="14">
        <v>33.3333333333333</v>
      </c>
      <c r="R648" s="2">
        <v>269</v>
      </c>
      <c r="S648" s="27">
        <v>0.10553158101216163</v>
      </c>
      <c r="T648" s="14">
        <v>88.484849999999994</v>
      </c>
      <c r="U648" s="27">
        <v>1.2796610169491525</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1825</v>
      </c>
      <c r="B649" s="2">
        <v>0</v>
      </c>
      <c r="C649" s="27">
        <v>0</v>
      </c>
      <c r="D649" s="2">
        <v>80</v>
      </c>
      <c r="E649" s="2">
        <v>0</v>
      </c>
      <c r="F649" s="27">
        <v>0</v>
      </c>
      <c r="G649" s="14">
        <v>13.3333333333333</v>
      </c>
      <c r="H649" s="2">
        <v>0</v>
      </c>
      <c r="I649" s="27">
        <v>0</v>
      </c>
      <c r="J649" s="14">
        <v>16.969695999999999</v>
      </c>
      <c r="K649" s="27"/>
      <c r="L649" s="2">
        <v>23</v>
      </c>
      <c r="M649" s="27">
        <v>1.9008264462809916E-2</v>
      </c>
      <c r="N649" s="2">
        <v>15.757575757575699</v>
      </c>
      <c r="O649" s="2">
        <v>0</v>
      </c>
      <c r="P649" s="27">
        <v>0</v>
      </c>
      <c r="Q649" s="14">
        <v>16.969696969696901</v>
      </c>
      <c r="R649" s="2">
        <v>15</v>
      </c>
      <c r="S649" s="27">
        <v>5.8846606512357787E-3</v>
      </c>
      <c r="T649" s="14">
        <v>15.151515</v>
      </c>
      <c r="U649" s="27">
        <v>-0.34782608695652173</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1826</v>
      </c>
      <c r="B650" s="2">
        <v>13</v>
      </c>
      <c r="C650" s="27">
        <v>7.18232044198895E-2</v>
      </c>
      <c r="D650" s="2">
        <v>12.7272727272727</v>
      </c>
      <c r="E650" s="2">
        <v>0</v>
      </c>
      <c r="F650" s="27">
        <v>0</v>
      </c>
      <c r="G650" s="14">
        <v>13.3333333333333</v>
      </c>
      <c r="H650" s="2">
        <v>0</v>
      </c>
      <c r="I650" s="27">
        <v>0</v>
      </c>
      <c r="J650" s="14">
        <v>16.969695999999999</v>
      </c>
      <c r="K650" s="27">
        <v>-1</v>
      </c>
      <c r="L650" s="2">
        <v>40</v>
      </c>
      <c r="M650" s="27">
        <v>3.3057851239669422E-2</v>
      </c>
      <c r="N650" s="2">
        <v>23.636363636363601</v>
      </c>
      <c r="O650" s="2">
        <v>16</v>
      </c>
      <c r="P650" s="27">
        <v>1.3168724279835391E-2</v>
      </c>
      <c r="Q650" s="14">
        <v>13.3333333333333</v>
      </c>
      <c r="R650" s="2">
        <v>55</v>
      </c>
      <c r="S650" s="27">
        <v>2.1577089054531189E-2</v>
      </c>
      <c r="T650" s="14">
        <v>33.939392099999999</v>
      </c>
      <c r="U650" s="27">
        <v>0.375</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1827</v>
      </c>
      <c r="B651" s="2">
        <v>18</v>
      </c>
      <c r="C651" s="27">
        <v>9.9447513812154692E-2</v>
      </c>
      <c r="D651" s="2">
        <v>13.3333333333333</v>
      </c>
      <c r="E651" s="2">
        <v>19</v>
      </c>
      <c r="F651" s="27">
        <v>8.6363636363636365E-2</v>
      </c>
      <c r="G651" s="14">
        <v>14.545454545454501</v>
      </c>
      <c r="H651" s="2">
        <v>22</v>
      </c>
      <c r="I651" s="27">
        <v>8.6614173228346455E-2</v>
      </c>
      <c r="J651" s="14">
        <v>20.606059999999999</v>
      </c>
      <c r="K651" s="27">
        <v>0.22222222222222221</v>
      </c>
      <c r="L651" s="2">
        <v>55</v>
      </c>
      <c r="M651" s="27">
        <v>4.5454545454545456E-2</v>
      </c>
      <c r="N651" s="2">
        <v>23.636363636363601</v>
      </c>
      <c r="O651" s="2">
        <v>81</v>
      </c>
      <c r="P651" s="27">
        <v>6.6666666666666666E-2</v>
      </c>
      <c r="Q651" s="14">
        <v>28.484848484848399</v>
      </c>
      <c r="R651" s="2">
        <v>199</v>
      </c>
      <c r="S651" s="27">
        <v>7.8069831306394666E-2</v>
      </c>
      <c r="T651" s="14">
        <v>84.848489999999998</v>
      </c>
      <c r="U651" s="27">
        <v>2.6181818181818182</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1828</v>
      </c>
      <c r="B652" s="2">
        <v>47</v>
      </c>
      <c r="C652" s="27">
        <v>0.25966850828729282</v>
      </c>
      <c r="D652" s="2">
        <v>37.5757575757575</v>
      </c>
      <c r="E652" s="2">
        <v>27</v>
      </c>
      <c r="F652" s="27">
        <v>0.12272727272727273</v>
      </c>
      <c r="G652" s="14">
        <v>13.9393939393939</v>
      </c>
      <c r="H652" s="2">
        <v>24</v>
      </c>
      <c r="I652" s="27">
        <v>9.4488188976377951E-2</v>
      </c>
      <c r="J652" s="14">
        <v>16.969695999999999</v>
      </c>
      <c r="K652" s="27">
        <v>-0.48936170212765956</v>
      </c>
      <c r="L652" s="2">
        <v>82</v>
      </c>
      <c r="M652" s="27">
        <v>6.7768595041322308E-2</v>
      </c>
      <c r="N652" s="2">
        <v>41.818181818181799</v>
      </c>
      <c r="O652" s="2">
        <v>83</v>
      </c>
      <c r="P652" s="27">
        <v>6.831275720164609E-2</v>
      </c>
      <c r="Q652" s="14">
        <v>35.757575757575701</v>
      </c>
      <c r="R652" s="2">
        <v>257</v>
      </c>
      <c r="S652" s="27">
        <v>0.10082385249117301</v>
      </c>
      <c r="T652" s="14">
        <v>83.636359999999996</v>
      </c>
      <c r="U652" s="27">
        <v>2.1341463414634148</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122" t="s">
        <v>1836</v>
      </c>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211" t="s">
        <v>1703</v>
      </c>
      <c r="C655" s="211"/>
      <c r="D655" s="211" t="s">
        <v>1704</v>
      </c>
      <c r="E655" s="211" t="s">
        <v>1703</v>
      </c>
      <c r="F655" s="211"/>
      <c r="G655" s="211" t="s">
        <v>1704</v>
      </c>
      <c r="H655" s="211" t="s">
        <v>1703</v>
      </c>
      <c r="I655" s="211"/>
      <c r="J655" s="211" t="s">
        <v>1704</v>
      </c>
      <c r="K655" t="s">
        <v>172</v>
      </c>
      <c r="L655" s="211" t="s">
        <v>1703</v>
      </c>
      <c r="M655" s="211"/>
      <c r="N655" s="211" t="s">
        <v>1704</v>
      </c>
      <c r="O655" s="211" t="s">
        <v>1703</v>
      </c>
      <c r="P655" s="211"/>
      <c r="Q655" s="211" t="s">
        <v>1704</v>
      </c>
      <c r="R655" s="211" t="s">
        <v>1703</v>
      </c>
      <c r="S655" s="211"/>
      <c r="T655" s="211" t="s">
        <v>1704</v>
      </c>
      <c r="U655" t="s">
        <v>172</v>
      </c>
      <c r="V655" s="211" t="s">
        <v>1703</v>
      </c>
      <c r="W655" s="211"/>
      <c r="X655" s="211" t="s">
        <v>1704</v>
      </c>
      <c r="Y655" s="211" t="s">
        <v>1703</v>
      </c>
      <c r="Z655" s="211"/>
      <c r="AA655" s="211" t="s">
        <v>1704</v>
      </c>
      <c r="AB655" s="211" t="s">
        <v>1703</v>
      </c>
      <c r="AC655" s="211"/>
      <c r="AD655" s="211" t="s">
        <v>1704</v>
      </c>
      <c r="AE655" t="s">
        <v>172</v>
      </c>
    </row>
    <row r="656" spans="1:31" x14ac:dyDescent="0.3">
      <c r="A656" t="s">
        <v>174</v>
      </c>
      <c r="B656" s="2">
        <v>2783</v>
      </c>
      <c r="C656" s="27" t="s">
        <v>172</v>
      </c>
      <c r="D656" s="2">
        <v>157.575757575757</v>
      </c>
      <c r="E656" s="2">
        <v>2626</v>
      </c>
      <c r="F656" s="27" t="s">
        <v>172</v>
      </c>
      <c r="G656" s="14">
        <v>127.272727272727</v>
      </c>
      <c r="H656" s="2">
        <v>2922</v>
      </c>
      <c r="I656" s="27" t="s">
        <v>172</v>
      </c>
      <c r="J656" s="14">
        <v>209.69697600000001</v>
      </c>
      <c r="K656" s="27">
        <v>4.9946101329500538E-2</v>
      </c>
      <c r="L656" s="2">
        <v>23014</v>
      </c>
      <c r="M656" s="27" t="s">
        <v>172</v>
      </c>
      <c r="N656" s="2">
        <v>356.36363636363598</v>
      </c>
      <c r="O656" s="2">
        <v>21443</v>
      </c>
      <c r="P656" s="27" t="s">
        <v>172</v>
      </c>
      <c r="Q656" s="14">
        <v>338.78787878787801</v>
      </c>
      <c r="R656" s="2">
        <v>21330</v>
      </c>
      <c r="S656" s="27" t="s">
        <v>172</v>
      </c>
      <c r="T656" s="14">
        <v>377.57574499999998</v>
      </c>
      <c r="U656" s="27">
        <v>-7.3172851307899536E-2</v>
      </c>
      <c r="V656" s="2">
        <v>3967947</v>
      </c>
      <c r="W656" s="27" t="s">
        <v>172</v>
      </c>
      <c r="X656" s="2">
        <v>7886</v>
      </c>
      <c r="Y656" s="2">
        <v>3864391</v>
      </c>
      <c r="Z656" s="27" t="s">
        <v>172</v>
      </c>
      <c r="AA656" s="14">
        <v>7529.09</v>
      </c>
      <c r="AB656" s="2">
        <v>3786029</v>
      </c>
      <c r="AC656" s="27" t="s">
        <v>172</v>
      </c>
      <c r="AD656" s="14">
        <v>7460.61</v>
      </c>
      <c r="AE656" s="27">
        <v>-4.5999999999999999E-2</v>
      </c>
    </row>
    <row r="657" spans="1:31" x14ac:dyDescent="0.3">
      <c r="A657" t="s">
        <v>1801</v>
      </c>
      <c r="B657" s="2">
        <v>345</v>
      </c>
      <c r="C657" s="27">
        <v>0.12396694214876033</v>
      </c>
      <c r="D657" s="2">
        <v>65.454545454545396</v>
      </c>
      <c r="E657" s="2">
        <v>432</v>
      </c>
      <c r="F657" s="27">
        <v>0.16450875856816452</v>
      </c>
      <c r="G657" s="14">
        <v>69.090909090909093</v>
      </c>
      <c r="H657" s="2">
        <v>298</v>
      </c>
      <c r="I657" s="27">
        <v>0.10198494182067078</v>
      </c>
      <c r="J657" s="14">
        <v>114.545456</v>
      </c>
      <c r="K657" s="27">
        <v>-0.13623188405797101</v>
      </c>
      <c r="L657" s="2">
        <v>2295</v>
      </c>
      <c r="M657" s="27">
        <v>9.9721908403580431E-2</v>
      </c>
      <c r="N657" s="2">
        <v>211.51515151515099</v>
      </c>
      <c r="O657" s="2">
        <v>2842</v>
      </c>
      <c r="P657" s="27">
        <v>0.13253742480063424</v>
      </c>
      <c r="Q657" s="14">
        <v>231.51515151515099</v>
      </c>
      <c r="R657" s="2">
        <v>1970</v>
      </c>
      <c r="S657" s="27">
        <v>9.2358180965775902E-2</v>
      </c>
      <c r="T657" s="14">
        <v>186.66667200000001</v>
      </c>
      <c r="U657" s="27">
        <v>-0.14161220043572983</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1765</v>
      </c>
      <c r="B658" s="2">
        <v>156</v>
      </c>
      <c r="C658" s="27">
        <v>5.6054617319439455E-2</v>
      </c>
      <c r="D658" s="2">
        <v>52.727272727272698</v>
      </c>
      <c r="E658" s="2">
        <v>176</v>
      </c>
      <c r="F658" s="27">
        <v>6.7022086824067018E-2</v>
      </c>
      <c r="G658" s="14">
        <v>49.090909090909101</v>
      </c>
      <c r="H658" s="2">
        <v>82</v>
      </c>
      <c r="I658" s="27">
        <v>2.8062970568104039E-2</v>
      </c>
      <c r="J658" s="14">
        <v>39.393940000000001</v>
      </c>
      <c r="K658" s="27">
        <v>-0.47435897435897434</v>
      </c>
      <c r="L658" s="2">
        <v>880</v>
      </c>
      <c r="M658" s="27">
        <v>3.8237594507690972E-2</v>
      </c>
      <c r="N658" s="2">
        <v>122.424242424242</v>
      </c>
      <c r="O658" s="2">
        <v>931</v>
      </c>
      <c r="P658" s="27">
        <v>4.3417432262276734E-2</v>
      </c>
      <c r="Q658" s="14">
        <v>111.515151515151</v>
      </c>
      <c r="R658" s="2">
        <v>858</v>
      </c>
      <c r="S658" s="27">
        <v>4.022503516174402E-2</v>
      </c>
      <c r="T658" s="14">
        <v>130.30302399999999</v>
      </c>
      <c r="U658" s="27">
        <v>-2.5000000000000001E-2</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1819</v>
      </c>
      <c r="B659" s="2">
        <v>85</v>
      </c>
      <c r="C659" s="27">
        <v>3.0542579949694573E-2</v>
      </c>
      <c r="D659" s="2">
        <v>36.969696969696898</v>
      </c>
      <c r="E659" s="2">
        <v>148</v>
      </c>
      <c r="F659" s="27">
        <v>5.6359482102056359E-2</v>
      </c>
      <c r="G659" s="14">
        <v>47.878787878787797</v>
      </c>
      <c r="H659" s="2">
        <v>40</v>
      </c>
      <c r="I659" s="27">
        <v>1.3689253935660506E-2</v>
      </c>
      <c r="J659" s="14">
        <v>23.030304000000001</v>
      </c>
      <c r="K659" s="27">
        <v>-0.52941176470588236</v>
      </c>
      <c r="L659" s="2">
        <v>501</v>
      </c>
      <c r="M659" s="27">
        <v>2.1769357782219518E-2</v>
      </c>
      <c r="N659" s="2">
        <v>88.484848484848399</v>
      </c>
      <c r="O659" s="2">
        <v>549</v>
      </c>
      <c r="P659" s="27">
        <v>2.5602760807722801E-2</v>
      </c>
      <c r="Q659" s="14">
        <v>76.969696969696898</v>
      </c>
      <c r="R659" s="2">
        <v>413</v>
      </c>
      <c r="S659" s="27">
        <v>1.9362400375058604E-2</v>
      </c>
      <c r="T659" s="14">
        <v>106.060608</v>
      </c>
      <c r="U659" s="27">
        <v>-0.17564870259481039</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1820</v>
      </c>
      <c r="B660" s="2">
        <v>15</v>
      </c>
      <c r="C660" s="27">
        <v>5.3898670499461015E-3</v>
      </c>
      <c r="D660" s="2">
        <v>13.9393939393939</v>
      </c>
      <c r="E660" s="2">
        <v>0</v>
      </c>
      <c r="F660" s="27">
        <v>0</v>
      </c>
      <c r="G660" s="14">
        <v>13.3333333333333</v>
      </c>
      <c r="H660" s="2">
        <v>0</v>
      </c>
      <c r="I660" s="27">
        <v>0</v>
      </c>
      <c r="J660" s="14">
        <v>16.969695999999999</v>
      </c>
      <c r="K660" s="27">
        <v>-1</v>
      </c>
      <c r="L660" s="2">
        <v>160</v>
      </c>
      <c r="M660" s="27">
        <v>6.9522899104892677E-3</v>
      </c>
      <c r="N660" s="2">
        <v>62.424242424242401</v>
      </c>
      <c r="O660" s="2">
        <v>66</v>
      </c>
      <c r="P660" s="27">
        <v>3.0779275287972766E-3</v>
      </c>
      <c r="Q660" s="14">
        <v>26.060606060605998</v>
      </c>
      <c r="R660" s="2">
        <v>0</v>
      </c>
      <c r="S660" s="27">
        <v>0</v>
      </c>
      <c r="T660" s="14">
        <v>18.787877999999999</v>
      </c>
      <c r="U660" s="27">
        <v>-1</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1821</v>
      </c>
      <c r="B661" s="2">
        <v>54</v>
      </c>
      <c r="C661" s="27">
        <v>1.9403521379805964E-2</v>
      </c>
      <c r="D661" s="2">
        <v>36.363636363636303</v>
      </c>
      <c r="E661" s="2">
        <v>26</v>
      </c>
      <c r="F661" s="27">
        <v>9.9009900990099011E-3</v>
      </c>
      <c r="G661" s="14">
        <v>13.3333333333333</v>
      </c>
      <c r="H661" s="2">
        <v>0</v>
      </c>
      <c r="I661" s="27">
        <v>0</v>
      </c>
      <c r="J661" s="14">
        <v>16.969695999999999</v>
      </c>
      <c r="K661" s="27">
        <v>-1</v>
      </c>
      <c r="L661" s="2">
        <v>87</v>
      </c>
      <c r="M661" s="27">
        <v>3.7803076388285392E-3</v>
      </c>
      <c r="N661" s="2">
        <v>37.5757575757575</v>
      </c>
      <c r="O661" s="2">
        <v>189</v>
      </c>
      <c r="P661" s="27">
        <v>8.8140651961012926E-3</v>
      </c>
      <c r="Q661" s="14">
        <v>49.696969696969703</v>
      </c>
      <c r="R661" s="2">
        <v>138</v>
      </c>
      <c r="S661" s="27">
        <v>6.4697609001406467E-3</v>
      </c>
      <c r="T661" s="14">
        <v>58.181820000000002</v>
      </c>
      <c r="U661" s="27">
        <v>0.58620689655172409</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1822</v>
      </c>
      <c r="B662" s="2">
        <v>16</v>
      </c>
      <c r="C662" s="27">
        <v>5.7491915199425082E-3</v>
      </c>
      <c r="D662" s="2">
        <v>11.5151515151515</v>
      </c>
      <c r="E662" s="2">
        <v>122</v>
      </c>
      <c r="F662" s="27">
        <v>4.6458492003046456E-2</v>
      </c>
      <c r="G662" s="14">
        <v>47.272727272727202</v>
      </c>
      <c r="H662" s="2">
        <v>40</v>
      </c>
      <c r="I662" s="27">
        <v>1.3689253935660506E-2</v>
      </c>
      <c r="J662" s="14">
        <v>23.030304000000001</v>
      </c>
      <c r="K662" s="27">
        <v>1.5</v>
      </c>
      <c r="L662" s="2">
        <v>254</v>
      </c>
      <c r="M662" s="27">
        <v>1.1036760232901711E-2</v>
      </c>
      <c r="N662" s="2">
        <v>76.363636363636303</v>
      </c>
      <c r="O662" s="2">
        <v>294</v>
      </c>
      <c r="P662" s="27">
        <v>1.3710768082824232E-2</v>
      </c>
      <c r="Q662" s="14">
        <v>61.818181818181799</v>
      </c>
      <c r="R662" s="2">
        <v>275</v>
      </c>
      <c r="S662" s="27">
        <v>1.2892639474917957E-2</v>
      </c>
      <c r="T662" s="14">
        <v>98.181816100000006</v>
      </c>
      <c r="U662" s="27">
        <v>8.2677165354330714E-2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1823</v>
      </c>
      <c r="B663" s="2">
        <v>71</v>
      </c>
      <c r="C663" s="27">
        <v>2.5512037369744878E-2</v>
      </c>
      <c r="D663" s="2">
        <v>38.787878787878697</v>
      </c>
      <c r="E663" s="2">
        <v>28</v>
      </c>
      <c r="F663" s="27">
        <v>1.0662604722010662E-2</v>
      </c>
      <c r="G663" s="14">
        <v>16.969696969696901</v>
      </c>
      <c r="H663" s="2">
        <v>42</v>
      </c>
      <c r="I663" s="27">
        <v>1.4373716632443531E-2</v>
      </c>
      <c r="J663" s="14">
        <v>33.3333321</v>
      </c>
      <c r="K663" s="27">
        <v>-0.40845070422535212</v>
      </c>
      <c r="L663" s="2">
        <v>379</v>
      </c>
      <c r="M663" s="27">
        <v>1.6468236725471451E-2</v>
      </c>
      <c r="N663" s="2">
        <v>86.060606060606005</v>
      </c>
      <c r="O663" s="2">
        <v>382</v>
      </c>
      <c r="P663" s="27">
        <v>1.7814671454553933E-2</v>
      </c>
      <c r="Q663" s="14">
        <v>72.121212121212096</v>
      </c>
      <c r="R663" s="2">
        <v>445</v>
      </c>
      <c r="S663" s="27">
        <v>2.086263478668542E-2</v>
      </c>
      <c r="T663" s="14">
        <v>83.030304000000001</v>
      </c>
      <c r="U663" s="27">
        <v>0.17414248021108181</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1766</v>
      </c>
      <c r="B664" s="2">
        <v>189</v>
      </c>
      <c r="C664" s="27">
        <v>6.7912324829320872E-2</v>
      </c>
      <c r="D664" s="2">
        <v>54.545454545454497</v>
      </c>
      <c r="E664" s="2">
        <v>256</v>
      </c>
      <c r="F664" s="27">
        <v>9.7486671744097489E-2</v>
      </c>
      <c r="G664" s="14">
        <v>51.515151515151501</v>
      </c>
      <c r="H664" s="2">
        <v>216</v>
      </c>
      <c r="I664" s="27">
        <v>7.3921971252566734E-2</v>
      </c>
      <c r="J664" s="14">
        <v>105.454544</v>
      </c>
      <c r="K664" s="27">
        <v>0.14285714285714285</v>
      </c>
      <c r="L664" s="2">
        <v>1415</v>
      </c>
      <c r="M664" s="27">
        <v>6.1484313895889459E-2</v>
      </c>
      <c r="N664" s="2">
        <v>170.30303030303</v>
      </c>
      <c r="O664" s="2">
        <v>1911</v>
      </c>
      <c r="P664" s="27">
        <v>8.9119992538357506E-2</v>
      </c>
      <c r="Q664" s="14">
        <v>186.666666666666</v>
      </c>
      <c r="R664" s="2">
        <v>1112</v>
      </c>
      <c r="S664" s="27">
        <v>5.2133145804031882E-2</v>
      </c>
      <c r="T664" s="14">
        <v>164.84848</v>
      </c>
      <c r="U664" s="27">
        <v>-0.21413427561837456</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1767</v>
      </c>
      <c r="B665" s="2">
        <v>24</v>
      </c>
      <c r="C665" s="27">
        <v>8.6237872799137614E-3</v>
      </c>
      <c r="D665" s="2">
        <v>15.757575757575699</v>
      </c>
      <c r="E665" s="2">
        <v>65</v>
      </c>
      <c r="F665" s="27">
        <v>2.4752475247524754E-2</v>
      </c>
      <c r="G665" s="14">
        <v>27.878787878787801</v>
      </c>
      <c r="H665" s="2">
        <v>0</v>
      </c>
      <c r="I665" s="27">
        <v>0</v>
      </c>
      <c r="J665" s="14">
        <v>16.969695999999999</v>
      </c>
      <c r="K665" s="27">
        <v>-1</v>
      </c>
      <c r="L665" s="2">
        <v>226</v>
      </c>
      <c r="M665" s="27">
        <v>9.8201094985660899E-3</v>
      </c>
      <c r="N665" s="2">
        <v>57.5757575757575</v>
      </c>
      <c r="O665" s="2">
        <v>394</v>
      </c>
      <c r="P665" s="27">
        <v>1.8374294641607985E-2</v>
      </c>
      <c r="Q665" s="14">
        <v>95.151515151515099</v>
      </c>
      <c r="R665" s="2">
        <v>173</v>
      </c>
      <c r="S665" s="27">
        <v>8.1106422878574769E-3</v>
      </c>
      <c r="T665" s="14">
        <v>60.606059999999999</v>
      </c>
      <c r="U665" s="27">
        <v>-0.23451327433628319</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1824</v>
      </c>
      <c r="B666" s="2">
        <v>16</v>
      </c>
      <c r="C666" s="27">
        <v>5.7491915199425082E-3</v>
      </c>
      <c r="D666" s="2">
        <v>13.9393939393939</v>
      </c>
      <c r="E666" s="2">
        <v>28</v>
      </c>
      <c r="F666" s="27">
        <v>1.0662604722010662E-2</v>
      </c>
      <c r="G666" s="14">
        <v>15.151515151515101</v>
      </c>
      <c r="H666" s="2">
        <v>0</v>
      </c>
      <c r="I666" s="27">
        <v>0</v>
      </c>
      <c r="J666" s="14">
        <v>16.969695999999999</v>
      </c>
      <c r="K666" s="27">
        <v>-1</v>
      </c>
      <c r="L666" s="2">
        <v>134</v>
      </c>
      <c r="M666" s="27">
        <v>5.8225428000347615E-3</v>
      </c>
      <c r="N666" s="2">
        <v>50.909090909090899</v>
      </c>
      <c r="O666" s="2">
        <v>306</v>
      </c>
      <c r="P666" s="27">
        <v>1.4270391269878282E-2</v>
      </c>
      <c r="Q666" s="14">
        <v>83.030303030303003</v>
      </c>
      <c r="R666" s="2">
        <v>155</v>
      </c>
      <c r="S666" s="27">
        <v>7.266760431317393E-3</v>
      </c>
      <c r="T666" s="14">
        <v>58.787880000000001</v>
      </c>
      <c r="U666" s="27">
        <v>0.15671641791044777</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1825</v>
      </c>
      <c r="B667" s="2">
        <v>0</v>
      </c>
      <c r="C667" s="27">
        <v>0</v>
      </c>
      <c r="D667" s="2">
        <v>80</v>
      </c>
      <c r="E667" s="2">
        <v>21</v>
      </c>
      <c r="F667" s="27">
        <v>7.9969535415079975E-3</v>
      </c>
      <c r="G667" s="14">
        <v>13.3333333333333</v>
      </c>
      <c r="H667" s="2">
        <v>0</v>
      </c>
      <c r="I667" s="27">
        <v>0</v>
      </c>
      <c r="J667" s="14">
        <v>16.969695999999999</v>
      </c>
      <c r="K667" s="27"/>
      <c r="L667" s="2">
        <v>10</v>
      </c>
      <c r="M667" s="27">
        <v>4.3451811940557923E-4</v>
      </c>
      <c r="N667" s="2">
        <v>9.0909090909090899</v>
      </c>
      <c r="O667" s="2">
        <v>80</v>
      </c>
      <c r="P667" s="27">
        <v>3.7308212470270018E-3</v>
      </c>
      <c r="Q667" s="14">
        <v>48.484848484848399</v>
      </c>
      <c r="R667" s="2">
        <v>18</v>
      </c>
      <c r="S667" s="27">
        <v>8.438818565400844E-4</v>
      </c>
      <c r="T667" s="14">
        <v>14.545455</v>
      </c>
      <c r="U667" s="27">
        <v>0.8</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1826</v>
      </c>
      <c r="B668" s="2">
        <v>0</v>
      </c>
      <c r="C668" s="27">
        <v>0</v>
      </c>
      <c r="D668" s="2">
        <v>80</v>
      </c>
      <c r="E668" s="2">
        <v>0</v>
      </c>
      <c r="F668" s="27">
        <v>0</v>
      </c>
      <c r="G668" s="14">
        <v>13.3333333333333</v>
      </c>
      <c r="H668" s="2">
        <v>0</v>
      </c>
      <c r="I668" s="27">
        <v>0</v>
      </c>
      <c r="J668" s="14">
        <v>16.969695999999999</v>
      </c>
      <c r="K668" s="27"/>
      <c r="L668" s="2">
        <v>10</v>
      </c>
      <c r="M668" s="27">
        <v>4.3451811940557923E-4</v>
      </c>
      <c r="N668" s="2">
        <v>9.6969696969696901</v>
      </c>
      <c r="O668" s="2">
        <v>3</v>
      </c>
      <c r="P668" s="27">
        <v>1.3990579676351257E-4</v>
      </c>
      <c r="Q668" s="14">
        <v>2.4242424242424199</v>
      </c>
      <c r="R668" s="2">
        <v>7</v>
      </c>
      <c r="S668" s="27">
        <v>3.2817627754336618E-4</v>
      </c>
      <c r="T668" s="14">
        <v>6.6666665099999998</v>
      </c>
      <c r="U668" s="27">
        <v>-0.3</v>
      </c>
      <c r="V668" s="2">
        <v>1879</v>
      </c>
      <c r="W668" s="27">
        <v>0</v>
      </c>
      <c r="X668" s="2">
        <v>204</v>
      </c>
      <c r="Y668" s="2">
        <v>3110</v>
      </c>
      <c r="Z668" s="27">
        <v>1E-3</v>
      </c>
      <c r="AA668" s="14">
        <v>259.39</v>
      </c>
      <c r="AB668" s="2">
        <v>2137</v>
      </c>
      <c r="AC668" s="27">
        <v>1E-3</v>
      </c>
      <c r="AD668" s="14">
        <v>293.94</v>
      </c>
      <c r="AE668" s="27">
        <v>0.13700000000000001</v>
      </c>
    </row>
    <row r="669" spans="1:31" x14ac:dyDescent="0.3">
      <c r="A669" t="s">
        <v>1827</v>
      </c>
      <c r="B669" s="2">
        <v>16</v>
      </c>
      <c r="C669" s="27">
        <v>5.7491915199425082E-3</v>
      </c>
      <c r="D669" s="2">
        <v>13.9393939393939</v>
      </c>
      <c r="E669" s="2">
        <v>7</v>
      </c>
      <c r="F669" s="27">
        <v>2.6656511805026656E-3</v>
      </c>
      <c r="G669" s="14">
        <v>6.6666666666666599</v>
      </c>
      <c r="H669" s="2">
        <v>0</v>
      </c>
      <c r="I669" s="27">
        <v>0</v>
      </c>
      <c r="J669" s="14">
        <v>16.969695999999999</v>
      </c>
      <c r="K669" s="27">
        <v>-1</v>
      </c>
      <c r="L669" s="2">
        <v>114</v>
      </c>
      <c r="M669" s="27">
        <v>4.9535065612236031E-3</v>
      </c>
      <c r="N669" s="2">
        <v>47.878787878787797</v>
      </c>
      <c r="O669" s="2">
        <v>223</v>
      </c>
      <c r="P669" s="27">
        <v>1.0399664226087768E-2</v>
      </c>
      <c r="Q669" s="14">
        <v>60.606060606060602</v>
      </c>
      <c r="R669" s="2">
        <v>130</v>
      </c>
      <c r="S669" s="27">
        <v>6.0947022972339428E-3</v>
      </c>
      <c r="T669" s="14">
        <v>56.363636</v>
      </c>
      <c r="U669" s="27">
        <v>0.14035087719298245</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1828</v>
      </c>
      <c r="B670" s="2">
        <v>8</v>
      </c>
      <c r="C670" s="27">
        <v>2.8745957599712541E-3</v>
      </c>
      <c r="D670" s="2">
        <v>8.4848484848484809</v>
      </c>
      <c r="E670" s="2">
        <v>37</v>
      </c>
      <c r="F670" s="27">
        <v>1.408987052551409E-2</v>
      </c>
      <c r="G670" s="14">
        <v>23.636363636363601</v>
      </c>
      <c r="H670" s="2">
        <v>0</v>
      </c>
      <c r="I670" s="27">
        <v>0</v>
      </c>
      <c r="J670" s="14">
        <v>16.969695999999999</v>
      </c>
      <c r="K670" s="27">
        <v>-1</v>
      </c>
      <c r="L670" s="2">
        <v>92</v>
      </c>
      <c r="M670" s="27">
        <v>3.9975666985313284E-3</v>
      </c>
      <c r="N670" s="2">
        <v>38.787878787878697</v>
      </c>
      <c r="O670" s="2">
        <v>88</v>
      </c>
      <c r="P670" s="27">
        <v>4.1039033717297016E-3</v>
      </c>
      <c r="Q670" s="14">
        <v>44.2424242424242</v>
      </c>
      <c r="R670" s="2">
        <v>18</v>
      </c>
      <c r="S670" s="27">
        <v>8.438818565400844E-4</v>
      </c>
      <c r="T670" s="14">
        <v>12.727273</v>
      </c>
      <c r="U670" s="27">
        <v>-0.80434782608695654</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1768</v>
      </c>
      <c r="B671" s="2">
        <v>165</v>
      </c>
      <c r="C671" s="27">
        <v>5.9288537549407112E-2</v>
      </c>
      <c r="D671" s="2">
        <v>50.909090909090899</v>
      </c>
      <c r="E671" s="2">
        <v>191</v>
      </c>
      <c r="F671" s="27">
        <v>7.2734196496572728E-2</v>
      </c>
      <c r="G671" s="14">
        <v>43.636363636363598</v>
      </c>
      <c r="H671" s="2">
        <v>216</v>
      </c>
      <c r="I671" s="27">
        <v>7.3921971252566734E-2</v>
      </c>
      <c r="J671" s="14">
        <v>105.454544</v>
      </c>
      <c r="K671" s="27">
        <v>0.30909090909090908</v>
      </c>
      <c r="L671" s="2">
        <v>1189</v>
      </c>
      <c r="M671" s="27">
        <v>5.1664204397323367E-2</v>
      </c>
      <c r="N671" s="2">
        <v>146.666666666666</v>
      </c>
      <c r="O671" s="2">
        <v>1517</v>
      </c>
      <c r="P671" s="27">
        <v>7.0745697896749518E-2</v>
      </c>
      <c r="Q671" s="14">
        <v>161.21212121212099</v>
      </c>
      <c r="R671" s="2">
        <v>939</v>
      </c>
      <c r="S671" s="27">
        <v>4.4022503516174399E-2</v>
      </c>
      <c r="T671" s="14">
        <v>149.69697600000001</v>
      </c>
      <c r="U671" s="27">
        <v>-0.21026072329688814</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1824</v>
      </c>
      <c r="B672" s="2">
        <v>165</v>
      </c>
      <c r="C672" s="27">
        <v>5.9288537549407112E-2</v>
      </c>
      <c r="D672" s="2">
        <v>50.909090909090899</v>
      </c>
      <c r="E672" s="2">
        <v>147</v>
      </c>
      <c r="F672" s="27">
        <v>5.5978674790555981E-2</v>
      </c>
      <c r="G672" s="14">
        <v>39.393939393939398</v>
      </c>
      <c r="H672" s="2">
        <v>95</v>
      </c>
      <c r="I672" s="27">
        <v>3.2511978097193701E-2</v>
      </c>
      <c r="J672" s="14">
        <v>32.121212</v>
      </c>
      <c r="K672" s="27">
        <v>-0.42424242424242425</v>
      </c>
      <c r="L672" s="2">
        <v>1080</v>
      </c>
      <c r="M672" s="27">
        <v>4.6927956895802557E-2</v>
      </c>
      <c r="N672" s="2">
        <v>140</v>
      </c>
      <c r="O672" s="2">
        <v>1261</v>
      </c>
      <c r="P672" s="27">
        <v>5.8807069906263117E-2</v>
      </c>
      <c r="Q672" s="14">
        <v>152.72727272727201</v>
      </c>
      <c r="R672" s="2">
        <v>710</v>
      </c>
      <c r="S672" s="27">
        <v>3.3286451007969994E-2</v>
      </c>
      <c r="T672" s="14">
        <v>113.939392</v>
      </c>
      <c r="U672" s="27">
        <v>-0.34259259259259262</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1825</v>
      </c>
      <c r="B673" s="2">
        <v>50</v>
      </c>
      <c r="C673" s="27">
        <v>1.7966223499820338E-2</v>
      </c>
      <c r="D673" s="2">
        <v>32.121212121212103</v>
      </c>
      <c r="E673" s="2">
        <v>23</v>
      </c>
      <c r="F673" s="27">
        <v>8.7585681645087586E-3</v>
      </c>
      <c r="G673" s="14">
        <v>15.757575757575699</v>
      </c>
      <c r="H673" s="2">
        <v>12</v>
      </c>
      <c r="I673" s="27">
        <v>4.1067761806981521E-3</v>
      </c>
      <c r="J673" s="14">
        <v>9.0909089999999999</v>
      </c>
      <c r="K673" s="27">
        <v>-0.76</v>
      </c>
      <c r="L673" s="2">
        <v>272</v>
      </c>
      <c r="M673" s="27">
        <v>1.1818892847831755E-2</v>
      </c>
      <c r="N673" s="2">
        <v>76.363636363636303</v>
      </c>
      <c r="O673" s="2">
        <v>199</v>
      </c>
      <c r="P673" s="27">
        <v>9.2804178519796665E-3</v>
      </c>
      <c r="Q673" s="14">
        <v>50.909090909090899</v>
      </c>
      <c r="R673" s="2">
        <v>76</v>
      </c>
      <c r="S673" s="27">
        <v>3.5630567276136896E-3</v>
      </c>
      <c r="T673" s="14">
        <v>35.757576</v>
      </c>
      <c r="U673" s="27">
        <v>-0.72058823529411764</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1826</v>
      </c>
      <c r="B674" s="2">
        <v>42</v>
      </c>
      <c r="C674" s="27">
        <v>1.5091627739849083E-2</v>
      </c>
      <c r="D674" s="2">
        <v>28.484848484848399</v>
      </c>
      <c r="E674" s="2">
        <v>56</v>
      </c>
      <c r="F674" s="27">
        <v>2.1325209444021324E-2</v>
      </c>
      <c r="G674" s="14">
        <v>25.4545454545454</v>
      </c>
      <c r="H674" s="2">
        <v>23</v>
      </c>
      <c r="I674" s="27">
        <v>7.8713210130047905E-3</v>
      </c>
      <c r="J674" s="14">
        <v>16.969695999999999</v>
      </c>
      <c r="K674" s="27">
        <v>-0.45238095238095238</v>
      </c>
      <c r="L674" s="2">
        <v>324</v>
      </c>
      <c r="M674" s="27">
        <v>1.4078387068740766E-2</v>
      </c>
      <c r="N674" s="2">
        <v>81.212121212121204</v>
      </c>
      <c r="O674" s="2">
        <v>479</v>
      </c>
      <c r="P674" s="27">
        <v>2.2338292216574174E-2</v>
      </c>
      <c r="Q674" s="14">
        <v>124.84848484848401</v>
      </c>
      <c r="R674" s="2">
        <v>292</v>
      </c>
      <c r="S674" s="27">
        <v>1.3689639006094703E-2</v>
      </c>
      <c r="T674" s="14">
        <v>67.878784199999998</v>
      </c>
      <c r="U674" s="27">
        <v>-9.8765432098765427E-2</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1827</v>
      </c>
      <c r="B675" s="2">
        <v>73</v>
      </c>
      <c r="C675" s="27">
        <v>2.6230686309737693E-2</v>
      </c>
      <c r="D675" s="2">
        <v>33.3333333333333</v>
      </c>
      <c r="E675" s="2">
        <v>68</v>
      </c>
      <c r="F675" s="27">
        <v>2.5894897182025894E-2</v>
      </c>
      <c r="G675" s="14">
        <v>27.878787878787801</v>
      </c>
      <c r="H675" s="2">
        <v>60</v>
      </c>
      <c r="I675" s="27">
        <v>2.0533880903490759E-2</v>
      </c>
      <c r="J675" s="14">
        <v>27.272728000000001</v>
      </c>
      <c r="K675" s="27">
        <v>-0.17808219178082191</v>
      </c>
      <c r="L675" s="2">
        <v>484</v>
      </c>
      <c r="M675" s="27">
        <v>2.1030676979230035E-2</v>
      </c>
      <c r="N675" s="2">
        <v>84.848484848484802</v>
      </c>
      <c r="O675" s="2">
        <v>583</v>
      </c>
      <c r="P675" s="27">
        <v>2.7188359837709276E-2</v>
      </c>
      <c r="Q675" s="14">
        <v>85.454545454545396</v>
      </c>
      <c r="R675" s="2">
        <v>342</v>
      </c>
      <c r="S675" s="27">
        <v>1.6033755274261603E-2</v>
      </c>
      <c r="T675" s="14">
        <v>86.060609999999997</v>
      </c>
      <c r="U675" s="27">
        <v>-0.29338842975206614</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1828</v>
      </c>
      <c r="B676" s="2">
        <v>0</v>
      </c>
      <c r="C676" s="27">
        <v>0</v>
      </c>
      <c r="D676" s="2">
        <v>80</v>
      </c>
      <c r="E676" s="2">
        <v>44</v>
      </c>
      <c r="F676" s="27">
        <v>1.6755521706016754E-2</v>
      </c>
      <c r="G676" s="14">
        <v>21.2121212121212</v>
      </c>
      <c r="H676" s="2">
        <v>121</v>
      </c>
      <c r="I676" s="27">
        <v>4.1409993155373033E-2</v>
      </c>
      <c r="J676" s="14">
        <v>107.878784</v>
      </c>
      <c r="K676" s="27"/>
      <c r="L676" s="2">
        <v>109</v>
      </c>
      <c r="M676" s="27">
        <v>4.7362475015208134E-3</v>
      </c>
      <c r="N676" s="2">
        <v>39.393939393939398</v>
      </c>
      <c r="O676" s="2">
        <v>256</v>
      </c>
      <c r="P676" s="27">
        <v>1.1938627990486405E-2</v>
      </c>
      <c r="Q676" s="14">
        <v>76.969696969696898</v>
      </c>
      <c r="R676" s="2">
        <v>229</v>
      </c>
      <c r="S676" s="27">
        <v>1.0736052508204407E-2</v>
      </c>
      <c r="T676" s="14">
        <v>112.121216</v>
      </c>
      <c r="U676" s="27">
        <v>1.1009174311926606</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1817</v>
      </c>
      <c r="B677" s="2">
        <v>2438</v>
      </c>
      <c r="C677" s="27">
        <v>0.87603305785123964</v>
      </c>
      <c r="D677" s="2">
        <v>144.84848484848399</v>
      </c>
      <c r="E677" s="2">
        <v>2194</v>
      </c>
      <c r="F677" s="27">
        <v>0.83549124143183551</v>
      </c>
      <c r="G677" s="14">
        <v>136.969696969696</v>
      </c>
      <c r="H677" s="2">
        <v>2624</v>
      </c>
      <c r="I677" s="27">
        <v>0.89801505817932925</v>
      </c>
      <c r="J677" s="14">
        <v>180.606064</v>
      </c>
      <c r="K677" s="27">
        <v>7.6292042657916323E-2</v>
      </c>
      <c r="L677" s="2">
        <v>20719</v>
      </c>
      <c r="M677" s="27">
        <v>0.90027809159641958</v>
      </c>
      <c r="N677" s="2">
        <v>352.12121212121201</v>
      </c>
      <c r="O677" s="2">
        <v>18601</v>
      </c>
      <c r="P677" s="27">
        <v>0.86746257519936576</v>
      </c>
      <c r="Q677" s="14">
        <v>352.12121212121201</v>
      </c>
      <c r="R677" s="2">
        <v>19360</v>
      </c>
      <c r="S677" s="27">
        <v>0.90764181903422414</v>
      </c>
      <c r="T677" s="14">
        <v>403.03030000000001</v>
      </c>
      <c r="U677" s="27">
        <v>-6.5591968724359281E-2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1765</v>
      </c>
      <c r="B678" s="2">
        <v>1881</v>
      </c>
      <c r="C678" s="27">
        <v>0.67588932806324109</v>
      </c>
      <c r="D678" s="2">
        <v>129.09090909090901</v>
      </c>
      <c r="E678" s="2">
        <v>1641</v>
      </c>
      <c r="F678" s="27">
        <v>0.62490479817212485</v>
      </c>
      <c r="G678" s="14">
        <v>115.151515151515</v>
      </c>
      <c r="H678" s="2">
        <v>1920</v>
      </c>
      <c r="I678" s="27">
        <v>0.65708418891170428</v>
      </c>
      <c r="J678" s="14">
        <v>187.27271999999999</v>
      </c>
      <c r="K678" s="27">
        <v>2.0733652312599681E-2</v>
      </c>
      <c r="L678" s="2">
        <v>16760</v>
      </c>
      <c r="M678" s="27">
        <v>0.72825236812375072</v>
      </c>
      <c r="N678" s="2">
        <v>355.15151515151501</v>
      </c>
      <c r="O678" s="2">
        <v>14771</v>
      </c>
      <c r="P678" s="27">
        <v>0.68884950799794809</v>
      </c>
      <c r="Q678" s="14">
        <v>310.30303030303003</v>
      </c>
      <c r="R678" s="2">
        <v>14475</v>
      </c>
      <c r="S678" s="27">
        <v>0.67862165963431786</v>
      </c>
      <c r="T678" s="14">
        <v>425.45455900000002</v>
      </c>
      <c r="U678" s="27">
        <v>-0.1363365155131265</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1819</v>
      </c>
      <c r="B679" s="2">
        <v>759</v>
      </c>
      <c r="C679" s="27">
        <v>0.27272727272727271</v>
      </c>
      <c r="D679" s="2">
        <v>89.090909090909093</v>
      </c>
      <c r="E679" s="2">
        <v>600</v>
      </c>
      <c r="F679" s="27">
        <v>0.22848438690022849</v>
      </c>
      <c r="G679" s="14">
        <v>92.121212121212096</v>
      </c>
      <c r="H679" s="2">
        <v>611</v>
      </c>
      <c r="I679" s="27">
        <v>0.20910335386721424</v>
      </c>
      <c r="J679" s="14">
        <v>90.909090000000006</v>
      </c>
      <c r="K679" s="27">
        <v>-0.19499341238471674</v>
      </c>
      <c r="L679" s="2">
        <v>6554</v>
      </c>
      <c r="M679" s="27">
        <v>0.28478317545841664</v>
      </c>
      <c r="N679" s="2">
        <v>207.87878787878699</v>
      </c>
      <c r="O679" s="2">
        <v>5207</v>
      </c>
      <c r="P679" s="27">
        <v>0.24282982791586999</v>
      </c>
      <c r="Q679" s="14">
        <v>247.272727272727</v>
      </c>
      <c r="R679" s="2">
        <v>4569</v>
      </c>
      <c r="S679" s="27">
        <v>0.21420534458509141</v>
      </c>
      <c r="T679" s="14">
        <v>269.69695999999999</v>
      </c>
      <c r="U679" s="27">
        <v>-0.30286847726579186</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1820</v>
      </c>
      <c r="B680" s="2">
        <v>195</v>
      </c>
      <c r="C680" s="27">
        <v>7.0068271649299324E-2</v>
      </c>
      <c r="D680" s="2">
        <v>50.303030303030297</v>
      </c>
      <c r="E680" s="2">
        <v>73</v>
      </c>
      <c r="F680" s="27">
        <v>2.7798933739527798E-2</v>
      </c>
      <c r="G680" s="14">
        <v>24.848484848484802</v>
      </c>
      <c r="H680" s="2">
        <v>137</v>
      </c>
      <c r="I680" s="27">
        <v>4.6885694729637238E-2</v>
      </c>
      <c r="J680" s="14">
        <v>52.727271999999999</v>
      </c>
      <c r="K680" s="27">
        <v>-0.29743589743589743</v>
      </c>
      <c r="L680" s="2">
        <v>1032</v>
      </c>
      <c r="M680" s="27">
        <v>4.4842269922655775E-2</v>
      </c>
      <c r="N680" s="2">
        <v>120.60606060606</v>
      </c>
      <c r="O680" s="2">
        <v>790</v>
      </c>
      <c r="P680" s="27">
        <v>3.6841859814391642E-2</v>
      </c>
      <c r="Q680" s="14">
        <v>133.939393939393</v>
      </c>
      <c r="R680" s="2">
        <v>721</v>
      </c>
      <c r="S680" s="27">
        <v>3.3802156586966711E-2</v>
      </c>
      <c r="T680" s="14">
        <v>121.21212</v>
      </c>
      <c r="U680" s="27">
        <v>-0.3013565891472868</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1821</v>
      </c>
      <c r="B681" s="2">
        <v>149</v>
      </c>
      <c r="C681" s="27">
        <v>5.3539346029464606E-2</v>
      </c>
      <c r="D681" s="2">
        <v>46.6666666666666</v>
      </c>
      <c r="E681" s="2">
        <v>190</v>
      </c>
      <c r="F681" s="27">
        <v>7.235338918507235E-2</v>
      </c>
      <c r="G681" s="14">
        <v>50.303030303030297</v>
      </c>
      <c r="H681" s="2">
        <v>149</v>
      </c>
      <c r="I681" s="27">
        <v>5.0992470910335388E-2</v>
      </c>
      <c r="J681" s="14">
        <v>52.121212</v>
      </c>
      <c r="K681" s="27">
        <v>0</v>
      </c>
      <c r="L681" s="2">
        <v>1162</v>
      </c>
      <c r="M681" s="27">
        <v>5.0491005474928304E-2</v>
      </c>
      <c r="N681" s="2">
        <v>113.333333333333</v>
      </c>
      <c r="O681" s="2">
        <v>1226</v>
      </c>
      <c r="P681" s="27">
        <v>5.7174835610688805E-2</v>
      </c>
      <c r="Q681" s="14">
        <v>158.78787878787799</v>
      </c>
      <c r="R681" s="2">
        <v>896</v>
      </c>
      <c r="S681" s="27">
        <v>4.200656352555087E-2</v>
      </c>
      <c r="T681" s="14">
        <v>106.060608</v>
      </c>
      <c r="U681" s="27">
        <v>-0.2289156626506024</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1822</v>
      </c>
      <c r="B682" s="2">
        <v>415</v>
      </c>
      <c r="C682" s="27">
        <v>0.1491196550485088</v>
      </c>
      <c r="D682" s="2">
        <v>77.575757575757507</v>
      </c>
      <c r="E682" s="2">
        <v>337</v>
      </c>
      <c r="F682" s="27">
        <v>0.12833206397562832</v>
      </c>
      <c r="G682" s="14">
        <v>69.090909090909093</v>
      </c>
      <c r="H682" s="2">
        <v>325</v>
      </c>
      <c r="I682" s="27">
        <v>0.11122518822724162</v>
      </c>
      <c r="J682" s="14">
        <v>81.212119999999999</v>
      </c>
      <c r="K682" s="27">
        <v>-0.21686746987951808</v>
      </c>
      <c r="L682" s="2">
        <v>4360</v>
      </c>
      <c r="M682" s="27">
        <v>0.18944990006083254</v>
      </c>
      <c r="N682" s="2">
        <v>197.575757575757</v>
      </c>
      <c r="O682" s="2">
        <v>3191</v>
      </c>
      <c r="P682" s="27">
        <v>0.14881313249078953</v>
      </c>
      <c r="Q682" s="14">
        <v>206.666666666666</v>
      </c>
      <c r="R682" s="2">
        <v>2952</v>
      </c>
      <c r="S682" s="27">
        <v>0.13839662447257384</v>
      </c>
      <c r="T682" s="14">
        <v>209.69697600000001</v>
      </c>
      <c r="U682" s="27">
        <v>-0.32293577981651378</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1823</v>
      </c>
      <c r="B683" s="2">
        <v>1122</v>
      </c>
      <c r="C683" s="27">
        <v>0.40316205533596838</v>
      </c>
      <c r="D683" s="2">
        <v>97.575757575757606</v>
      </c>
      <c r="E683" s="2">
        <v>1041</v>
      </c>
      <c r="F683" s="27">
        <v>0.39642041127189642</v>
      </c>
      <c r="G683" s="14">
        <v>90.303030303030297</v>
      </c>
      <c r="H683" s="2">
        <v>1309</v>
      </c>
      <c r="I683" s="27">
        <v>0.4479808350444901</v>
      </c>
      <c r="J683" s="14">
        <v>143.636368</v>
      </c>
      <c r="K683" s="27">
        <v>0.16666666666666666</v>
      </c>
      <c r="L683" s="2">
        <v>10206</v>
      </c>
      <c r="M683" s="27">
        <v>0.44346919266533413</v>
      </c>
      <c r="N683" s="2">
        <v>295.75757575757501</v>
      </c>
      <c r="O683" s="2">
        <v>9564</v>
      </c>
      <c r="P683" s="27">
        <v>0.44601968008207804</v>
      </c>
      <c r="Q683" s="14">
        <v>271.51515151515099</v>
      </c>
      <c r="R683" s="2">
        <v>9906</v>
      </c>
      <c r="S683" s="27">
        <v>0.46441631504922642</v>
      </c>
      <c r="T683" s="14">
        <v>384.24243200000001</v>
      </c>
      <c r="U683" s="27">
        <v>-2.9394473838918283E-2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1766</v>
      </c>
      <c r="B684" s="2">
        <v>557</v>
      </c>
      <c r="C684" s="27">
        <v>0.20014372978799858</v>
      </c>
      <c r="D684" s="2">
        <v>89.696969696969703</v>
      </c>
      <c r="E684" s="2">
        <v>553</v>
      </c>
      <c r="F684" s="27">
        <v>0.2105864432597106</v>
      </c>
      <c r="G684" s="14">
        <v>84.848484848484802</v>
      </c>
      <c r="H684" s="2">
        <v>704</v>
      </c>
      <c r="I684" s="27">
        <v>0.24093086926762491</v>
      </c>
      <c r="J684" s="14">
        <v>126.060608</v>
      </c>
      <c r="K684" s="27">
        <v>0.26391382405745062</v>
      </c>
      <c r="L684" s="2">
        <v>3959</v>
      </c>
      <c r="M684" s="27">
        <v>0.17202572347266881</v>
      </c>
      <c r="N684" s="2">
        <v>263.030303030303</v>
      </c>
      <c r="O684" s="2">
        <v>3830</v>
      </c>
      <c r="P684" s="27">
        <v>0.1786130672014177</v>
      </c>
      <c r="Q684" s="14">
        <v>238.78787878787799</v>
      </c>
      <c r="R684" s="2">
        <v>4885</v>
      </c>
      <c r="S684" s="27">
        <v>0.22902015939990625</v>
      </c>
      <c r="T684" s="14">
        <v>340</v>
      </c>
      <c r="U684" s="27">
        <v>0.23389744885071989</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1767</v>
      </c>
      <c r="B685" s="2">
        <v>148</v>
      </c>
      <c r="C685" s="27">
        <v>5.3180021559468202E-2</v>
      </c>
      <c r="D685" s="2">
        <v>50.909090909090899</v>
      </c>
      <c r="E685" s="2">
        <v>175</v>
      </c>
      <c r="F685" s="27">
        <v>6.664127951256664E-2</v>
      </c>
      <c r="G685" s="14">
        <v>49.090909090909101</v>
      </c>
      <c r="H685" s="2">
        <v>166</v>
      </c>
      <c r="I685" s="27">
        <v>5.6810403832991102E-2</v>
      </c>
      <c r="J685" s="14">
        <v>67.272729999999996</v>
      </c>
      <c r="K685" s="27">
        <v>0.12162162162162163</v>
      </c>
      <c r="L685" s="2">
        <v>1113</v>
      </c>
      <c r="M685" s="27">
        <v>4.8361866689840965E-2</v>
      </c>
      <c r="N685" s="2">
        <v>153.939393939393</v>
      </c>
      <c r="O685" s="2">
        <v>1200</v>
      </c>
      <c r="P685" s="27">
        <v>5.596231870540503E-2</v>
      </c>
      <c r="Q685" s="14">
        <v>141.81818181818099</v>
      </c>
      <c r="R685" s="2">
        <v>1808</v>
      </c>
      <c r="S685" s="27">
        <v>8.4763244256915143E-2</v>
      </c>
      <c r="T685" s="14">
        <v>207.27271999999999</v>
      </c>
      <c r="U685" s="27">
        <v>0.62443845462713388</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1824</v>
      </c>
      <c r="B686" s="2">
        <v>38</v>
      </c>
      <c r="C686" s="27">
        <v>1.3654329859863456E-2</v>
      </c>
      <c r="D686" s="2">
        <v>22.424242424242401</v>
      </c>
      <c r="E686" s="2">
        <v>78</v>
      </c>
      <c r="F686" s="27">
        <v>2.9702970297029702E-2</v>
      </c>
      <c r="G686" s="14">
        <v>27.272727272727199</v>
      </c>
      <c r="H686" s="2">
        <v>143</v>
      </c>
      <c r="I686" s="27">
        <v>4.893908281998631E-2</v>
      </c>
      <c r="J686" s="14">
        <v>64.242424</v>
      </c>
      <c r="K686" s="27">
        <v>2.763157894736842</v>
      </c>
      <c r="L686" s="2">
        <v>651</v>
      </c>
      <c r="M686" s="27">
        <v>2.8287129573303208E-2</v>
      </c>
      <c r="N686" s="2">
        <v>129.69696969696901</v>
      </c>
      <c r="O686" s="2">
        <v>499</v>
      </c>
      <c r="P686" s="27">
        <v>2.3270997528330922E-2</v>
      </c>
      <c r="Q686" s="14">
        <v>96.363636363636402</v>
      </c>
      <c r="R686" s="2">
        <v>1050</v>
      </c>
      <c r="S686" s="27">
        <v>4.9226441631504921E-2</v>
      </c>
      <c r="T686" s="14">
        <v>173.33332799999999</v>
      </c>
      <c r="U686" s="27">
        <v>0.61290322580645162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1825</v>
      </c>
      <c r="B687" s="2">
        <v>14</v>
      </c>
      <c r="C687" s="27">
        <v>5.0305425799496949E-3</v>
      </c>
      <c r="D687" s="2">
        <v>11.5151515151515</v>
      </c>
      <c r="E687" s="2">
        <v>9</v>
      </c>
      <c r="F687" s="27">
        <v>3.4272658035034271E-3</v>
      </c>
      <c r="G687" s="14">
        <v>8.4848484848484809</v>
      </c>
      <c r="H687" s="2">
        <v>33</v>
      </c>
      <c r="I687" s="27">
        <v>1.1293634496919919E-2</v>
      </c>
      <c r="J687" s="14">
        <v>20</v>
      </c>
      <c r="K687" s="27">
        <v>1.3571428571428572</v>
      </c>
      <c r="L687" s="2">
        <v>107</v>
      </c>
      <c r="M687" s="27">
        <v>4.6493438776396973E-3</v>
      </c>
      <c r="N687" s="2">
        <v>49.090909090909101</v>
      </c>
      <c r="O687" s="2">
        <v>47</v>
      </c>
      <c r="P687" s="27">
        <v>2.1918574826283637E-3</v>
      </c>
      <c r="Q687" s="14">
        <v>30.303030303030301</v>
      </c>
      <c r="R687" s="2">
        <v>148</v>
      </c>
      <c r="S687" s="27">
        <v>6.9385841537740276E-3</v>
      </c>
      <c r="T687" s="14">
        <v>53.3333321</v>
      </c>
      <c r="U687" s="27">
        <v>0.38317757009345793</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1826</v>
      </c>
      <c r="B688" s="2">
        <v>0</v>
      </c>
      <c r="C688" s="27">
        <v>0</v>
      </c>
      <c r="D688" s="2">
        <v>80</v>
      </c>
      <c r="E688" s="2">
        <v>13</v>
      </c>
      <c r="F688" s="27">
        <v>4.9504950495049506E-3</v>
      </c>
      <c r="G688" s="14">
        <v>10.909090909090899</v>
      </c>
      <c r="H688" s="2">
        <v>0</v>
      </c>
      <c r="I688" s="27">
        <v>0</v>
      </c>
      <c r="J688" s="14">
        <v>16.969695999999999</v>
      </c>
      <c r="K688" s="27"/>
      <c r="L688" s="2">
        <v>54</v>
      </c>
      <c r="M688" s="27">
        <v>2.3463978447901277E-3</v>
      </c>
      <c r="N688" s="2">
        <v>26.6666666666666</v>
      </c>
      <c r="O688" s="2">
        <v>96</v>
      </c>
      <c r="P688" s="27">
        <v>4.4769854964324023E-3</v>
      </c>
      <c r="Q688" s="14">
        <v>41.212121212121197</v>
      </c>
      <c r="R688" s="2">
        <v>163</v>
      </c>
      <c r="S688" s="27">
        <v>7.6418190342240977E-3</v>
      </c>
      <c r="T688" s="14">
        <v>80.606063800000001</v>
      </c>
      <c r="U688" s="27">
        <v>2.0185185185185186</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1827</v>
      </c>
      <c r="B689" s="2">
        <v>24</v>
      </c>
      <c r="C689" s="27">
        <v>8.6237872799137614E-3</v>
      </c>
      <c r="D689" s="2">
        <v>18.7878787878787</v>
      </c>
      <c r="E689" s="2">
        <v>56</v>
      </c>
      <c r="F689" s="27">
        <v>2.1325209444021324E-2</v>
      </c>
      <c r="G689" s="14">
        <v>23.030303030302999</v>
      </c>
      <c r="H689" s="2">
        <v>110</v>
      </c>
      <c r="I689" s="27">
        <v>3.7645448323066391E-2</v>
      </c>
      <c r="J689" s="14">
        <v>63.030304000000001</v>
      </c>
      <c r="K689" s="27">
        <v>3.5833333333333335</v>
      </c>
      <c r="L689" s="2">
        <v>490</v>
      </c>
      <c r="M689" s="27">
        <v>2.1291387850873381E-2</v>
      </c>
      <c r="N689" s="2">
        <v>122.424242424242</v>
      </c>
      <c r="O689" s="2">
        <v>356</v>
      </c>
      <c r="P689" s="27">
        <v>1.6602154549270158E-2</v>
      </c>
      <c r="Q689" s="14">
        <v>76.969696969696898</v>
      </c>
      <c r="R689" s="2">
        <v>739</v>
      </c>
      <c r="S689" s="27">
        <v>3.4646038443506798E-2</v>
      </c>
      <c r="T689" s="14">
        <v>150.909088</v>
      </c>
      <c r="U689" s="27">
        <v>0.50816326530612244</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1828</v>
      </c>
      <c r="B690" s="2">
        <v>110</v>
      </c>
      <c r="C690" s="27">
        <v>3.9525691699604744E-2</v>
      </c>
      <c r="D690" s="2">
        <v>45.454545454545404</v>
      </c>
      <c r="E690" s="2">
        <v>97</v>
      </c>
      <c r="F690" s="27">
        <v>3.6938309215536938E-2</v>
      </c>
      <c r="G690" s="14">
        <v>41.212121212121197</v>
      </c>
      <c r="H690" s="2">
        <v>23</v>
      </c>
      <c r="I690" s="27">
        <v>7.8713210130047905E-3</v>
      </c>
      <c r="J690" s="14">
        <v>13.939394</v>
      </c>
      <c r="K690" s="27">
        <v>-0.79090909090909089</v>
      </c>
      <c r="L690" s="2">
        <v>462</v>
      </c>
      <c r="M690" s="27">
        <v>2.0074737116537761E-2</v>
      </c>
      <c r="N690" s="2">
        <v>73.939393939393895</v>
      </c>
      <c r="O690" s="2">
        <v>701</v>
      </c>
      <c r="P690" s="27">
        <v>3.2691321177074101E-2</v>
      </c>
      <c r="Q690" s="14">
        <v>107.87878787878699</v>
      </c>
      <c r="R690" s="2">
        <v>758</v>
      </c>
      <c r="S690" s="27">
        <v>3.5536802625410223E-2</v>
      </c>
      <c r="T690" s="14">
        <v>135.75756799999999</v>
      </c>
      <c r="U690" s="27">
        <v>0.64069264069264065</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1768</v>
      </c>
      <c r="B691" s="2">
        <v>409</v>
      </c>
      <c r="C691" s="27">
        <v>0.14696370822853036</v>
      </c>
      <c r="D691" s="2">
        <v>81.212121212121204</v>
      </c>
      <c r="E691" s="2">
        <v>378</v>
      </c>
      <c r="F691" s="27">
        <v>0.14394516374714394</v>
      </c>
      <c r="G691" s="14">
        <v>67.272727272727195</v>
      </c>
      <c r="H691" s="2">
        <v>538</v>
      </c>
      <c r="I691" s="27">
        <v>0.18412046543463381</v>
      </c>
      <c r="J691" s="14">
        <v>104.848488</v>
      </c>
      <c r="K691" s="27">
        <v>0.3154034229828851</v>
      </c>
      <c r="L691" s="2">
        <v>2846</v>
      </c>
      <c r="M691" s="27">
        <v>0.12366385678282785</v>
      </c>
      <c r="N691" s="2">
        <v>209.09090909090901</v>
      </c>
      <c r="O691" s="2">
        <v>2630</v>
      </c>
      <c r="P691" s="27">
        <v>0.12265074849601268</v>
      </c>
      <c r="Q691" s="14">
        <v>187.272727272727</v>
      </c>
      <c r="R691" s="2">
        <v>3077</v>
      </c>
      <c r="S691" s="27">
        <v>0.1442569151429911</v>
      </c>
      <c r="T691" s="14">
        <v>264.24243200000001</v>
      </c>
      <c r="U691" s="27">
        <v>8.1166549543218558E-2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1824</v>
      </c>
      <c r="B692" s="2">
        <v>220</v>
      </c>
      <c r="C692" s="27">
        <v>7.9051383399209488E-2</v>
      </c>
      <c r="D692" s="2">
        <v>52.121212121212103</v>
      </c>
      <c r="E692" s="2">
        <v>257</v>
      </c>
      <c r="F692" s="27">
        <v>9.7867479055597867E-2</v>
      </c>
      <c r="G692" s="14">
        <v>55.757575757575701</v>
      </c>
      <c r="H692" s="2">
        <v>417</v>
      </c>
      <c r="I692" s="27">
        <v>0.14271047227926079</v>
      </c>
      <c r="J692" s="14">
        <v>97.575760000000002</v>
      </c>
      <c r="K692" s="27">
        <v>0.8954545454545455</v>
      </c>
      <c r="L692" s="2">
        <v>1512</v>
      </c>
      <c r="M692" s="27">
        <v>6.5699139654123578E-2</v>
      </c>
      <c r="N692" s="2">
        <v>143.636363636363</v>
      </c>
      <c r="O692" s="2">
        <v>1505</v>
      </c>
      <c r="P692" s="27">
        <v>7.018607470969547E-2</v>
      </c>
      <c r="Q692" s="14">
        <v>140.60606060606</v>
      </c>
      <c r="R692" s="2">
        <v>1841</v>
      </c>
      <c r="S692" s="27">
        <v>8.6310360993905294E-2</v>
      </c>
      <c r="T692" s="14">
        <v>224.24243200000001</v>
      </c>
      <c r="U692" s="27">
        <v>0.21759259259259259</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1825</v>
      </c>
      <c r="B693" s="2">
        <v>32</v>
      </c>
      <c r="C693" s="27">
        <v>1.1498383039885016E-2</v>
      </c>
      <c r="D693" s="2">
        <v>15.757575757575699</v>
      </c>
      <c r="E693" s="2">
        <v>26</v>
      </c>
      <c r="F693" s="27">
        <v>9.9009900990099011E-3</v>
      </c>
      <c r="G693" s="14">
        <v>13.3333333333333</v>
      </c>
      <c r="H693" s="2">
        <v>56</v>
      </c>
      <c r="I693" s="27">
        <v>1.9164955509924708E-2</v>
      </c>
      <c r="J693" s="14">
        <v>38.181820000000002</v>
      </c>
      <c r="K693" s="27">
        <v>0.75</v>
      </c>
      <c r="L693" s="2">
        <v>170</v>
      </c>
      <c r="M693" s="27">
        <v>7.3868080298948469E-3</v>
      </c>
      <c r="N693" s="2">
        <v>56.969696969696898</v>
      </c>
      <c r="O693" s="2">
        <v>170</v>
      </c>
      <c r="P693" s="27">
        <v>7.9279951499323792E-3</v>
      </c>
      <c r="Q693" s="14">
        <v>53.939393939393902</v>
      </c>
      <c r="R693" s="2">
        <v>340</v>
      </c>
      <c r="S693" s="27">
        <v>1.5939990623534926E-2</v>
      </c>
      <c r="T693" s="14">
        <v>86.666664100000006</v>
      </c>
      <c r="U693" s="27">
        <v>1</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1826</v>
      </c>
      <c r="B694" s="2">
        <v>31</v>
      </c>
      <c r="C694" s="27">
        <v>1.1139058569888609E-2</v>
      </c>
      <c r="D694" s="2">
        <v>18.7878787878787</v>
      </c>
      <c r="E694" s="2">
        <v>0</v>
      </c>
      <c r="F694" s="27">
        <v>0</v>
      </c>
      <c r="G694" s="14">
        <v>13.3333333333333</v>
      </c>
      <c r="H694" s="2">
        <v>66</v>
      </c>
      <c r="I694" s="27">
        <v>2.2587268993839837E-2</v>
      </c>
      <c r="J694" s="14">
        <v>40.606059999999999</v>
      </c>
      <c r="K694" s="27">
        <v>1.1290322580645162</v>
      </c>
      <c r="L694" s="2">
        <v>202</v>
      </c>
      <c r="M694" s="27">
        <v>8.7772660119927008E-3</v>
      </c>
      <c r="N694" s="2">
        <v>53.3333333333333</v>
      </c>
      <c r="O694" s="2">
        <v>137</v>
      </c>
      <c r="P694" s="27">
        <v>6.3890313855337402E-3</v>
      </c>
      <c r="Q694" s="14">
        <v>41.212121212121197</v>
      </c>
      <c r="R694" s="2">
        <v>384</v>
      </c>
      <c r="S694" s="27">
        <v>1.8002812939521801E-2</v>
      </c>
      <c r="T694" s="14">
        <v>100.606064</v>
      </c>
      <c r="U694" s="27">
        <v>0.90099009900990101</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1827</v>
      </c>
      <c r="B695" s="2">
        <v>157</v>
      </c>
      <c r="C695" s="27">
        <v>5.6413941789435859E-2</v>
      </c>
      <c r="D695" s="2">
        <v>41.212121212121197</v>
      </c>
      <c r="E695" s="2">
        <v>231</v>
      </c>
      <c r="F695" s="27">
        <v>8.7966488956587971E-2</v>
      </c>
      <c r="G695" s="14">
        <v>54.545454545454497</v>
      </c>
      <c r="H695" s="2">
        <v>295</v>
      </c>
      <c r="I695" s="27">
        <v>0.10095824777549624</v>
      </c>
      <c r="J695" s="14">
        <v>93.939390000000003</v>
      </c>
      <c r="K695" s="27">
        <v>0.87898089171974525</v>
      </c>
      <c r="L695" s="2">
        <v>1140</v>
      </c>
      <c r="M695" s="27">
        <v>4.9535065612236029E-2</v>
      </c>
      <c r="N695" s="2">
        <v>116.363636363636</v>
      </c>
      <c r="O695" s="2">
        <v>1198</v>
      </c>
      <c r="P695" s="27">
        <v>5.5869048174229351E-2</v>
      </c>
      <c r="Q695" s="14">
        <v>138.18181818181799</v>
      </c>
      <c r="R695" s="2">
        <v>1117</v>
      </c>
      <c r="S695" s="27">
        <v>5.2367557430848567E-2</v>
      </c>
      <c r="T695" s="14">
        <v>196.96969999999999</v>
      </c>
      <c r="U695" s="27">
        <v>-2.0175438596491228E-2</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1828</v>
      </c>
      <c r="B696" s="2">
        <v>189</v>
      </c>
      <c r="C696" s="27">
        <v>6.7912324829320872E-2</v>
      </c>
      <c r="D696" s="2">
        <v>63.636363636363598</v>
      </c>
      <c r="E696" s="2">
        <v>121</v>
      </c>
      <c r="F696" s="27">
        <v>4.6077684691546078E-2</v>
      </c>
      <c r="G696" s="14">
        <v>32.121212121212103</v>
      </c>
      <c r="H696" s="2">
        <v>121</v>
      </c>
      <c r="I696" s="27">
        <v>4.1409993155373033E-2</v>
      </c>
      <c r="J696" s="14">
        <v>38.181820000000002</v>
      </c>
      <c r="K696" s="27">
        <v>-0.35978835978835977</v>
      </c>
      <c r="L696" s="2">
        <v>1334</v>
      </c>
      <c r="M696" s="27">
        <v>5.7964717128704268E-2</v>
      </c>
      <c r="N696" s="2">
        <v>138.18181818181799</v>
      </c>
      <c r="O696" s="2">
        <v>1125</v>
      </c>
      <c r="P696" s="27">
        <v>5.2464673786317216E-2</v>
      </c>
      <c r="Q696" s="14">
        <v>130.30303030303</v>
      </c>
      <c r="R696" s="2">
        <v>1236</v>
      </c>
      <c r="S696" s="27">
        <v>5.7946554149085797E-2</v>
      </c>
      <c r="T696" s="14">
        <v>188.484848</v>
      </c>
      <c r="U696" s="27">
        <v>-7.3463268365817097E-2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122" t="s">
        <v>1837</v>
      </c>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211" t="s">
        <v>1703</v>
      </c>
      <c r="C699" s="211"/>
      <c r="D699" s="211" t="s">
        <v>1704</v>
      </c>
      <c r="E699" s="211" t="s">
        <v>1703</v>
      </c>
      <c r="F699" s="211"/>
      <c r="G699" s="211" t="s">
        <v>1704</v>
      </c>
      <c r="H699" s="211" t="s">
        <v>1703</v>
      </c>
      <c r="I699" s="211"/>
      <c r="J699" s="211" t="s">
        <v>1704</v>
      </c>
      <c r="K699" t="s">
        <v>172</v>
      </c>
      <c r="L699" s="211" t="s">
        <v>1703</v>
      </c>
      <c r="M699" s="211"/>
      <c r="N699" s="211" t="s">
        <v>1704</v>
      </c>
      <c r="O699" s="211" t="s">
        <v>1703</v>
      </c>
      <c r="P699" s="211"/>
      <c r="Q699" s="211" t="s">
        <v>1704</v>
      </c>
      <c r="R699" s="211" t="s">
        <v>1703</v>
      </c>
      <c r="S699" s="211"/>
      <c r="T699" s="211" t="s">
        <v>1704</v>
      </c>
      <c r="U699" t="s">
        <v>172</v>
      </c>
      <c r="V699" s="211" t="s">
        <v>1703</v>
      </c>
      <c r="W699" s="211"/>
      <c r="X699" s="211" t="s">
        <v>1704</v>
      </c>
      <c r="Y699" s="211" t="s">
        <v>1703</v>
      </c>
      <c r="Z699" s="211"/>
      <c r="AA699" s="211" t="s">
        <v>1704</v>
      </c>
      <c r="AB699" s="211" t="s">
        <v>1703</v>
      </c>
      <c r="AC699" s="211"/>
      <c r="AD699" s="211" t="s">
        <v>1704</v>
      </c>
      <c r="AE699" t="s">
        <v>172</v>
      </c>
    </row>
    <row r="700" spans="1:31" x14ac:dyDescent="0.3">
      <c r="A700" t="s">
        <v>174</v>
      </c>
      <c r="B700" s="2">
        <v>2614</v>
      </c>
      <c r="C700" s="27" t="s">
        <v>172</v>
      </c>
      <c r="D700" s="2">
        <v>148.48484848484799</v>
      </c>
      <c r="E700" s="2">
        <v>3387</v>
      </c>
      <c r="F700" s="27" t="s">
        <v>172</v>
      </c>
      <c r="G700" s="14">
        <v>123.636363636363</v>
      </c>
      <c r="H700" s="2">
        <v>3880</v>
      </c>
      <c r="I700" s="27" t="s">
        <v>172</v>
      </c>
      <c r="J700" s="14">
        <v>191.515152</v>
      </c>
      <c r="K700" s="27">
        <v>0.48431522570772761</v>
      </c>
      <c r="L700" s="2">
        <v>27896</v>
      </c>
      <c r="M700" s="27" t="s">
        <v>172</v>
      </c>
      <c r="N700" s="2">
        <v>409.09090909090901</v>
      </c>
      <c r="O700" s="2">
        <v>31108</v>
      </c>
      <c r="P700" s="27" t="s">
        <v>172</v>
      </c>
      <c r="Q700" s="14">
        <v>410.30303030303003</v>
      </c>
      <c r="R700" s="2">
        <v>33952</v>
      </c>
      <c r="S700" s="27" t="s">
        <v>172</v>
      </c>
      <c r="T700" s="14">
        <v>482.42425500000002</v>
      </c>
      <c r="U700" s="27">
        <v>0.21709205620877545</v>
      </c>
      <c r="V700" s="2">
        <v>2714013</v>
      </c>
      <c r="W700" s="27" t="s">
        <v>172</v>
      </c>
      <c r="X700" s="2">
        <v>5236</v>
      </c>
      <c r="Y700" s="2">
        <v>2924014</v>
      </c>
      <c r="Z700" s="27" t="s">
        <v>172</v>
      </c>
      <c r="AA700" s="14">
        <v>5246.67</v>
      </c>
      <c r="AB700" s="2">
        <v>3088309</v>
      </c>
      <c r="AC700" s="27" t="s">
        <v>172</v>
      </c>
      <c r="AD700" s="14">
        <v>6100</v>
      </c>
      <c r="AE700" s="27">
        <v>0.13800000000000001</v>
      </c>
    </row>
    <row r="701" spans="1:31" x14ac:dyDescent="0.3">
      <c r="A701" t="s">
        <v>1801</v>
      </c>
      <c r="B701" s="2">
        <v>771</v>
      </c>
      <c r="C701" s="27">
        <v>0.29495026778882938</v>
      </c>
      <c r="D701" s="2">
        <v>133.333333333333</v>
      </c>
      <c r="E701" s="2">
        <v>971</v>
      </c>
      <c r="F701" s="27">
        <v>0.28668438145851788</v>
      </c>
      <c r="G701" s="14">
        <v>110.90909090909</v>
      </c>
      <c r="H701" s="2">
        <v>909</v>
      </c>
      <c r="I701" s="27">
        <v>0.23427835051546392</v>
      </c>
      <c r="J701" s="14">
        <v>135.75756799999999</v>
      </c>
      <c r="K701" s="27">
        <v>0.17898832684824903</v>
      </c>
      <c r="L701" s="2">
        <v>6795</v>
      </c>
      <c r="M701" s="27">
        <v>0.24358330943504444</v>
      </c>
      <c r="N701" s="2">
        <v>375.75757575757501</v>
      </c>
      <c r="O701" s="2">
        <v>8738</v>
      </c>
      <c r="P701" s="27">
        <v>0.28089237495178088</v>
      </c>
      <c r="Q701" s="14">
        <v>383.636363636363</v>
      </c>
      <c r="R701" s="2">
        <v>6579</v>
      </c>
      <c r="S701" s="27">
        <v>0.19377356267672008</v>
      </c>
      <c r="T701" s="14">
        <v>323.03030000000001</v>
      </c>
      <c r="U701" s="27">
        <v>-3.1788079470198675E-2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1765</v>
      </c>
      <c r="B702" s="2">
        <v>463</v>
      </c>
      <c r="C702" s="27">
        <v>0.17712318286151493</v>
      </c>
      <c r="D702" s="2">
        <v>109.09090909090899</v>
      </c>
      <c r="E702" s="2">
        <v>390</v>
      </c>
      <c r="F702" s="27">
        <v>0.11514614703277236</v>
      </c>
      <c r="G702" s="14">
        <v>83.030303030303003</v>
      </c>
      <c r="H702" s="2">
        <v>439</v>
      </c>
      <c r="I702" s="27">
        <v>0.11314432989690722</v>
      </c>
      <c r="J702" s="14">
        <v>102.42424</v>
      </c>
      <c r="K702" s="27">
        <v>-5.183585313174946E-2</v>
      </c>
      <c r="L702" s="2">
        <v>3508</v>
      </c>
      <c r="M702" s="27">
        <v>0.12575279609979925</v>
      </c>
      <c r="N702" s="2">
        <v>265.45454545454498</v>
      </c>
      <c r="O702" s="2">
        <v>3681</v>
      </c>
      <c r="P702" s="27">
        <v>0.11832969011186834</v>
      </c>
      <c r="Q702" s="14">
        <v>240</v>
      </c>
      <c r="R702" s="2">
        <v>2249</v>
      </c>
      <c r="S702" s="27">
        <v>6.6240574929311971E-2</v>
      </c>
      <c r="T702" s="14">
        <v>220.606064</v>
      </c>
      <c r="U702" s="27">
        <v>-0.35889395667046753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1819</v>
      </c>
      <c r="B703" s="2">
        <v>444</v>
      </c>
      <c r="C703" s="27">
        <v>0.16985462892119357</v>
      </c>
      <c r="D703" s="2">
        <v>106.06060606060601</v>
      </c>
      <c r="E703" s="2">
        <v>343</v>
      </c>
      <c r="F703" s="27">
        <v>0.10126956008266903</v>
      </c>
      <c r="G703" s="14">
        <v>73.3333333333333</v>
      </c>
      <c r="H703" s="2">
        <v>284</v>
      </c>
      <c r="I703" s="27">
        <v>7.3195876288659797E-2</v>
      </c>
      <c r="J703" s="14">
        <v>68.484849999999994</v>
      </c>
      <c r="K703" s="27">
        <v>-0.36036036036036034</v>
      </c>
      <c r="L703" s="2">
        <v>3115</v>
      </c>
      <c r="M703" s="27">
        <v>0.11166475480355606</v>
      </c>
      <c r="N703" s="2">
        <v>259.39393939393898</v>
      </c>
      <c r="O703" s="2">
        <v>3239</v>
      </c>
      <c r="P703" s="27">
        <v>0.10412112639835412</v>
      </c>
      <c r="Q703" s="14">
        <v>228.48484848484799</v>
      </c>
      <c r="R703" s="2">
        <v>1748</v>
      </c>
      <c r="S703" s="27">
        <v>5.1484448633364752E-2</v>
      </c>
      <c r="T703" s="14">
        <v>173.33332799999999</v>
      </c>
      <c r="U703" s="27">
        <v>-0.43884430176565009</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1820</v>
      </c>
      <c r="B704" s="2">
        <v>45</v>
      </c>
      <c r="C704" s="27">
        <v>1.7214996174445295E-2</v>
      </c>
      <c r="D704" s="2">
        <v>35.757575757575701</v>
      </c>
      <c r="E704" s="2">
        <v>33</v>
      </c>
      <c r="F704" s="27">
        <v>9.7431355181576609E-3</v>
      </c>
      <c r="G704" s="14">
        <v>25.4545454545454</v>
      </c>
      <c r="H704" s="2">
        <v>18</v>
      </c>
      <c r="I704" s="27">
        <v>4.6391752577319588E-3</v>
      </c>
      <c r="J704" s="14">
        <v>15.151515</v>
      </c>
      <c r="K704" s="27">
        <v>-0.6</v>
      </c>
      <c r="L704" s="2">
        <v>455</v>
      </c>
      <c r="M704" s="27">
        <v>1.6310582162317178E-2</v>
      </c>
      <c r="N704" s="2">
        <v>100</v>
      </c>
      <c r="O704" s="2">
        <v>352</v>
      </c>
      <c r="P704" s="27">
        <v>1.1315417256011316E-2</v>
      </c>
      <c r="Q704" s="14">
        <v>87.878787878787904</v>
      </c>
      <c r="R704" s="2">
        <v>96</v>
      </c>
      <c r="S704" s="27">
        <v>2.8275212064090482E-3</v>
      </c>
      <c r="T704" s="14">
        <v>28.484848</v>
      </c>
      <c r="U704" s="27">
        <v>-0.78901098901098898</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1821</v>
      </c>
      <c r="B705" s="2">
        <v>245</v>
      </c>
      <c r="C705" s="27">
        <v>9.3726090283091049E-2</v>
      </c>
      <c r="D705" s="2">
        <v>89.090909090909093</v>
      </c>
      <c r="E705" s="2">
        <v>127</v>
      </c>
      <c r="F705" s="27">
        <v>3.7496309418364335E-2</v>
      </c>
      <c r="G705" s="14">
        <v>35.151515151515099</v>
      </c>
      <c r="H705" s="2">
        <v>91</v>
      </c>
      <c r="I705" s="27">
        <v>2.345360824742268E-2</v>
      </c>
      <c r="J705" s="14">
        <v>34.5454559</v>
      </c>
      <c r="K705" s="27">
        <v>-0.62857142857142856</v>
      </c>
      <c r="L705" s="2">
        <v>1213</v>
      </c>
      <c r="M705" s="27">
        <v>4.3482936621737883E-2</v>
      </c>
      <c r="N705" s="2">
        <v>160</v>
      </c>
      <c r="O705" s="2">
        <v>1259</v>
      </c>
      <c r="P705" s="27">
        <v>4.0471904333290475E-2</v>
      </c>
      <c r="Q705" s="14">
        <v>139.39393939393901</v>
      </c>
      <c r="R705" s="2">
        <v>898</v>
      </c>
      <c r="S705" s="27">
        <v>2.6449104618284636E-2</v>
      </c>
      <c r="T705" s="14">
        <v>126.666664</v>
      </c>
      <c r="U705" s="27">
        <v>-0.25968672712283597</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1822</v>
      </c>
      <c r="B706" s="2">
        <v>154</v>
      </c>
      <c r="C706" s="27">
        <v>5.891354246365723E-2</v>
      </c>
      <c r="D706" s="2">
        <v>59.393939393939398</v>
      </c>
      <c r="E706" s="2">
        <v>183</v>
      </c>
      <c r="F706" s="27">
        <v>5.4030115146147036E-2</v>
      </c>
      <c r="G706" s="14">
        <v>59.393939393939398</v>
      </c>
      <c r="H706" s="2">
        <v>175</v>
      </c>
      <c r="I706" s="27">
        <v>4.5103092783505154E-2</v>
      </c>
      <c r="J706" s="14">
        <v>58.181820000000002</v>
      </c>
      <c r="K706" s="27">
        <v>0.13636363636363635</v>
      </c>
      <c r="L706" s="2">
        <v>1447</v>
      </c>
      <c r="M706" s="27">
        <v>5.1871236019501006E-2</v>
      </c>
      <c r="N706" s="2">
        <v>166.06060606060601</v>
      </c>
      <c r="O706" s="2">
        <v>1628</v>
      </c>
      <c r="P706" s="27">
        <v>5.2333804809052337E-2</v>
      </c>
      <c r="Q706" s="14">
        <v>198.18181818181799</v>
      </c>
      <c r="R706" s="2">
        <v>754</v>
      </c>
      <c r="S706" s="27">
        <v>2.2207822808671066E-2</v>
      </c>
      <c r="T706" s="14">
        <v>144.24243200000001</v>
      </c>
      <c r="U706" s="27">
        <v>-0.47892190739460955</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1823</v>
      </c>
      <c r="B707" s="2">
        <v>19</v>
      </c>
      <c r="C707" s="27">
        <v>7.2685539403213465E-3</v>
      </c>
      <c r="D707" s="2">
        <v>12.7272727272727</v>
      </c>
      <c r="E707" s="2">
        <v>47</v>
      </c>
      <c r="F707" s="27">
        <v>1.3876586950103336E-2</v>
      </c>
      <c r="G707" s="14">
        <v>27.272727272727199</v>
      </c>
      <c r="H707" s="2">
        <v>155</v>
      </c>
      <c r="I707" s="27">
        <v>3.994845360824742E-2</v>
      </c>
      <c r="J707" s="14">
        <v>73.939390000000003</v>
      </c>
      <c r="K707" s="27">
        <v>7.1578947368421053</v>
      </c>
      <c r="L707" s="2">
        <v>393</v>
      </c>
      <c r="M707" s="27">
        <v>1.4088041296243189E-2</v>
      </c>
      <c r="N707" s="2">
        <v>84.848484848484802</v>
      </c>
      <c r="O707" s="2">
        <v>442</v>
      </c>
      <c r="P707" s="27">
        <v>1.4208563713514208E-2</v>
      </c>
      <c r="Q707" s="14">
        <v>84.242424242424207</v>
      </c>
      <c r="R707" s="2">
        <v>501</v>
      </c>
      <c r="S707" s="27">
        <v>1.4756126295947219E-2</v>
      </c>
      <c r="T707" s="14">
        <v>125.454544</v>
      </c>
      <c r="U707" s="27">
        <v>0.27480916030534353</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1766</v>
      </c>
      <c r="B708" s="2">
        <v>308</v>
      </c>
      <c r="C708" s="27">
        <v>0.11782708492731446</v>
      </c>
      <c r="D708" s="2">
        <v>80.606060606060595</v>
      </c>
      <c r="E708" s="2">
        <v>581</v>
      </c>
      <c r="F708" s="27">
        <v>0.17153823442574551</v>
      </c>
      <c r="G708" s="14">
        <v>96.969696969696898</v>
      </c>
      <c r="H708" s="2">
        <v>470</v>
      </c>
      <c r="I708" s="27">
        <v>0.1211340206185567</v>
      </c>
      <c r="J708" s="14">
        <v>107.878784</v>
      </c>
      <c r="K708" s="27">
        <v>0.52597402597402598</v>
      </c>
      <c r="L708" s="2">
        <v>3287</v>
      </c>
      <c r="M708" s="27">
        <v>0.11783051333524519</v>
      </c>
      <c r="N708" s="2">
        <v>252.72727272727201</v>
      </c>
      <c r="O708" s="2">
        <v>5057</v>
      </c>
      <c r="P708" s="27">
        <v>0.16256268483991257</v>
      </c>
      <c r="Q708" s="14">
        <v>290.30303030303003</v>
      </c>
      <c r="R708" s="2">
        <v>4330</v>
      </c>
      <c r="S708" s="27">
        <v>0.12753298774740809</v>
      </c>
      <c r="T708" s="14">
        <v>321.21212800000001</v>
      </c>
      <c r="U708" s="27">
        <v>0.31731061758442347</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1767</v>
      </c>
      <c r="B709" s="2">
        <v>0</v>
      </c>
      <c r="C709" s="27">
        <v>0</v>
      </c>
      <c r="D709" s="2">
        <v>80</v>
      </c>
      <c r="E709" s="2">
        <v>83</v>
      </c>
      <c r="F709" s="27">
        <v>2.4505462060820785E-2</v>
      </c>
      <c r="G709" s="14">
        <v>41.818181818181799</v>
      </c>
      <c r="H709" s="2">
        <v>107</v>
      </c>
      <c r="I709" s="27">
        <v>2.7577319587628865E-2</v>
      </c>
      <c r="J709" s="14">
        <v>40.606059999999999</v>
      </c>
      <c r="K709" s="27"/>
      <c r="L709" s="2">
        <v>551</v>
      </c>
      <c r="M709" s="27">
        <v>1.9751935761399483E-2</v>
      </c>
      <c r="N709" s="2">
        <v>119.39393939393899</v>
      </c>
      <c r="O709" s="2">
        <v>714</v>
      </c>
      <c r="P709" s="27">
        <v>2.2952295229522954E-2</v>
      </c>
      <c r="Q709" s="14">
        <v>132.72727272727201</v>
      </c>
      <c r="R709" s="2">
        <v>605</v>
      </c>
      <c r="S709" s="27">
        <v>1.7819274269557022E-2</v>
      </c>
      <c r="T709" s="14">
        <v>93.333335899999994</v>
      </c>
      <c r="U709" s="27">
        <v>9.8003629764065334E-2</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1824</v>
      </c>
      <c r="B710" s="2">
        <v>0</v>
      </c>
      <c r="C710" s="27">
        <v>0</v>
      </c>
      <c r="D710" s="2">
        <v>80</v>
      </c>
      <c r="E710" s="2">
        <v>83</v>
      </c>
      <c r="F710" s="27">
        <v>2.4505462060820785E-2</v>
      </c>
      <c r="G710" s="14">
        <v>41.818181818181799</v>
      </c>
      <c r="H710" s="2">
        <v>68</v>
      </c>
      <c r="I710" s="27">
        <v>1.7525773195876289E-2</v>
      </c>
      <c r="J710" s="14">
        <v>29.69697</v>
      </c>
      <c r="K710" s="27"/>
      <c r="L710" s="2">
        <v>453</v>
      </c>
      <c r="M710" s="27">
        <v>1.6238887295669632E-2</v>
      </c>
      <c r="N710" s="2">
        <v>100.60606060606</v>
      </c>
      <c r="O710" s="2">
        <v>682</v>
      </c>
      <c r="P710" s="27">
        <v>2.1923620933521924E-2</v>
      </c>
      <c r="Q710" s="14">
        <v>131.51515151515099</v>
      </c>
      <c r="R710" s="2">
        <v>370</v>
      </c>
      <c r="S710" s="27">
        <v>1.0897737983034873E-2</v>
      </c>
      <c r="T710" s="14">
        <v>73.939390000000003</v>
      </c>
      <c r="U710" s="27">
        <v>-0.18322295805739514</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1825</v>
      </c>
      <c r="B711" s="2">
        <v>0</v>
      </c>
      <c r="C711" s="27">
        <v>0</v>
      </c>
      <c r="D711" s="2">
        <v>80</v>
      </c>
      <c r="E711" s="2">
        <v>52</v>
      </c>
      <c r="F711" s="27">
        <v>1.5352819604369648E-2</v>
      </c>
      <c r="G711" s="14">
        <v>36.969696969696898</v>
      </c>
      <c r="H711" s="2">
        <v>4</v>
      </c>
      <c r="I711" s="27">
        <v>1.0309278350515464E-3</v>
      </c>
      <c r="J711" s="14">
        <v>3.6363637400000002</v>
      </c>
      <c r="K711" s="27"/>
      <c r="L711" s="2">
        <v>116</v>
      </c>
      <c r="M711" s="27">
        <v>4.1583022655577858E-3</v>
      </c>
      <c r="N711" s="2">
        <v>53.3333333333333</v>
      </c>
      <c r="O711" s="2">
        <v>87</v>
      </c>
      <c r="P711" s="27">
        <v>2.7967082422527966E-3</v>
      </c>
      <c r="Q711" s="14">
        <v>41.212121212121197</v>
      </c>
      <c r="R711" s="2">
        <v>100</v>
      </c>
      <c r="S711" s="27">
        <v>2.945334590009425E-3</v>
      </c>
      <c r="T711" s="14">
        <v>36.363636</v>
      </c>
      <c r="U711" s="27">
        <v>-0.13793103448275862</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1826</v>
      </c>
      <c r="B712" s="2">
        <v>0</v>
      </c>
      <c r="C712" s="27">
        <v>0</v>
      </c>
      <c r="D712" s="2">
        <v>80</v>
      </c>
      <c r="E712" s="2">
        <v>6</v>
      </c>
      <c r="F712" s="27">
        <v>1.7714791851195749E-3</v>
      </c>
      <c r="G712" s="14">
        <v>6.6666666666666599</v>
      </c>
      <c r="H712" s="2">
        <v>26</v>
      </c>
      <c r="I712" s="27">
        <v>6.7010309278350512E-3</v>
      </c>
      <c r="J712" s="14">
        <v>16.363636</v>
      </c>
      <c r="K712" s="27"/>
      <c r="L712" s="2">
        <v>229</v>
      </c>
      <c r="M712" s="27">
        <v>8.2090622311442509E-3</v>
      </c>
      <c r="N712" s="2">
        <v>69.696969696969703</v>
      </c>
      <c r="O712" s="2">
        <v>258</v>
      </c>
      <c r="P712" s="27">
        <v>8.2936865115082938E-3</v>
      </c>
      <c r="Q712" s="14">
        <v>77.575757575757507</v>
      </c>
      <c r="R712" s="2">
        <v>147</v>
      </c>
      <c r="S712" s="27">
        <v>4.3296418473138549E-3</v>
      </c>
      <c r="T712" s="14">
        <v>44.242424</v>
      </c>
      <c r="U712" s="27">
        <v>-0.35807860262008734</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1827</v>
      </c>
      <c r="B713" s="2">
        <v>0</v>
      </c>
      <c r="C713" s="27">
        <v>0</v>
      </c>
      <c r="D713" s="2">
        <v>80</v>
      </c>
      <c r="E713" s="2">
        <v>25</v>
      </c>
      <c r="F713" s="27">
        <v>7.3811632713315619E-3</v>
      </c>
      <c r="G713" s="14">
        <v>16.969696969696901</v>
      </c>
      <c r="H713" s="2">
        <v>38</v>
      </c>
      <c r="I713" s="27">
        <v>9.7938144329896906E-3</v>
      </c>
      <c r="J713" s="14">
        <v>24.242424</v>
      </c>
      <c r="K713" s="27"/>
      <c r="L713" s="2">
        <v>108</v>
      </c>
      <c r="M713" s="27">
        <v>3.871522798967594E-3</v>
      </c>
      <c r="N713" s="2">
        <v>44.2424242424242</v>
      </c>
      <c r="O713" s="2">
        <v>337</v>
      </c>
      <c r="P713" s="27">
        <v>1.0833226179760833E-2</v>
      </c>
      <c r="Q713" s="14">
        <v>80</v>
      </c>
      <c r="R713" s="2">
        <v>123</v>
      </c>
      <c r="S713" s="27">
        <v>3.6227615457115931E-3</v>
      </c>
      <c r="T713" s="14">
        <v>41.818179999999998</v>
      </c>
      <c r="U713" s="27">
        <v>0.1388888888888889</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1828</v>
      </c>
      <c r="B714" s="2">
        <v>0</v>
      </c>
      <c r="C714" s="27">
        <v>0</v>
      </c>
      <c r="D714" s="2">
        <v>80</v>
      </c>
      <c r="E714" s="2">
        <v>0</v>
      </c>
      <c r="F714" s="27">
        <v>0</v>
      </c>
      <c r="G714" s="14">
        <v>13.3333333333333</v>
      </c>
      <c r="H714" s="2">
        <v>39</v>
      </c>
      <c r="I714" s="27">
        <v>1.0051546391752578E-2</v>
      </c>
      <c r="J714" s="14">
        <v>29.090910000000001</v>
      </c>
      <c r="K714" s="27"/>
      <c r="L714" s="2">
        <v>98</v>
      </c>
      <c r="M714" s="27">
        <v>3.5130484657298539E-3</v>
      </c>
      <c r="N714" s="2">
        <v>46.6666666666666</v>
      </c>
      <c r="O714" s="2">
        <v>32</v>
      </c>
      <c r="P714" s="27">
        <v>1.0286742960010286E-3</v>
      </c>
      <c r="Q714" s="14">
        <v>16.969696969696901</v>
      </c>
      <c r="R714" s="2">
        <v>235</v>
      </c>
      <c r="S714" s="27">
        <v>6.9215362865221487E-3</v>
      </c>
      <c r="T714" s="14">
        <v>59.393940000000001</v>
      </c>
      <c r="U714" s="27">
        <v>1.3979591836734695</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1768</v>
      </c>
      <c r="B715" s="2">
        <v>308</v>
      </c>
      <c r="C715" s="27">
        <v>0.11782708492731446</v>
      </c>
      <c r="D715" s="2">
        <v>80.606060606060595</v>
      </c>
      <c r="E715" s="2">
        <v>498</v>
      </c>
      <c r="F715" s="27">
        <v>0.14703277236492471</v>
      </c>
      <c r="G715" s="14">
        <v>89.090909090909093</v>
      </c>
      <c r="H715" s="2">
        <v>363</v>
      </c>
      <c r="I715" s="27">
        <v>9.3556701030927836E-2</v>
      </c>
      <c r="J715" s="14">
        <v>98.787880000000001</v>
      </c>
      <c r="K715" s="27">
        <v>0.17857142857142858</v>
      </c>
      <c r="L715" s="2">
        <v>2736</v>
      </c>
      <c r="M715" s="27">
        <v>9.8078577573845707E-2</v>
      </c>
      <c r="N715" s="2">
        <v>218.18181818181799</v>
      </c>
      <c r="O715" s="2">
        <v>4343</v>
      </c>
      <c r="P715" s="27">
        <v>0.1396103896103896</v>
      </c>
      <c r="Q715" s="14">
        <v>254.54545454545399</v>
      </c>
      <c r="R715" s="2">
        <v>3725</v>
      </c>
      <c r="S715" s="27">
        <v>0.10971371347785108</v>
      </c>
      <c r="T715" s="14">
        <v>309.69695999999999</v>
      </c>
      <c r="U715" s="27">
        <v>0.36147660818713451</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1824</v>
      </c>
      <c r="B716" s="2">
        <v>308</v>
      </c>
      <c r="C716" s="27">
        <v>0.11782708492731446</v>
      </c>
      <c r="D716" s="2">
        <v>80.606060606060595</v>
      </c>
      <c r="E716" s="2">
        <v>498</v>
      </c>
      <c r="F716" s="27">
        <v>0.14703277236492471</v>
      </c>
      <c r="G716" s="14">
        <v>89.090909090909093</v>
      </c>
      <c r="H716" s="2">
        <v>315</v>
      </c>
      <c r="I716" s="27">
        <v>8.1185567010309281E-2</v>
      </c>
      <c r="J716" s="14">
        <v>89.696969999999993</v>
      </c>
      <c r="K716" s="27">
        <v>2.2727272727272728E-2</v>
      </c>
      <c r="L716" s="2">
        <v>2571</v>
      </c>
      <c r="M716" s="27">
        <v>9.2163751075423003E-2</v>
      </c>
      <c r="N716" s="2">
        <v>213.939393939393</v>
      </c>
      <c r="O716" s="2">
        <v>4060</v>
      </c>
      <c r="P716" s="27">
        <v>0.13051305130513052</v>
      </c>
      <c r="Q716" s="14">
        <v>246.06060606060601</v>
      </c>
      <c r="R716" s="2">
        <v>3556</v>
      </c>
      <c r="S716" s="27">
        <v>0.10473609802073515</v>
      </c>
      <c r="T716" s="14">
        <v>296.36364700000001</v>
      </c>
      <c r="U716" s="27">
        <v>0.38311940879035394</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1825</v>
      </c>
      <c r="B717" s="2">
        <v>76</v>
      </c>
      <c r="C717" s="27">
        <v>2.9074215761285386E-2</v>
      </c>
      <c r="D717" s="2">
        <v>45.454545454545404</v>
      </c>
      <c r="E717" s="2">
        <v>96</v>
      </c>
      <c r="F717" s="27">
        <v>2.8343666961913198E-2</v>
      </c>
      <c r="G717" s="14">
        <v>43.636363636363598</v>
      </c>
      <c r="H717" s="2">
        <v>8</v>
      </c>
      <c r="I717" s="27">
        <v>2.0618556701030928E-3</v>
      </c>
      <c r="J717" s="14">
        <v>8.4848479999999995</v>
      </c>
      <c r="K717" s="27">
        <v>-0.89473684210526316</v>
      </c>
      <c r="L717" s="2">
        <v>510</v>
      </c>
      <c r="M717" s="27">
        <v>1.828219099512475E-2</v>
      </c>
      <c r="N717" s="2">
        <v>97.575757575757606</v>
      </c>
      <c r="O717" s="2">
        <v>625</v>
      </c>
      <c r="P717" s="27">
        <v>2.0091294843770091E-2</v>
      </c>
      <c r="Q717" s="14">
        <v>98.181818181818201</v>
      </c>
      <c r="R717" s="2">
        <v>458</v>
      </c>
      <c r="S717" s="27">
        <v>1.3489632422243167E-2</v>
      </c>
      <c r="T717" s="14">
        <v>117.57576</v>
      </c>
      <c r="U717" s="27">
        <v>-0.10196078431372549</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1826</v>
      </c>
      <c r="B718" s="2">
        <v>68</v>
      </c>
      <c r="C718" s="27">
        <v>2.6013771996939557E-2</v>
      </c>
      <c r="D718" s="2">
        <v>31.515151515151501</v>
      </c>
      <c r="E718" s="2">
        <v>198</v>
      </c>
      <c r="F718" s="27">
        <v>5.8458813108945969E-2</v>
      </c>
      <c r="G718" s="14">
        <v>58.787878787878803</v>
      </c>
      <c r="H718" s="2">
        <v>78</v>
      </c>
      <c r="I718" s="27">
        <v>2.0103092783505156E-2</v>
      </c>
      <c r="J718" s="14">
        <v>43.636364</v>
      </c>
      <c r="K718" s="27">
        <v>0.14705882352941177</v>
      </c>
      <c r="L718" s="2">
        <v>1122</v>
      </c>
      <c r="M718" s="27">
        <v>4.0220820189274448E-2</v>
      </c>
      <c r="N718" s="2">
        <v>184.24242424242399</v>
      </c>
      <c r="O718" s="2">
        <v>1413</v>
      </c>
      <c r="P718" s="27">
        <v>4.5422399382795423E-2</v>
      </c>
      <c r="Q718" s="14">
        <v>181.21212121212099</v>
      </c>
      <c r="R718" s="2">
        <v>1530</v>
      </c>
      <c r="S718" s="27">
        <v>4.5063619227144205E-2</v>
      </c>
      <c r="T718" s="14">
        <v>247.27271999999999</v>
      </c>
      <c r="U718" s="27">
        <v>0.36363636363636365</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1827</v>
      </c>
      <c r="B719" s="2">
        <v>164</v>
      </c>
      <c r="C719" s="27">
        <v>6.2739097169089514E-2</v>
      </c>
      <c r="D719" s="2">
        <v>59.393939393939398</v>
      </c>
      <c r="E719" s="2">
        <v>204</v>
      </c>
      <c r="F719" s="27">
        <v>6.0230292294065547E-2</v>
      </c>
      <c r="G719" s="14">
        <v>57.5757575757575</v>
      </c>
      <c r="H719" s="2">
        <v>229</v>
      </c>
      <c r="I719" s="27">
        <v>5.9020618556701029E-2</v>
      </c>
      <c r="J719" s="14">
        <v>79.393936199999999</v>
      </c>
      <c r="K719" s="27">
        <v>0.39634146341463417</v>
      </c>
      <c r="L719" s="2">
        <v>939</v>
      </c>
      <c r="M719" s="27">
        <v>3.3660739891023805E-2</v>
      </c>
      <c r="N719" s="2">
        <v>152.72727272727201</v>
      </c>
      <c r="O719" s="2">
        <v>2022</v>
      </c>
      <c r="P719" s="27">
        <v>6.4999357078564995E-2</v>
      </c>
      <c r="Q719" s="14">
        <v>195.15151515151501</v>
      </c>
      <c r="R719" s="2">
        <v>1568</v>
      </c>
      <c r="S719" s="27">
        <v>4.6182846371347785E-2</v>
      </c>
      <c r="T719" s="14">
        <v>192.72728000000001</v>
      </c>
      <c r="U719" s="27">
        <v>0.66986155484558041</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1828</v>
      </c>
      <c r="B720" s="2">
        <v>0</v>
      </c>
      <c r="C720" s="27">
        <v>0</v>
      </c>
      <c r="D720" s="2">
        <v>80</v>
      </c>
      <c r="E720" s="2">
        <v>0</v>
      </c>
      <c r="F720" s="27">
        <v>0</v>
      </c>
      <c r="G720" s="14">
        <v>13.3333333333333</v>
      </c>
      <c r="H720" s="2">
        <v>48</v>
      </c>
      <c r="I720" s="27">
        <v>1.2371134020618556E-2</v>
      </c>
      <c r="J720" s="14">
        <v>33.3333321</v>
      </c>
      <c r="K720" s="27"/>
      <c r="L720" s="2">
        <v>165</v>
      </c>
      <c r="M720" s="27">
        <v>5.9148264984227126E-3</v>
      </c>
      <c r="N720" s="2">
        <v>53.3333333333333</v>
      </c>
      <c r="O720" s="2">
        <v>283</v>
      </c>
      <c r="P720" s="27">
        <v>9.0973383052590975E-3</v>
      </c>
      <c r="Q720" s="14">
        <v>89.090909090909093</v>
      </c>
      <c r="R720" s="2">
        <v>169</v>
      </c>
      <c r="S720" s="27">
        <v>4.9776154571159288E-3</v>
      </c>
      <c r="T720" s="14">
        <v>58.181820000000002</v>
      </c>
      <c r="U720" s="27">
        <v>2.4242424242424242E-2</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1817</v>
      </c>
      <c r="B721" s="2">
        <v>1843</v>
      </c>
      <c r="C721" s="27">
        <v>0.70504973221117062</v>
      </c>
      <c r="D721" s="2">
        <v>150.30303030303</v>
      </c>
      <c r="E721" s="2">
        <v>2416</v>
      </c>
      <c r="F721" s="27">
        <v>0.71331561854148218</v>
      </c>
      <c r="G721" s="14">
        <v>132.12121212121201</v>
      </c>
      <c r="H721" s="2">
        <v>2971</v>
      </c>
      <c r="I721" s="27">
        <v>0.76572164948453614</v>
      </c>
      <c r="J721" s="14">
        <v>187.878784</v>
      </c>
      <c r="K721" s="27">
        <v>0.61204557786218128</v>
      </c>
      <c r="L721" s="2">
        <v>21101</v>
      </c>
      <c r="M721" s="27">
        <v>0.75641669056495553</v>
      </c>
      <c r="N721" s="2">
        <v>491.51515151515099</v>
      </c>
      <c r="O721" s="2">
        <v>22370</v>
      </c>
      <c r="P721" s="27">
        <v>0.71910762504821912</v>
      </c>
      <c r="Q721" s="14">
        <v>475.15151515151501</v>
      </c>
      <c r="R721" s="2">
        <v>27373</v>
      </c>
      <c r="S721" s="27">
        <v>0.80622643732327992</v>
      </c>
      <c r="T721" s="14">
        <v>472.121216</v>
      </c>
      <c r="U721" s="27">
        <v>0.29723709776787832</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1765</v>
      </c>
      <c r="B722" s="2">
        <v>1297</v>
      </c>
      <c r="C722" s="27">
        <v>0.49617444529456772</v>
      </c>
      <c r="D722" s="2">
        <v>111.515151515151</v>
      </c>
      <c r="E722" s="2">
        <v>1565</v>
      </c>
      <c r="F722" s="27">
        <v>0.46206082078535576</v>
      </c>
      <c r="G722" s="14">
        <v>121.212121212121</v>
      </c>
      <c r="H722" s="2">
        <v>2068</v>
      </c>
      <c r="I722" s="27">
        <v>0.53298969072164948</v>
      </c>
      <c r="J722" s="14">
        <v>175.75756799999999</v>
      </c>
      <c r="K722" s="27">
        <v>0.59444872783346181</v>
      </c>
      <c r="L722" s="2">
        <v>14895</v>
      </c>
      <c r="M722" s="27">
        <v>0.53394751935761398</v>
      </c>
      <c r="N722" s="2">
        <v>471.51515151515099</v>
      </c>
      <c r="O722" s="2">
        <v>15795</v>
      </c>
      <c r="P722" s="27">
        <v>0.50774720329175771</v>
      </c>
      <c r="Q722" s="14">
        <v>480</v>
      </c>
      <c r="R722" s="2">
        <v>18457</v>
      </c>
      <c r="S722" s="27">
        <v>0.54362040527803956</v>
      </c>
      <c r="T722" s="14">
        <v>502.42425500000002</v>
      </c>
      <c r="U722" s="27">
        <v>0.23914065122524336</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1819</v>
      </c>
      <c r="B723" s="2">
        <v>1027</v>
      </c>
      <c r="C723" s="27">
        <v>0.39288446824789597</v>
      </c>
      <c r="D723" s="2">
        <v>111.515151515151</v>
      </c>
      <c r="E723" s="2">
        <v>1054</v>
      </c>
      <c r="F723" s="27">
        <v>0.31118984351933865</v>
      </c>
      <c r="G723" s="14">
        <v>95.757575757575694</v>
      </c>
      <c r="H723" s="2">
        <v>1132</v>
      </c>
      <c r="I723" s="27">
        <v>0.29175257731958765</v>
      </c>
      <c r="J723" s="14">
        <v>110.303032</v>
      </c>
      <c r="K723" s="27">
        <v>0.10223953261927946</v>
      </c>
      <c r="L723" s="2">
        <v>10602</v>
      </c>
      <c r="M723" s="27">
        <v>0.38005448809865211</v>
      </c>
      <c r="N723" s="2">
        <v>450.30303030303003</v>
      </c>
      <c r="O723" s="2">
        <v>10501</v>
      </c>
      <c r="P723" s="27">
        <v>0.33756589944708759</v>
      </c>
      <c r="Q723" s="14">
        <v>385.45454545454498</v>
      </c>
      <c r="R723" s="2">
        <v>11270</v>
      </c>
      <c r="S723" s="27">
        <v>0.3319392082940622</v>
      </c>
      <c r="T723" s="14">
        <v>398.78787199999999</v>
      </c>
      <c r="U723" s="27">
        <v>6.3006979815129219E-2</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1820</v>
      </c>
      <c r="B724" s="2">
        <v>180</v>
      </c>
      <c r="C724" s="27">
        <v>6.8859984697781179E-2</v>
      </c>
      <c r="D724" s="2">
        <v>63.030303030303003</v>
      </c>
      <c r="E724" s="2">
        <v>223</v>
      </c>
      <c r="F724" s="27">
        <v>6.5839976380277526E-2</v>
      </c>
      <c r="G724" s="14">
        <v>52.727272727272698</v>
      </c>
      <c r="H724" s="2">
        <v>90</v>
      </c>
      <c r="I724" s="27">
        <v>2.3195876288659795E-2</v>
      </c>
      <c r="J724" s="14">
        <v>30.30303</v>
      </c>
      <c r="K724" s="27">
        <v>-0.5</v>
      </c>
      <c r="L724" s="2">
        <v>1775</v>
      </c>
      <c r="M724" s="27">
        <v>6.3629194149698878E-2</v>
      </c>
      <c r="N724" s="2">
        <v>187.87878787878699</v>
      </c>
      <c r="O724" s="2">
        <v>1470</v>
      </c>
      <c r="P724" s="27">
        <v>4.7254725472547256E-2</v>
      </c>
      <c r="Q724" s="14">
        <v>175.75757575757501</v>
      </c>
      <c r="R724" s="2">
        <v>1054</v>
      </c>
      <c r="S724" s="27">
        <v>3.1043826578699342E-2</v>
      </c>
      <c r="T724" s="14">
        <v>170.30302399999999</v>
      </c>
      <c r="U724" s="27">
        <v>-0.40619718309859154</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1821</v>
      </c>
      <c r="B725" s="2">
        <v>244</v>
      </c>
      <c r="C725" s="27">
        <v>9.3343534812547813E-2</v>
      </c>
      <c r="D725" s="2">
        <v>70.303030303030297</v>
      </c>
      <c r="E725" s="2">
        <v>156</v>
      </c>
      <c r="F725" s="27">
        <v>4.6058458813108945E-2</v>
      </c>
      <c r="G725" s="14">
        <v>38.787878787878697</v>
      </c>
      <c r="H725" s="2">
        <v>347</v>
      </c>
      <c r="I725" s="27">
        <v>8.9432989690721651E-2</v>
      </c>
      <c r="J725" s="14">
        <v>67.878784199999998</v>
      </c>
      <c r="K725" s="27">
        <v>0.42213114754098363</v>
      </c>
      <c r="L725" s="2">
        <v>2692</v>
      </c>
      <c r="M725" s="27">
        <v>9.650129050759966E-2</v>
      </c>
      <c r="N725" s="2">
        <v>236.969696969697</v>
      </c>
      <c r="O725" s="2">
        <v>2648</v>
      </c>
      <c r="P725" s="27">
        <v>8.512279799408512E-2</v>
      </c>
      <c r="Q725" s="14">
        <v>239.39393939393901</v>
      </c>
      <c r="R725" s="2">
        <v>3429</v>
      </c>
      <c r="S725" s="27">
        <v>0.10099552309142319</v>
      </c>
      <c r="T725" s="14">
        <v>300.60604899999998</v>
      </c>
      <c r="U725" s="27">
        <v>0.27377414561664193</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1822</v>
      </c>
      <c r="B726" s="2">
        <v>603</v>
      </c>
      <c r="C726" s="27">
        <v>0.23068094873756695</v>
      </c>
      <c r="D726" s="2">
        <v>94.545454545454504</v>
      </c>
      <c r="E726" s="2">
        <v>675</v>
      </c>
      <c r="F726" s="27">
        <v>0.19929140832595216</v>
      </c>
      <c r="G726" s="14">
        <v>85.454545454545396</v>
      </c>
      <c r="H726" s="2">
        <v>695</v>
      </c>
      <c r="I726" s="27">
        <v>0.17912371134020619</v>
      </c>
      <c r="J726" s="14">
        <v>97.575760000000002</v>
      </c>
      <c r="K726" s="27">
        <v>0.15257048092868988</v>
      </c>
      <c r="L726" s="2">
        <v>6135</v>
      </c>
      <c r="M726" s="27">
        <v>0.2199240034413536</v>
      </c>
      <c r="N726" s="2">
        <v>327.87878787878702</v>
      </c>
      <c r="O726" s="2">
        <v>6383</v>
      </c>
      <c r="P726" s="27">
        <v>0.2051883759804552</v>
      </c>
      <c r="Q726" s="14">
        <v>330.30303030303003</v>
      </c>
      <c r="R726" s="2">
        <v>6787</v>
      </c>
      <c r="S726" s="27">
        <v>0.19989985862393969</v>
      </c>
      <c r="T726" s="14">
        <v>370.90910000000002</v>
      </c>
      <c r="U726" s="27">
        <v>0.10627546862265688</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1823</v>
      </c>
      <c r="B727" s="2">
        <v>270</v>
      </c>
      <c r="C727" s="27">
        <v>0.10328997704667177</v>
      </c>
      <c r="D727" s="2">
        <v>63.636363636363598</v>
      </c>
      <c r="E727" s="2">
        <v>511</v>
      </c>
      <c r="F727" s="27">
        <v>0.15087097726601711</v>
      </c>
      <c r="G727" s="14">
        <v>99.393939393939405</v>
      </c>
      <c r="H727" s="2">
        <v>936</v>
      </c>
      <c r="I727" s="27">
        <v>0.24123711340206186</v>
      </c>
      <c r="J727" s="14">
        <v>136.363632</v>
      </c>
      <c r="K727" s="27">
        <v>2.4666666666666668</v>
      </c>
      <c r="L727" s="2">
        <v>4293</v>
      </c>
      <c r="M727" s="27">
        <v>0.15389303125896187</v>
      </c>
      <c r="N727" s="2">
        <v>240</v>
      </c>
      <c r="O727" s="2">
        <v>5294</v>
      </c>
      <c r="P727" s="27">
        <v>0.17018130384467017</v>
      </c>
      <c r="Q727" s="14">
        <v>320.60606060606</v>
      </c>
      <c r="R727" s="2">
        <v>7187</v>
      </c>
      <c r="S727" s="27">
        <v>0.21168119698397739</v>
      </c>
      <c r="T727" s="14">
        <v>352.121216</v>
      </c>
      <c r="U727" s="27">
        <v>0.6741206615420452</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1766</v>
      </c>
      <c r="B728" s="2">
        <v>546</v>
      </c>
      <c r="C728" s="27">
        <v>0.2088752869166029</v>
      </c>
      <c r="D728" s="2">
        <v>103.636363636363</v>
      </c>
      <c r="E728" s="2">
        <v>851</v>
      </c>
      <c r="F728" s="27">
        <v>0.25125479775612636</v>
      </c>
      <c r="G728" s="14">
        <v>109.09090909090899</v>
      </c>
      <c r="H728" s="2">
        <v>903</v>
      </c>
      <c r="I728" s="27">
        <v>0.2327319587628866</v>
      </c>
      <c r="J728" s="14">
        <v>148.484848</v>
      </c>
      <c r="K728" s="27">
        <v>0.65384615384615385</v>
      </c>
      <c r="L728" s="2">
        <v>6206</v>
      </c>
      <c r="M728" s="27">
        <v>0.22246917120734155</v>
      </c>
      <c r="N728" s="2">
        <v>295.15151515151501</v>
      </c>
      <c r="O728" s="2">
        <v>6575</v>
      </c>
      <c r="P728" s="27">
        <v>0.21136042175646136</v>
      </c>
      <c r="Q728" s="14">
        <v>325.45454545454498</v>
      </c>
      <c r="R728" s="2">
        <v>8916</v>
      </c>
      <c r="S728" s="27">
        <v>0.26260603204524036</v>
      </c>
      <c r="T728" s="14">
        <v>448.48486300000002</v>
      </c>
      <c r="U728" s="27">
        <v>0.4366741862713503</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1767</v>
      </c>
      <c r="B729" s="2">
        <v>160</v>
      </c>
      <c r="C729" s="27">
        <v>6.1208875286916604E-2</v>
      </c>
      <c r="D729" s="2">
        <v>63.030303030303003</v>
      </c>
      <c r="E729" s="2">
        <v>284</v>
      </c>
      <c r="F729" s="27">
        <v>8.385001476232655E-2</v>
      </c>
      <c r="G729" s="14">
        <v>73.939393939393895</v>
      </c>
      <c r="H729" s="2">
        <v>361</v>
      </c>
      <c r="I729" s="27">
        <v>9.3041237113402064E-2</v>
      </c>
      <c r="J729" s="14">
        <v>85.454544100000007</v>
      </c>
      <c r="K729" s="27">
        <v>1.2562500000000001</v>
      </c>
      <c r="L729" s="2">
        <v>2454</v>
      </c>
      <c r="M729" s="27">
        <v>8.7969601376541445E-2</v>
      </c>
      <c r="N729" s="2">
        <v>216.969696969697</v>
      </c>
      <c r="O729" s="2">
        <v>2393</v>
      </c>
      <c r="P729" s="27">
        <v>7.6925549697826931E-2</v>
      </c>
      <c r="Q729" s="14">
        <v>217.575757575757</v>
      </c>
      <c r="R729" s="2">
        <v>4531</v>
      </c>
      <c r="S729" s="27">
        <v>0.13345311027332704</v>
      </c>
      <c r="T729" s="14">
        <v>344.24243200000001</v>
      </c>
      <c r="U729" s="27">
        <v>0.84637326813365932</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1824</v>
      </c>
      <c r="B730" s="2">
        <v>105</v>
      </c>
      <c r="C730" s="27">
        <v>4.0168324407039019E-2</v>
      </c>
      <c r="D730" s="2">
        <v>54.545454545454497</v>
      </c>
      <c r="E730" s="2">
        <v>264</v>
      </c>
      <c r="F730" s="27">
        <v>7.7945084145261287E-2</v>
      </c>
      <c r="G730" s="14">
        <v>72.121212121212096</v>
      </c>
      <c r="H730" s="2">
        <v>190</v>
      </c>
      <c r="I730" s="27">
        <v>4.8969072164948453E-2</v>
      </c>
      <c r="J730" s="14">
        <v>61.818179999999998</v>
      </c>
      <c r="K730" s="27">
        <v>0.80952380952380953</v>
      </c>
      <c r="L730" s="2">
        <v>1571</v>
      </c>
      <c r="M730" s="27">
        <v>5.6316317751648984E-2</v>
      </c>
      <c r="N730" s="2">
        <v>183.030303030303</v>
      </c>
      <c r="O730" s="2">
        <v>1602</v>
      </c>
      <c r="P730" s="27">
        <v>5.14980069435515E-2</v>
      </c>
      <c r="Q730" s="14">
        <v>181.81818181818099</v>
      </c>
      <c r="R730" s="2">
        <v>2367</v>
      </c>
      <c r="S730" s="27">
        <v>6.9716069745523093E-2</v>
      </c>
      <c r="T730" s="14">
        <v>257.57574499999998</v>
      </c>
      <c r="U730" s="27">
        <v>0.50668364099299812</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1825</v>
      </c>
      <c r="B731" s="2">
        <v>0</v>
      </c>
      <c r="C731" s="27">
        <v>0</v>
      </c>
      <c r="D731" s="2">
        <v>80</v>
      </c>
      <c r="E731" s="2">
        <v>16</v>
      </c>
      <c r="F731" s="27">
        <v>4.7239444936521997E-3</v>
      </c>
      <c r="G731" s="14">
        <v>11.5151515151515</v>
      </c>
      <c r="H731" s="2">
        <v>0</v>
      </c>
      <c r="I731" s="27">
        <v>0</v>
      </c>
      <c r="J731" s="14">
        <v>16.969695999999999</v>
      </c>
      <c r="K731" s="27"/>
      <c r="L731" s="2">
        <v>589</v>
      </c>
      <c r="M731" s="27">
        <v>2.1114138227702896E-2</v>
      </c>
      <c r="N731" s="2">
        <v>123.030303030303</v>
      </c>
      <c r="O731" s="2">
        <v>182</v>
      </c>
      <c r="P731" s="27">
        <v>5.8505850585058505E-3</v>
      </c>
      <c r="Q731" s="14">
        <v>46.060606060605998</v>
      </c>
      <c r="R731" s="2">
        <v>341</v>
      </c>
      <c r="S731" s="27">
        <v>1.0043590951932139E-2</v>
      </c>
      <c r="T731" s="14">
        <v>100</v>
      </c>
      <c r="U731" s="27">
        <v>-0.42105263157894735</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1826</v>
      </c>
      <c r="B732" s="2">
        <v>35</v>
      </c>
      <c r="C732" s="27">
        <v>1.3389441469013007E-2</v>
      </c>
      <c r="D732" s="2">
        <v>24.848484848484802</v>
      </c>
      <c r="E732" s="2">
        <v>56</v>
      </c>
      <c r="F732" s="27">
        <v>1.6533805727782697E-2</v>
      </c>
      <c r="G732" s="14">
        <v>33.3333333333333</v>
      </c>
      <c r="H732" s="2">
        <v>51</v>
      </c>
      <c r="I732" s="27">
        <v>1.3144329896907217E-2</v>
      </c>
      <c r="J732" s="14">
        <v>26.060606</v>
      </c>
      <c r="K732" s="27">
        <v>0.45714285714285713</v>
      </c>
      <c r="L732" s="2">
        <v>198</v>
      </c>
      <c r="M732" s="27">
        <v>7.0977917981072556E-3</v>
      </c>
      <c r="N732" s="2">
        <v>53.3333333333333</v>
      </c>
      <c r="O732" s="2">
        <v>273</v>
      </c>
      <c r="P732" s="27">
        <v>8.7758775877587753E-3</v>
      </c>
      <c r="Q732" s="14">
        <v>61.212121212121197</v>
      </c>
      <c r="R732" s="2">
        <v>722</v>
      </c>
      <c r="S732" s="27">
        <v>2.1265315739868049E-2</v>
      </c>
      <c r="T732" s="14">
        <v>129.69697600000001</v>
      </c>
      <c r="U732" s="27">
        <v>2.6464646464646466</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1827</v>
      </c>
      <c r="B733" s="2">
        <v>70</v>
      </c>
      <c r="C733" s="27">
        <v>2.6778882938026015E-2</v>
      </c>
      <c r="D733" s="2">
        <v>49.696969696969703</v>
      </c>
      <c r="E733" s="2">
        <v>192</v>
      </c>
      <c r="F733" s="27">
        <v>5.6687333923826397E-2</v>
      </c>
      <c r="G733" s="14">
        <v>64.242424242424207</v>
      </c>
      <c r="H733" s="2">
        <v>139</v>
      </c>
      <c r="I733" s="27">
        <v>3.5824742268041235E-2</v>
      </c>
      <c r="J733" s="14">
        <v>55.151516000000001</v>
      </c>
      <c r="K733" s="27">
        <v>0.98571428571428577</v>
      </c>
      <c r="L733" s="2">
        <v>784</v>
      </c>
      <c r="M733" s="27">
        <v>2.8104387725838832E-2</v>
      </c>
      <c r="N733" s="2">
        <v>116.969696969697</v>
      </c>
      <c r="O733" s="2">
        <v>1147</v>
      </c>
      <c r="P733" s="27">
        <v>3.6871544297286875E-2</v>
      </c>
      <c r="Q733" s="14">
        <v>170.30303030303</v>
      </c>
      <c r="R733" s="2">
        <v>1304</v>
      </c>
      <c r="S733" s="27">
        <v>3.8407163053722902E-2</v>
      </c>
      <c r="T733" s="14">
        <v>178.18182400000001</v>
      </c>
      <c r="U733" s="27">
        <v>0.66326530612244894</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1828</v>
      </c>
      <c r="B734" s="2">
        <v>55</v>
      </c>
      <c r="C734" s="27">
        <v>2.1040550879877582E-2</v>
      </c>
      <c r="D734" s="2">
        <v>34.545454545454497</v>
      </c>
      <c r="E734" s="2">
        <v>20</v>
      </c>
      <c r="F734" s="27">
        <v>5.9049306170652497E-3</v>
      </c>
      <c r="G734" s="14">
        <v>13.9393939393939</v>
      </c>
      <c r="H734" s="2">
        <v>171</v>
      </c>
      <c r="I734" s="27">
        <v>4.4072164948453611E-2</v>
      </c>
      <c r="J734" s="14">
        <v>52.121212</v>
      </c>
      <c r="K734" s="27">
        <v>2.1090909090909089</v>
      </c>
      <c r="L734" s="2">
        <v>883</v>
      </c>
      <c r="M734" s="27">
        <v>3.1653283624892455E-2</v>
      </c>
      <c r="N734" s="2">
        <v>127.87878787878699</v>
      </c>
      <c r="O734" s="2">
        <v>791</v>
      </c>
      <c r="P734" s="27">
        <v>2.5427542754275428E-2</v>
      </c>
      <c r="Q734" s="14">
        <v>116.363636363636</v>
      </c>
      <c r="R734" s="2">
        <v>2164</v>
      </c>
      <c r="S734" s="27">
        <v>6.3737040527803962E-2</v>
      </c>
      <c r="T734" s="14">
        <v>240.606064</v>
      </c>
      <c r="U734" s="27">
        <v>1.4507361268403172</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1768</v>
      </c>
      <c r="B735" s="2">
        <v>386</v>
      </c>
      <c r="C735" s="27">
        <v>0.1476664116296863</v>
      </c>
      <c r="D735" s="2">
        <v>78.787878787878796</v>
      </c>
      <c r="E735" s="2">
        <v>567</v>
      </c>
      <c r="F735" s="27">
        <v>0.16740478299379982</v>
      </c>
      <c r="G735" s="14">
        <v>96.969696969696898</v>
      </c>
      <c r="H735" s="2">
        <v>542</v>
      </c>
      <c r="I735" s="27">
        <v>0.13969072164948454</v>
      </c>
      <c r="J735" s="14">
        <v>130.30302399999999</v>
      </c>
      <c r="K735" s="27">
        <v>0.40414507772020725</v>
      </c>
      <c r="L735" s="2">
        <v>3752</v>
      </c>
      <c r="M735" s="27">
        <v>0.13449956983080011</v>
      </c>
      <c r="N735" s="2">
        <v>244.84848484848399</v>
      </c>
      <c r="O735" s="2">
        <v>4182</v>
      </c>
      <c r="P735" s="27">
        <v>0.13443487205863444</v>
      </c>
      <c r="Q735" s="14">
        <v>266.666666666666</v>
      </c>
      <c r="R735" s="2">
        <v>4385</v>
      </c>
      <c r="S735" s="27">
        <v>0.12915292177191329</v>
      </c>
      <c r="T735" s="14">
        <v>335.75756799999999</v>
      </c>
      <c r="U735" s="27">
        <v>0.16871002132196161</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1824</v>
      </c>
      <c r="B736" s="2">
        <v>232</v>
      </c>
      <c r="C736" s="27">
        <v>8.8752869166029077E-2</v>
      </c>
      <c r="D736" s="2">
        <v>65.454545454545396</v>
      </c>
      <c r="E736" s="2">
        <v>404</v>
      </c>
      <c r="F736" s="27">
        <v>0.11927959846471804</v>
      </c>
      <c r="G736" s="14">
        <v>84.242424242424207</v>
      </c>
      <c r="H736" s="2">
        <v>423</v>
      </c>
      <c r="I736" s="27">
        <v>0.10902061855670103</v>
      </c>
      <c r="J736" s="14">
        <v>118.78788</v>
      </c>
      <c r="K736" s="27">
        <v>0.82327586206896552</v>
      </c>
      <c r="L736" s="2">
        <v>2556</v>
      </c>
      <c r="M736" s="27">
        <v>9.1626039575566393E-2</v>
      </c>
      <c r="N736" s="2">
        <v>199.39393939393901</v>
      </c>
      <c r="O736" s="2">
        <v>2643</v>
      </c>
      <c r="P736" s="27">
        <v>8.4962067635334967E-2</v>
      </c>
      <c r="Q736" s="14">
        <v>192.72727272727201</v>
      </c>
      <c r="R736" s="2">
        <v>2853</v>
      </c>
      <c r="S736" s="27">
        <v>8.4030395852968898E-2</v>
      </c>
      <c r="T736" s="14">
        <v>300.60604899999998</v>
      </c>
      <c r="U736" s="27">
        <v>0.11619718309859155</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1825</v>
      </c>
      <c r="B737" s="2">
        <v>89</v>
      </c>
      <c r="C737" s="27">
        <v>3.404743687834736E-2</v>
      </c>
      <c r="D737" s="2">
        <v>44.848484848484802</v>
      </c>
      <c r="E737" s="2">
        <v>0</v>
      </c>
      <c r="F737" s="27">
        <v>0</v>
      </c>
      <c r="G737" s="14">
        <v>13.3333333333333</v>
      </c>
      <c r="H737" s="2">
        <v>9</v>
      </c>
      <c r="I737" s="27">
        <v>2.3195876288659794E-3</v>
      </c>
      <c r="J737" s="14">
        <v>6.6666665099999998</v>
      </c>
      <c r="K737" s="27">
        <v>-0.898876404494382</v>
      </c>
      <c r="L737" s="2">
        <v>374</v>
      </c>
      <c r="M737" s="27">
        <v>1.3406940063091483E-2</v>
      </c>
      <c r="N737" s="2">
        <v>81.818181818181799</v>
      </c>
      <c r="O737" s="2">
        <v>307</v>
      </c>
      <c r="P737" s="27">
        <v>9.8688440272598696E-3</v>
      </c>
      <c r="Q737" s="14">
        <v>73.939393939393895</v>
      </c>
      <c r="R737" s="2">
        <v>285</v>
      </c>
      <c r="S737" s="27">
        <v>8.3942035815268608E-3</v>
      </c>
      <c r="T737" s="14">
        <v>78.181816100000006</v>
      </c>
      <c r="U737" s="27">
        <v>-0.23796791443850268</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1826</v>
      </c>
      <c r="B738" s="2">
        <v>75</v>
      </c>
      <c r="C738" s="27">
        <v>2.8691660290742157E-2</v>
      </c>
      <c r="D738" s="2">
        <v>38.181818181818102</v>
      </c>
      <c r="E738" s="2">
        <v>164</v>
      </c>
      <c r="F738" s="27">
        <v>4.8420431059935043E-2</v>
      </c>
      <c r="G738" s="14">
        <v>64.848484848484802</v>
      </c>
      <c r="H738" s="2">
        <v>65</v>
      </c>
      <c r="I738" s="27">
        <v>1.6752577319587628E-2</v>
      </c>
      <c r="J738" s="14">
        <v>37.5757561</v>
      </c>
      <c r="K738" s="27">
        <v>-0.13333333333333333</v>
      </c>
      <c r="L738" s="2">
        <v>613</v>
      </c>
      <c r="M738" s="27">
        <v>2.1974476627473472E-2</v>
      </c>
      <c r="N738" s="2">
        <v>112.121212121212</v>
      </c>
      <c r="O738" s="2">
        <v>647</v>
      </c>
      <c r="P738" s="27">
        <v>2.0798508422270798E-2</v>
      </c>
      <c r="Q738" s="14">
        <v>117.575757575757</v>
      </c>
      <c r="R738" s="2">
        <v>608</v>
      </c>
      <c r="S738" s="27">
        <v>1.7907634307257305E-2</v>
      </c>
      <c r="T738" s="14">
        <v>116.969696</v>
      </c>
      <c r="U738" s="27">
        <v>-8.1566068515497546E-3</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1827</v>
      </c>
      <c r="B739" s="2">
        <v>68</v>
      </c>
      <c r="C739" s="27">
        <v>2.6013771996939557E-2</v>
      </c>
      <c r="D739" s="2">
        <v>24.848484848484802</v>
      </c>
      <c r="E739" s="2">
        <v>240</v>
      </c>
      <c r="F739" s="27">
        <v>7.0859167404782999E-2</v>
      </c>
      <c r="G739" s="14">
        <v>73.939393939393895</v>
      </c>
      <c r="H739" s="2">
        <v>349</v>
      </c>
      <c r="I739" s="27">
        <v>8.9948453608247422E-2</v>
      </c>
      <c r="J739" s="14">
        <v>113.939392</v>
      </c>
      <c r="K739" s="27">
        <v>4.132352941176471</v>
      </c>
      <c r="L739" s="2">
        <v>1569</v>
      </c>
      <c r="M739" s="27">
        <v>5.6244622885001434E-2</v>
      </c>
      <c r="N739" s="2">
        <v>164.24242424242399</v>
      </c>
      <c r="O739" s="2">
        <v>1689</v>
      </c>
      <c r="P739" s="27">
        <v>5.4294715185804296E-2</v>
      </c>
      <c r="Q739" s="14">
        <v>184.84848484848399</v>
      </c>
      <c r="R739" s="2">
        <v>1960</v>
      </c>
      <c r="S739" s="27">
        <v>5.7728557964184732E-2</v>
      </c>
      <c r="T739" s="14">
        <v>259.39395100000002</v>
      </c>
      <c r="U739" s="27">
        <v>0.24920331421287445</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1828</v>
      </c>
      <c r="B740" s="2">
        <v>154</v>
      </c>
      <c r="C740" s="27">
        <v>5.891354246365723E-2</v>
      </c>
      <c r="D740" s="2">
        <v>58.787878787878803</v>
      </c>
      <c r="E740" s="2">
        <v>163</v>
      </c>
      <c r="F740" s="27">
        <v>4.8125184529081787E-2</v>
      </c>
      <c r="G740" s="14">
        <v>49.090909090909101</v>
      </c>
      <c r="H740" s="2">
        <v>119</v>
      </c>
      <c r="I740" s="27">
        <v>3.0670103092783504E-2</v>
      </c>
      <c r="J740" s="14">
        <v>53.939392099999999</v>
      </c>
      <c r="K740" s="27">
        <v>-0.22727272727272727</v>
      </c>
      <c r="L740" s="2">
        <v>1196</v>
      </c>
      <c r="M740" s="27">
        <v>4.2873530255233723E-2</v>
      </c>
      <c r="N740" s="2">
        <v>154.54545454545399</v>
      </c>
      <c r="O740" s="2">
        <v>1539</v>
      </c>
      <c r="P740" s="27">
        <v>4.9472804423299474E-2</v>
      </c>
      <c r="Q740" s="14">
        <v>172.72727272727201</v>
      </c>
      <c r="R740" s="2">
        <v>1532</v>
      </c>
      <c r="S740" s="27">
        <v>4.5122525918944389E-2</v>
      </c>
      <c r="T740" s="14">
        <v>216.363632</v>
      </c>
      <c r="U740" s="27">
        <v>0.28093645484949831</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122" t="s">
        <v>1838</v>
      </c>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211" t="s">
        <v>1703</v>
      </c>
      <c r="C743" s="211"/>
      <c r="D743" s="211" t="s">
        <v>1704</v>
      </c>
      <c r="E743" s="211" t="s">
        <v>1703</v>
      </c>
      <c r="F743" s="211"/>
      <c r="G743" s="211" t="s">
        <v>1704</v>
      </c>
      <c r="H743" s="211" t="s">
        <v>1703</v>
      </c>
      <c r="I743" s="211"/>
      <c r="J743" s="211" t="s">
        <v>1704</v>
      </c>
      <c r="K743" t="s">
        <v>172</v>
      </c>
      <c r="L743" s="211" t="s">
        <v>1703</v>
      </c>
      <c r="M743" s="211"/>
      <c r="N743" s="211" t="s">
        <v>1704</v>
      </c>
      <c r="O743" s="211" t="s">
        <v>1703</v>
      </c>
      <c r="P743" s="211"/>
      <c r="Q743" s="211" t="s">
        <v>1704</v>
      </c>
      <c r="R743" s="211" t="s">
        <v>1703</v>
      </c>
      <c r="S743" s="211"/>
      <c r="T743" s="211" t="s">
        <v>1704</v>
      </c>
      <c r="U743" t="s">
        <v>172</v>
      </c>
      <c r="V743" s="211" t="s">
        <v>1703</v>
      </c>
      <c r="W743" s="211"/>
      <c r="X743" s="211" t="s">
        <v>1704</v>
      </c>
      <c r="Y743" s="211" t="s">
        <v>1703</v>
      </c>
      <c r="Z743" s="211"/>
      <c r="AA743" s="211" t="s">
        <v>1704</v>
      </c>
      <c r="AB743" s="211" t="s">
        <v>1703</v>
      </c>
      <c r="AC743" s="211"/>
      <c r="AD743" s="211" t="s">
        <v>1704</v>
      </c>
      <c r="AE743" t="s">
        <v>172</v>
      </c>
    </row>
    <row r="744" spans="1:31" x14ac:dyDescent="0.3">
      <c r="A744" t="s">
        <v>174</v>
      </c>
      <c r="B744" s="2">
        <v>6273</v>
      </c>
      <c r="C744" s="27" t="s">
        <v>172</v>
      </c>
      <c r="D744" s="2">
        <v>141.81818181818099</v>
      </c>
      <c r="E744" s="2">
        <v>6868</v>
      </c>
      <c r="F744" s="27" t="s">
        <v>172</v>
      </c>
      <c r="G744" s="14">
        <v>147.87878787878699</v>
      </c>
      <c r="H744" s="2">
        <v>7649</v>
      </c>
      <c r="I744" s="27" t="s">
        <v>172</v>
      </c>
      <c r="J744" s="14">
        <v>183.03030000000001</v>
      </c>
      <c r="K744" s="27">
        <v>0.21935278176311174</v>
      </c>
      <c r="L744" s="2">
        <v>57613</v>
      </c>
      <c r="M744" s="27" t="s">
        <v>172</v>
      </c>
      <c r="N744" s="2">
        <v>596.969696969697</v>
      </c>
      <c r="O744" s="2">
        <v>59568</v>
      </c>
      <c r="P744" s="27" t="s">
        <v>172</v>
      </c>
      <c r="Q744" s="14">
        <v>558.78787878787796</v>
      </c>
      <c r="R744" s="2">
        <v>62032</v>
      </c>
      <c r="S744" s="27" t="s">
        <v>172</v>
      </c>
      <c r="T744" s="14">
        <v>646.66669999999999</v>
      </c>
      <c r="U744" s="27">
        <v>7.6701438911356806E-2</v>
      </c>
      <c r="V744" s="2">
        <v>8495322</v>
      </c>
      <c r="W744" s="27" t="s">
        <v>172</v>
      </c>
      <c r="X744" s="2">
        <v>13850</v>
      </c>
      <c r="Y744" s="2">
        <v>8732734</v>
      </c>
      <c r="Z744" s="27" t="s">
        <v>172</v>
      </c>
      <c r="AA744" s="14">
        <v>13901.82</v>
      </c>
      <c r="AB744" s="2">
        <v>8986666</v>
      </c>
      <c r="AC744" s="27" t="s">
        <v>172</v>
      </c>
      <c r="AD744" s="14">
        <v>14521.21</v>
      </c>
      <c r="AE744" s="27">
        <v>5.8000000000000003E-2</v>
      </c>
    </row>
    <row r="745" spans="1:31" x14ac:dyDescent="0.3">
      <c r="A745" t="s">
        <v>1801</v>
      </c>
      <c r="B745" s="2">
        <v>1253</v>
      </c>
      <c r="C745" s="27">
        <v>0.19974493862585685</v>
      </c>
      <c r="D745" s="2">
        <v>146.666666666666</v>
      </c>
      <c r="E745" s="2">
        <v>1557</v>
      </c>
      <c r="F745" s="27">
        <v>0.22670355270821199</v>
      </c>
      <c r="G745" s="14">
        <v>134.54545454545399</v>
      </c>
      <c r="H745" s="2">
        <v>1331</v>
      </c>
      <c r="I745" s="27">
        <v>0.17400967446725063</v>
      </c>
      <c r="J745" s="14">
        <v>178.18182400000001</v>
      </c>
      <c r="K745" s="27">
        <v>6.2250598563447723E-2</v>
      </c>
      <c r="L745" s="2">
        <v>10345</v>
      </c>
      <c r="M745" s="27">
        <v>0.17956016871192265</v>
      </c>
      <c r="N745" s="2">
        <v>474.54545454545399</v>
      </c>
      <c r="O745" s="2">
        <v>13158</v>
      </c>
      <c r="P745" s="27">
        <v>0.2208904109589041</v>
      </c>
      <c r="Q745" s="14">
        <v>423.636363636363</v>
      </c>
      <c r="R745" s="2">
        <v>9577</v>
      </c>
      <c r="S745" s="27">
        <v>0.15438805777663142</v>
      </c>
      <c r="T745" s="14">
        <v>457.57574499999998</v>
      </c>
      <c r="U745" s="27">
        <v>-7.4238762687288545E-2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1765</v>
      </c>
      <c r="B746" s="2">
        <v>664</v>
      </c>
      <c r="C746" s="27">
        <v>0.10585047026940858</v>
      </c>
      <c r="D746" s="2">
        <v>128.48484848484799</v>
      </c>
      <c r="E746" s="2">
        <v>636</v>
      </c>
      <c r="F746" s="27">
        <v>9.2603377984857307E-2</v>
      </c>
      <c r="G746" s="14">
        <v>90.303030303030297</v>
      </c>
      <c r="H746" s="2">
        <v>575</v>
      </c>
      <c r="I746" s="27">
        <v>7.5173225258203691E-2</v>
      </c>
      <c r="J746" s="14">
        <v>114.545456</v>
      </c>
      <c r="K746" s="27">
        <v>-0.13403614457831325</v>
      </c>
      <c r="L746" s="2">
        <v>4887</v>
      </c>
      <c r="M746" s="27">
        <v>8.4824605557773422E-2</v>
      </c>
      <c r="N746" s="2">
        <v>310.30303030303003</v>
      </c>
      <c r="O746" s="2">
        <v>5200</v>
      </c>
      <c r="P746" s="27">
        <v>8.7295192049422515E-2</v>
      </c>
      <c r="Q746" s="14">
        <v>256.969696969697</v>
      </c>
      <c r="R746" s="2">
        <v>3355</v>
      </c>
      <c r="S746" s="27">
        <v>5.4084988393087438E-2</v>
      </c>
      <c r="T746" s="14">
        <v>269.69695999999999</v>
      </c>
      <c r="U746" s="27">
        <v>-0.31348475547370575</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1839</v>
      </c>
      <c r="B747" s="2">
        <v>224</v>
      </c>
      <c r="C747" s="27">
        <v>3.5708592380041447E-2</v>
      </c>
      <c r="D747" s="2">
        <v>65.454545454545396</v>
      </c>
      <c r="E747" s="2">
        <v>172</v>
      </c>
      <c r="F747" s="27">
        <v>2.5043680838672103E-2</v>
      </c>
      <c r="G747" s="14">
        <v>40.606060606060602</v>
      </c>
      <c r="H747" s="2">
        <v>180</v>
      </c>
      <c r="I747" s="27">
        <v>2.3532487906915936E-2</v>
      </c>
      <c r="J747" s="14">
        <v>73.333335899999994</v>
      </c>
      <c r="K747" s="27">
        <v>-0.19642857142857142</v>
      </c>
      <c r="L747" s="2">
        <v>1522</v>
      </c>
      <c r="M747" s="27">
        <v>2.6417648794542899E-2</v>
      </c>
      <c r="N747" s="2">
        <v>183.636363636363</v>
      </c>
      <c r="O747" s="2">
        <v>1709</v>
      </c>
      <c r="P747" s="27">
        <v>2.8689900617781358E-2</v>
      </c>
      <c r="Q747" s="14">
        <v>159.39393939393901</v>
      </c>
      <c r="R747" s="2">
        <v>1213</v>
      </c>
      <c r="S747" s="27">
        <v>1.9554423523342791E-2</v>
      </c>
      <c r="T747" s="14">
        <v>193.33332799999999</v>
      </c>
      <c r="U747" s="27">
        <v>-0.20302233902759526</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1840</v>
      </c>
      <c r="B748" s="2">
        <v>440</v>
      </c>
      <c r="C748" s="27">
        <v>7.0141877889367127E-2</v>
      </c>
      <c r="D748" s="2">
        <v>112.72727272727199</v>
      </c>
      <c r="E748" s="2">
        <v>464</v>
      </c>
      <c r="F748" s="27">
        <v>6.7559697146185205E-2</v>
      </c>
      <c r="G748" s="14">
        <v>82.424242424242394</v>
      </c>
      <c r="H748" s="2">
        <v>395</v>
      </c>
      <c r="I748" s="27">
        <v>5.1640737351287748E-2</v>
      </c>
      <c r="J748" s="14">
        <v>86.666664100000006</v>
      </c>
      <c r="K748" s="27">
        <v>-0.10227272727272728</v>
      </c>
      <c r="L748" s="2">
        <v>3365</v>
      </c>
      <c r="M748" s="27">
        <v>5.8406956763230523E-2</v>
      </c>
      <c r="N748" s="2">
        <v>262.42424242424198</v>
      </c>
      <c r="O748" s="2">
        <v>3491</v>
      </c>
      <c r="P748" s="27">
        <v>5.860529143164115E-2</v>
      </c>
      <c r="Q748" s="14">
        <v>242.42424242424201</v>
      </c>
      <c r="R748" s="2">
        <v>2142</v>
      </c>
      <c r="S748" s="27">
        <v>3.4530564869744651E-2</v>
      </c>
      <c r="T748" s="14">
        <v>195.15152</v>
      </c>
      <c r="U748" s="27">
        <v>-0.36344725111441306</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1841</v>
      </c>
      <c r="B749" s="2">
        <v>589</v>
      </c>
      <c r="C749" s="27">
        <v>9.3894468356448268E-2</v>
      </c>
      <c r="D749" s="2">
        <v>87.878787878787904</v>
      </c>
      <c r="E749" s="2">
        <v>921</v>
      </c>
      <c r="F749" s="27">
        <v>0.1341001747233547</v>
      </c>
      <c r="G749" s="14">
        <v>114.54545454545401</v>
      </c>
      <c r="H749" s="2">
        <v>756</v>
      </c>
      <c r="I749" s="27">
        <v>9.8836449209046939E-2</v>
      </c>
      <c r="J749" s="14">
        <v>152.121216</v>
      </c>
      <c r="K749" s="27">
        <v>0.28353140916808151</v>
      </c>
      <c r="L749" s="2">
        <v>5458</v>
      </c>
      <c r="M749" s="27">
        <v>9.4735563154149244E-2</v>
      </c>
      <c r="N749" s="2">
        <v>321.21212121212102</v>
      </c>
      <c r="O749" s="2">
        <v>7958</v>
      </c>
      <c r="P749" s="27">
        <v>0.13359521890948159</v>
      </c>
      <c r="Q749" s="14">
        <v>373.33333333333297</v>
      </c>
      <c r="R749" s="2">
        <v>6222</v>
      </c>
      <c r="S749" s="27">
        <v>0.10030306938354398</v>
      </c>
      <c r="T749" s="14">
        <v>430.30304000000001</v>
      </c>
      <c r="U749" s="27">
        <v>0.13997801392451448</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1767</v>
      </c>
      <c r="B750" s="2">
        <v>24</v>
      </c>
      <c r="C750" s="27">
        <v>3.8259206121472981E-3</v>
      </c>
      <c r="D750" s="2">
        <v>15.757575757575699</v>
      </c>
      <c r="E750" s="2">
        <v>148</v>
      </c>
      <c r="F750" s="27">
        <v>2.1549213744903904E-2</v>
      </c>
      <c r="G750" s="14">
        <v>53.3333333333333</v>
      </c>
      <c r="H750" s="2">
        <v>141</v>
      </c>
      <c r="I750" s="27">
        <v>1.8433782193750817E-2</v>
      </c>
      <c r="J750" s="14">
        <v>58.787880000000001</v>
      </c>
      <c r="K750" s="27">
        <v>4.875</v>
      </c>
      <c r="L750" s="2">
        <v>950</v>
      </c>
      <c r="M750" s="27">
        <v>1.6489334004478155E-2</v>
      </c>
      <c r="N750" s="2">
        <v>156.969696969696</v>
      </c>
      <c r="O750" s="2">
        <v>1375</v>
      </c>
      <c r="P750" s="27">
        <v>2.3082863282299221E-2</v>
      </c>
      <c r="Q750" s="14">
        <v>177.575757575757</v>
      </c>
      <c r="R750" s="2">
        <v>948</v>
      </c>
      <c r="S750" s="27">
        <v>1.5282434872323962E-2</v>
      </c>
      <c r="T750" s="14">
        <v>122.42424</v>
      </c>
      <c r="U750" s="27">
        <v>-2.1052631578947368E-3</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1839</v>
      </c>
      <c r="B751" s="2">
        <v>16</v>
      </c>
      <c r="C751" s="27">
        <v>2.5506137414315318E-3</v>
      </c>
      <c r="D751" s="2">
        <v>13.9393939393939</v>
      </c>
      <c r="E751" s="2">
        <v>42</v>
      </c>
      <c r="F751" s="27">
        <v>6.1153174140943503E-3</v>
      </c>
      <c r="G751" s="14">
        <v>27.272727272727199</v>
      </c>
      <c r="H751" s="2">
        <v>49</v>
      </c>
      <c r="I751" s="27">
        <v>6.4060661524382272E-3</v>
      </c>
      <c r="J751" s="14">
        <v>26.666665999999999</v>
      </c>
      <c r="K751" s="27">
        <v>2.0625</v>
      </c>
      <c r="L751" s="2">
        <v>216</v>
      </c>
      <c r="M751" s="27">
        <v>3.7491538368076651E-3</v>
      </c>
      <c r="N751" s="2">
        <v>69.696969696969703</v>
      </c>
      <c r="O751" s="2">
        <v>284</v>
      </c>
      <c r="P751" s="27">
        <v>4.7676604888530752E-3</v>
      </c>
      <c r="Q751" s="14">
        <v>68.484848484848399</v>
      </c>
      <c r="R751" s="2">
        <v>379</v>
      </c>
      <c r="S751" s="27">
        <v>6.109749806551457E-3</v>
      </c>
      <c r="T751" s="14">
        <v>76.969695999999999</v>
      </c>
      <c r="U751" s="27">
        <v>0.75462962962962965</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1840</v>
      </c>
      <c r="B752" s="2">
        <v>8</v>
      </c>
      <c r="C752" s="27">
        <v>1.2753068707157659E-3</v>
      </c>
      <c r="D752" s="2">
        <v>8.4848484848484809</v>
      </c>
      <c r="E752" s="2">
        <v>106</v>
      </c>
      <c r="F752" s="27">
        <v>1.5433896330809552E-2</v>
      </c>
      <c r="G752" s="14">
        <v>44.2424242424242</v>
      </c>
      <c r="H752" s="2">
        <v>92</v>
      </c>
      <c r="I752" s="27">
        <v>1.202771604131259E-2</v>
      </c>
      <c r="J752" s="14">
        <v>54.5454559</v>
      </c>
      <c r="K752" s="27">
        <v>10.5</v>
      </c>
      <c r="L752" s="2">
        <v>734</v>
      </c>
      <c r="M752" s="27">
        <v>1.2740180167670491E-2</v>
      </c>
      <c r="N752" s="2">
        <v>127.272727272727</v>
      </c>
      <c r="O752" s="2">
        <v>1091</v>
      </c>
      <c r="P752" s="27">
        <v>1.8315202793446145E-2</v>
      </c>
      <c r="Q752" s="14">
        <v>164.24242424242399</v>
      </c>
      <c r="R752" s="2">
        <v>569</v>
      </c>
      <c r="S752" s="27">
        <v>9.1726850657725054E-3</v>
      </c>
      <c r="T752" s="14">
        <v>93.939390000000003</v>
      </c>
      <c r="U752" s="27">
        <v>-0.22479564032697547</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1768</v>
      </c>
      <c r="B753" s="2">
        <v>565</v>
      </c>
      <c r="C753" s="27">
        <v>9.0068547744300967E-2</v>
      </c>
      <c r="D753" s="2">
        <v>86.060606060606005</v>
      </c>
      <c r="E753" s="2">
        <v>773</v>
      </c>
      <c r="F753" s="27">
        <v>0.11255096097845078</v>
      </c>
      <c r="G753" s="14">
        <v>106.06060606060601</v>
      </c>
      <c r="H753" s="2">
        <v>615</v>
      </c>
      <c r="I753" s="27">
        <v>8.0402667015296123E-2</v>
      </c>
      <c r="J753" s="14">
        <v>138.18182400000001</v>
      </c>
      <c r="K753" s="27">
        <v>8.8495575221238937E-2</v>
      </c>
      <c r="L753" s="2">
        <v>4508</v>
      </c>
      <c r="M753" s="27">
        <v>7.8246229149671082E-2</v>
      </c>
      <c r="N753" s="2">
        <v>273.33333333333297</v>
      </c>
      <c r="O753" s="2">
        <v>6583</v>
      </c>
      <c r="P753" s="27">
        <v>0.11051235562718238</v>
      </c>
      <c r="Q753" s="14">
        <v>325.45454545454498</v>
      </c>
      <c r="R753" s="2">
        <v>5274</v>
      </c>
      <c r="S753" s="27">
        <v>8.5020634511220022E-2</v>
      </c>
      <c r="T753" s="14">
        <v>408.48486300000002</v>
      </c>
      <c r="U753" s="27">
        <v>0.16992014196983141</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1839</v>
      </c>
      <c r="B754" s="2">
        <v>53</v>
      </c>
      <c r="C754" s="27">
        <v>8.4489080184919491E-3</v>
      </c>
      <c r="D754" s="2">
        <v>23.636363636363601</v>
      </c>
      <c r="E754" s="2">
        <v>86</v>
      </c>
      <c r="F754" s="27">
        <v>1.2521840419336051E-2</v>
      </c>
      <c r="G754" s="14">
        <v>28.484848484848399</v>
      </c>
      <c r="H754" s="2">
        <v>162</v>
      </c>
      <c r="I754" s="27">
        <v>2.1179239116224342E-2</v>
      </c>
      <c r="J754" s="14">
        <v>110.303032</v>
      </c>
      <c r="K754" s="27">
        <v>2.0566037735849059</v>
      </c>
      <c r="L754" s="2">
        <v>561</v>
      </c>
      <c r="M754" s="27">
        <v>9.7373856594865742E-3</v>
      </c>
      <c r="N754" s="2">
        <v>107.87878787878699</v>
      </c>
      <c r="O754" s="2">
        <v>919</v>
      </c>
      <c r="P754" s="27">
        <v>1.5427746441042171E-2</v>
      </c>
      <c r="Q754" s="14">
        <v>123.636363636363</v>
      </c>
      <c r="R754" s="2">
        <v>549</v>
      </c>
      <c r="S754" s="27">
        <v>8.8502708279597619E-3</v>
      </c>
      <c r="T754" s="14">
        <v>154.545456</v>
      </c>
      <c r="U754" s="27">
        <v>-2.1390374331550801E-2</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1840</v>
      </c>
      <c r="B755" s="2">
        <v>512</v>
      </c>
      <c r="C755" s="27">
        <v>8.1619639725809018E-2</v>
      </c>
      <c r="D755" s="2">
        <v>87.878787878787904</v>
      </c>
      <c r="E755" s="2">
        <v>687</v>
      </c>
      <c r="F755" s="27">
        <v>0.10002912055911474</v>
      </c>
      <c r="G755" s="14">
        <v>101.818181818181</v>
      </c>
      <c r="H755" s="2">
        <v>453</v>
      </c>
      <c r="I755" s="27">
        <v>5.9223427899071777E-2</v>
      </c>
      <c r="J755" s="14">
        <v>101.818184</v>
      </c>
      <c r="K755" s="27">
        <v>-0.115234375</v>
      </c>
      <c r="L755" s="2">
        <v>3947</v>
      </c>
      <c r="M755" s="27">
        <v>6.8508843490184504E-2</v>
      </c>
      <c r="N755" s="2">
        <v>256.969696969697</v>
      </c>
      <c r="O755" s="2">
        <v>5664</v>
      </c>
      <c r="P755" s="27">
        <v>9.5084609186140215E-2</v>
      </c>
      <c r="Q755" s="14">
        <v>326.06060606060601</v>
      </c>
      <c r="R755" s="2">
        <v>4725</v>
      </c>
      <c r="S755" s="27">
        <v>7.6170363683260259E-2</v>
      </c>
      <c r="T755" s="14">
        <v>364.84848</v>
      </c>
      <c r="U755" s="27">
        <v>0.19711173042817329</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1817</v>
      </c>
      <c r="B756" s="2">
        <v>5020</v>
      </c>
      <c r="C756" s="27">
        <v>0.80025506137414315</v>
      </c>
      <c r="D756" s="2">
        <v>196.969696969697</v>
      </c>
      <c r="E756" s="2">
        <v>5311</v>
      </c>
      <c r="F756" s="27">
        <v>0.77329644729178804</v>
      </c>
      <c r="G756" s="14">
        <v>185.45454545454501</v>
      </c>
      <c r="H756" s="2">
        <v>6318</v>
      </c>
      <c r="I756" s="27">
        <v>0.82599032553274943</v>
      </c>
      <c r="J756" s="14">
        <v>187.878784</v>
      </c>
      <c r="K756" s="27">
        <v>0.25856573705179281</v>
      </c>
      <c r="L756" s="2">
        <v>47268</v>
      </c>
      <c r="M756" s="27">
        <v>0.82043983128807729</v>
      </c>
      <c r="N756" s="2">
        <v>592.72727272727195</v>
      </c>
      <c r="O756" s="2">
        <v>46410</v>
      </c>
      <c r="P756" s="27">
        <v>0.77910958904109584</v>
      </c>
      <c r="Q756" s="14">
        <v>628.48484848484804</v>
      </c>
      <c r="R756" s="2">
        <v>52455</v>
      </c>
      <c r="S756" s="27">
        <v>0.84561194222336855</v>
      </c>
      <c r="T756" s="14">
        <v>624.24243200000001</v>
      </c>
      <c r="U756" s="27">
        <v>0.10973597359735973</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1765</v>
      </c>
      <c r="B757" s="2">
        <v>3737</v>
      </c>
      <c r="C757" s="27">
        <v>0.5957277219831022</v>
      </c>
      <c r="D757" s="2">
        <v>176.363636363636</v>
      </c>
      <c r="E757" s="2">
        <v>3616</v>
      </c>
      <c r="F757" s="27">
        <v>0.52649970879440888</v>
      </c>
      <c r="G757" s="14">
        <v>159.39393939393901</v>
      </c>
      <c r="H757" s="2">
        <v>4500</v>
      </c>
      <c r="I757" s="27">
        <v>0.58831219767289844</v>
      </c>
      <c r="J757" s="14">
        <v>247.878784</v>
      </c>
      <c r="K757" s="27">
        <v>0.20417447150120419</v>
      </c>
      <c r="L757" s="2">
        <v>35659</v>
      </c>
      <c r="M757" s="27">
        <v>0.61894016975335431</v>
      </c>
      <c r="N757" s="2">
        <v>576.969696969697</v>
      </c>
      <c r="O757" s="2">
        <v>34343</v>
      </c>
      <c r="P757" s="27">
        <v>0.57653438087563791</v>
      </c>
      <c r="Q757" s="14">
        <v>609.69696969696895</v>
      </c>
      <c r="R757" s="2">
        <v>37135</v>
      </c>
      <c r="S757" s="27">
        <v>0.59864263605880841</v>
      </c>
      <c r="T757" s="14">
        <v>647.27269999999999</v>
      </c>
      <c r="U757" s="27">
        <v>4.1392074931994725E-2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1839</v>
      </c>
      <c r="B758" s="2">
        <v>2706</v>
      </c>
      <c r="C758" s="27">
        <v>0.43137254901960786</v>
      </c>
      <c r="D758" s="2">
        <v>141.21212121212099</v>
      </c>
      <c r="E758" s="2">
        <v>2467</v>
      </c>
      <c r="F758" s="27">
        <v>0.35920209668025627</v>
      </c>
      <c r="G758" s="14">
        <v>142.42424242424201</v>
      </c>
      <c r="H758" s="2">
        <v>2813</v>
      </c>
      <c r="I758" s="27">
        <v>0.36776049156752516</v>
      </c>
      <c r="J758" s="14">
        <v>189.090912</v>
      </c>
      <c r="K758" s="27">
        <v>3.9541759053954177E-2</v>
      </c>
      <c r="L758" s="2">
        <v>26436</v>
      </c>
      <c r="M758" s="27">
        <v>0.45885477236040478</v>
      </c>
      <c r="N758" s="2">
        <v>536.36363636363603</v>
      </c>
      <c r="O758" s="2">
        <v>23537</v>
      </c>
      <c r="P758" s="27">
        <v>0.3951282567821649</v>
      </c>
      <c r="Q758" s="14">
        <v>518.18181818181802</v>
      </c>
      <c r="R758" s="2">
        <v>24826</v>
      </c>
      <c r="S758" s="27">
        <v>0.40021279339695642</v>
      </c>
      <c r="T758" s="14">
        <v>597.57574499999998</v>
      </c>
      <c r="U758" s="27">
        <v>-6.0901800574973519E-2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1840</v>
      </c>
      <c r="B759" s="2">
        <v>1031</v>
      </c>
      <c r="C759" s="27">
        <v>0.16435517296349433</v>
      </c>
      <c r="D759" s="2">
        <v>150.90909090909</v>
      </c>
      <c r="E759" s="2">
        <v>1149</v>
      </c>
      <c r="F759" s="27">
        <v>0.16729761211415259</v>
      </c>
      <c r="G759" s="14">
        <v>100.60606060606</v>
      </c>
      <c r="H759" s="2">
        <v>1687</v>
      </c>
      <c r="I759" s="27">
        <v>0.22055170610537325</v>
      </c>
      <c r="J759" s="14">
        <v>181.81817599999999</v>
      </c>
      <c r="K759" s="27">
        <v>0.63627546071774976</v>
      </c>
      <c r="L759" s="2">
        <v>9223</v>
      </c>
      <c r="M759" s="27">
        <v>0.1600853973929495</v>
      </c>
      <c r="N759" s="2">
        <v>460</v>
      </c>
      <c r="O759" s="2">
        <v>10806</v>
      </c>
      <c r="P759" s="27">
        <v>0.18140612409347301</v>
      </c>
      <c r="Q759" s="14">
        <v>440.60606060606</v>
      </c>
      <c r="R759" s="2">
        <v>12309</v>
      </c>
      <c r="S759" s="27">
        <v>0.19842984266185196</v>
      </c>
      <c r="T759" s="14">
        <v>513.93939999999998</v>
      </c>
      <c r="U759" s="27">
        <v>0.33459828689146698</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1841</v>
      </c>
      <c r="B760" s="2">
        <v>1283</v>
      </c>
      <c r="C760" s="27">
        <v>0.20452733939104098</v>
      </c>
      <c r="D760" s="2">
        <v>147.87878787878699</v>
      </c>
      <c r="E760" s="2">
        <v>1695</v>
      </c>
      <c r="F760" s="27">
        <v>0.24679673849737915</v>
      </c>
      <c r="G760" s="14">
        <v>146.06060606060601</v>
      </c>
      <c r="H760" s="2">
        <v>1818</v>
      </c>
      <c r="I760" s="27">
        <v>0.23767812785985096</v>
      </c>
      <c r="J760" s="14">
        <v>197.57576</v>
      </c>
      <c r="K760" s="27">
        <v>0.41699142634450509</v>
      </c>
      <c r="L760" s="2">
        <v>11609</v>
      </c>
      <c r="M760" s="27">
        <v>0.20149966153472307</v>
      </c>
      <c r="N760" s="2">
        <v>386.666666666666</v>
      </c>
      <c r="O760" s="2">
        <v>12067</v>
      </c>
      <c r="P760" s="27">
        <v>0.20257520816545796</v>
      </c>
      <c r="Q760" s="14">
        <v>438.18181818181802</v>
      </c>
      <c r="R760" s="2">
        <v>15320</v>
      </c>
      <c r="S760" s="27">
        <v>0.24696930616456023</v>
      </c>
      <c r="T760" s="14">
        <v>521.21209999999996</v>
      </c>
      <c r="U760" s="27">
        <v>0.31966577655267464</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1767</v>
      </c>
      <c r="B761" s="2">
        <v>308</v>
      </c>
      <c r="C761" s="27">
        <v>4.9099314522556989E-2</v>
      </c>
      <c r="D761" s="2">
        <v>81.212121212121204</v>
      </c>
      <c r="E761" s="2">
        <v>520</v>
      </c>
      <c r="F761" s="27">
        <v>7.5713453698311006E-2</v>
      </c>
      <c r="G761" s="14">
        <v>93.939393939393895</v>
      </c>
      <c r="H761" s="2">
        <v>556</v>
      </c>
      <c r="I761" s="27">
        <v>7.2689240423584781E-2</v>
      </c>
      <c r="J761" s="14">
        <v>107.272728</v>
      </c>
      <c r="K761" s="27">
        <v>0.80519480519480524</v>
      </c>
      <c r="L761" s="2">
        <v>4295</v>
      </c>
      <c r="M761" s="27">
        <v>7.454914689393019E-2</v>
      </c>
      <c r="N761" s="2">
        <v>272.12121212121201</v>
      </c>
      <c r="O761" s="2">
        <v>4160</v>
      </c>
      <c r="P761" s="27">
        <v>6.9836153639538004E-2</v>
      </c>
      <c r="Q761" s="14">
        <v>262.42424242424198</v>
      </c>
      <c r="R761" s="2">
        <v>6835</v>
      </c>
      <c r="S761" s="27">
        <v>0.11018506577250452</v>
      </c>
      <c r="T761" s="14">
        <v>413.33334400000001</v>
      </c>
      <c r="U761" s="27">
        <v>0.59138533178114083</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1839</v>
      </c>
      <c r="B762" s="2">
        <v>169</v>
      </c>
      <c r="C762" s="27">
        <v>2.6940857643870556E-2</v>
      </c>
      <c r="D762" s="2">
        <v>58.181818181818201</v>
      </c>
      <c r="E762" s="2">
        <v>202</v>
      </c>
      <c r="F762" s="27">
        <v>2.9411764705882353E-2</v>
      </c>
      <c r="G762" s="14">
        <v>41.818181818181799</v>
      </c>
      <c r="H762" s="2">
        <v>420</v>
      </c>
      <c r="I762" s="27">
        <v>5.490913844947052E-2</v>
      </c>
      <c r="J762" s="14">
        <v>99.393936199999999</v>
      </c>
      <c r="K762" s="27">
        <v>1.485207100591716</v>
      </c>
      <c r="L762" s="2">
        <v>1929</v>
      </c>
      <c r="M762" s="27">
        <v>3.3482026625935121E-2</v>
      </c>
      <c r="N762" s="2">
        <v>178.18181818181799</v>
      </c>
      <c r="O762" s="2">
        <v>2030</v>
      </c>
      <c r="P762" s="27">
        <v>3.4078699973139941E-2</v>
      </c>
      <c r="Q762" s="14">
        <v>190.90909090909</v>
      </c>
      <c r="R762" s="2">
        <v>3521</v>
      </c>
      <c r="S762" s="27">
        <v>5.6761026566933194E-2</v>
      </c>
      <c r="T762" s="14">
        <v>309.09089999999998</v>
      </c>
      <c r="U762" s="27">
        <v>0.82529808190772425</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1840</v>
      </c>
      <c r="B763" s="2">
        <v>139</v>
      </c>
      <c r="C763" s="27">
        <v>2.2158456878686433E-2</v>
      </c>
      <c r="D763" s="2">
        <v>53.939393939393902</v>
      </c>
      <c r="E763" s="2">
        <v>318</v>
      </c>
      <c r="F763" s="27">
        <v>4.6301688992428654E-2</v>
      </c>
      <c r="G763" s="14">
        <v>80</v>
      </c>
      <c r="H763" s="2">
        <v>136</v>
      </c>
      <c r="I763" s="27">
        <v>1.7780101974114264E-2</v>
      </c>
      <c r="J763" s="14">
        <v>50.303031900000001</v>
      </c>
      <c r="K763" s="27">
        <v>-2.1582733812949641E-2</v>
      </c>
      <c r="L763" s="2">
        <v>2366</v>
      </c>
      <c r="M763" s="27">
        <v>4.1067120267995069E-2</v>
      </c>
      <c r="N763" s="2">
        <v>242.42424242424201</v>
      </c>
      <c r="O763" s="2">
        <v>2130</v>
      </c>
      <c r="P763" s="27">
        <v>3.5757453666398063E-2</v>
      </c>
      <c r="Q763" s="14">
        <v>213.333333333333</v>
      </c>
      <c r="R763" s="2">
        <v>3314</v>
      </c>
      <c r="S763" s="27">
        <v>5.3424039205571316E-2</v>
      </c>
      <c r="T763" s="14">
        <v>256.36364700000001</v>
      </c>
      <c r="U763" s="27">
        <v>0.40067624683009301</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1768</v>
      </c>
      <c r="B764" s="2">
        <v>975</v>
      </c>
      <c r="C764" s="27">
        <v>0.15542802486848398</v>
      </c>
      <c r="D764" s="2">
        <v>128.48484848484799</v>
      </c>
      <c r="E764" s="2">
        <v>1175</v>
      </c>
      <c r="F764" s="27">
        <v>0.17108328479906815</v>
      </c>
      <c r="G764" s="14">
        <v>121.818181818181</v>
      </c>
      <c r="H764" s="2">
        <v>1262</v>
      </c>
      <c r="I764" s="27">
        <v>0.16498888743626619</v>
      </c>
      <c r="J764" s="14">
        <v>176.363632</v>
      </c>
      <c r="K764" s="27">
        <v>0.29435897435897435</v>
      </c>
      <c r="L764" s="2">
        <v>7314</v>
      </c>
      <c r="M764" s="27">
        <v>0.12695051464079288</v>
      </c>
      <c r="N764" s="2">
        <v>362.42424242424198</v>
      </c>
      <c r="O764" s="2">
        <v>7907</v>
      </c>
      <c r="P764" s="27">
        <v>0.13273905452591997</v>
      </c>
      <c r="Q764" s="14">
        <v>345.45454545454498</v>
      </c>
      <c r="R764" s="2">
        <v>8485</v>
      </c>
      <c r="S764" s="27">
        <v>0.13678424039205572</v>
      </c>
      <c r="T764" s="14">
        <v>357.57574499999998</v>
      </c>
      <c r="U764" s="27">
        <v>0.16010391030899646</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1839</v>
      </c>
      <c r="B765" s="2">
        <v>427</v>
      </c>
      <c r="C765" s="27">
        <v>6.8069504224454014E-2</v>
      </c>
      <c r="D765" s="2">
        <v>88.484848484848399</v>
      </c>
      <c r="E765" s="2">
        <v>476</v>
      </c>
      <c r="F765" s="27">
        <v>6.9306930693069313E-2</v>
      </c>
      <c r="G765" s="14">
        <v>72.727272727272705</v>
      </c>
      <c r="H765" s="2">
        <v>556</v>
      </c>
      <c r="I765" s="27">
        <v>7.2689240423584781E-2</v>
      </c>
      <c r="J765" s="14">
        <v>94.545455899999993</v>
      </c>
      <c r="K765" s="27">
        <v>0.30210772833723654</v>
      </c>
      <c r="L765" s="2">
        <v>3226</v>
      </c>
      <c r="M765" s="27">
        <v>5.5994306840470034E-2</v>
      </c>
      <c r="N765" s="2">
        <v>232.12121212121201</v>
      </c>
      <c r="O765" s="2">
        <v>3382</v>
      </c>
      <c r="P765" s="27">
        <v>5.6775449905989796E-2</v>
      </c>
      <c r="Q765" s="14">
        <v>256.36363636363598</v>
      </c>
      <c r="R765" s="2">
        <v>3608</v>
      </c>
      <c r="S765" s="27">
        <v>5.8163528501418621E-2</v>
      </c>
      <c r="T765" s="14">
        <v>260</v>
      </c>
      <c r="U765" s="27">
        <v>0.11841289522628642</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1840</v>
      </c>
      <c r="B766" s="2">
        <v>548</v>
      </c>
      <c r="C766" s="27">
        <v>8.7358520644029963E-2</v>
      </c>
      <c r="D766" s="2">
        <v>91.515151515151501</v>
      </c>
      <c r="E766" s="2">
        <v>699</v>
      </c>
      <c r="F766" s="27">
        <v>0.10177635410599883</v>
      </c>
      <c r="G766" s="14">
        <v>108.484848484848</v>
      </c>
      <c r="H766" s="2">
        <v>706</v>
      </c>
      <c r="I766" s="27">
        <v>9.2299647012681396E-2</v>
      </c>
      <c r="J766" s="14">
        <v>164.84848</v>
      </c>
      <c r="K766" s="27">
        <v>0.28832116788321166</v>
      </c>
      <c r="L766" s="2">
        <v>4088</v>
      </c>
      <c r="M766" s="27">
        <v>7.0956207800322843E-2</v>
      </c>
      <c r="N766" s="2">
        <v>263.636363636363</v>
      </c>
      <c r="O766" s="2">
        <v>4525</v>
      </c>
      <c r="P766" s="27">
        <v>7.5963604619930167E-2</v>
      </c>
      <c r="Q766" s="14">
        <v>272.72727272727201</v>
      </c>
      <c r="R766" s="2">
        <v>4877</v>
      </c>
      <c r="S766" s="27">
        <v>7.8620711890637088E-2</v>
      </c>
      <c r="T766" s="14">
        <v>323.03030000000001</v>
      </c>
      <c r="U766" s="27">
        <v>0.19300391389432486</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122" t="s">
        <v>1842</v>
      </c>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211" t="s">
        <v>1703</v>
      </c>
      <c r="C769" s="211"/>
      <c r="D769" s="211" t="s">
        <v>1704</v>
      </c>
      <c r="E769" s="211" t="s">
        <v>1703</v>
      </c>
      <c r="F769" s="211"/>
      <c r="G769" s="211" t="s">
        <v>1704</v>
      </c>
      <c r="H769" s="211" t="s">
        <v>1703</v>
      </c>
      <c r="I769" s="211"/>
      <c r="J769" s="211" t="s">
        <v>1704</v>
      </c>
      <c r="K769" t="s">
        <v>172</v>
      </c>
      <c r="L769" s="211" t="s">
        <v>1703</v>
      </c>
      <c r="M769" s="211"/>
      <c r="N769" s="211" t="s">
        <v>1704</v>
      </c>
      <c r="O769" s="211" t="s">
        <v>1703</v>
      </c>
      <c r="P769" s="211"/>
      <c r="Q769" s="211" t="s">
        <v>1704</v>
      </c>
      <c r="R769" s="211" t="s">
        <v>1703</v>
      </c>
      <c r="S769" s="211"/>
      <c r="T769" s="211" t="s">
        <v>1704</v>
      </c>
      <c r="U769" t="s">
        <v>172</v>
      </c>
      <c r="V769" s="211" t="s">
        <v>1703</v>
      </c>
      <c r="W769" s="211"/>
      <c r="X769" s="211" t="s">
        <v>1704</v>
      </c>
      <c r="Y769" s="211" t="s">
        <v>1703</v>
      </c>
      <c r="Z769" s="211"/>
      <c r="AA769" s="211" t="s">
        <v>1704</v>
      </c>
      <c r="AB769" s="211" t="s">
        <v>1703</v>
      </c>
      <c r="AC769" s="211"/>
      <c r="AD769" s="211" t="s">
        <v>1704</v>
      </c>
      <c r="AE769" t="s">
        <v>172</v>
      </c>
    </row>
    <row r="770" spans="1:31" x14ac:dyDescent="0.3">
      <c r="A770" t="s">
        <v>174</v>
      </c>
      <c r="B770" s="2">
        <v>6273</v>
      </c>
      <c r="C770" s="27" t="s">
        <v>172</v>
      </c>
      <c r="D770" s="2">
        <v>141.81818181818099</v>
      </c>
      <c r="E770" s="2">
        <v>6868</v>
      </c>
      <c r="F770" s="27" t="s">
        <v>172</v>
      </c>
      <c r="G770" s="14">
        <v>147.87878787878699</v>
      </c>
      <c r="H770" s="2">
        <v>7649</v>
      </c>
      <c r="I770" s="27" t="s">
        <v>172</v>
      </c>
      <c r="J770" s="14">
        <v>183.03030000000001</v>
      </c>
      <c r="K770" s="27">
        <v>0.21935278176311174</v>
      </c>
      <c r="L770" s="2">
        <v>57613</v>
      </c>
      <c r="M770" s="27" t="s">
        <v>172</v>
      </c>
      <c r="N770" s="2">
        <v>596.969696969697</v>
      </c>
      <c r="O770" s="2">
        <v>59568</v>
      </c>
      <c r="P770" s="27" t="s">
        <v>172</v>
      </c>
      <c r="Q770" s="14">
        <v>558.78787878787796</v>
      </c>
      <c r="R770" s="2">
        <v>62032</v>
      </c>
      <c r="S770" s="27" t="s">
        <v>172</v>
      </c>
      <c r="T770" s="14">
        <v>646.66669999999999</v>
      </c>
      <c r="U770" s="27">
        <v>7.6701438911356806E-2</v>
      </c>
      <c r="V770" s="2">
        <v>8495322</v>
      </c>
      <c r="W770" s="27" t="s">
        <v>172</v>
      </c>
      <c r="X770" s="2">
        <v>13850</v>
      </c>
      <c r="Y770" s="2">
        <v>8732734</v>
      </c>
      <c r="Z770" s="27" t="s">
        <v>172</v>
      </c>
      <c r="AA770" s="14">
        <v>13901.82</v>
      </c>
      <c r="AB770" s="2">
        <v>8986666</v>
      </c>
      <c r="AC770" s="27" t="s">
        <v>172</v>
      </c>
      <c r="AD770" s="14">
        <v>14521.21</v>
      </c>
      <c r="AE770" s="27">
        <v>5.8000000000000003E-2</v>
      </c>
    </row>
    <row r="771" spans="1:31" x14ac:dyDescent="0.3">
      <c r="A771" t="s">
        <v>1801</v>
      </c>
      <c r="B771" s="2">
        <v>1253</v>
      </c>
      <c r="C771" s="27">
        <v>0.19974493862585685</v>
      </c>
      <c r="D771" s="2">
        <v>146.666666666666</v>
      </c>
      <c r="E771" s="2">
        <v>1557</v>
      </c>
      <c r="F771" s="27">
        <v>0.22670355270821199</v>
      </c>
      <c r="G771" s="14">
        <v>134.54545454545399</v>
      </c>
      <c r="H771" s="2">
        <v>1331</v>
      </c>
      <c r="I771" s="27">
        <v>0.17400967446725063</v>
      </c>
      <c r="J771" s="14">
        <v>178.18182400000001</v>
      </c>
      <c r="K771" s="27">
        <v>6.2250598563447723E-2</v>
      </c>
      <c r="L771" s="2">
        <v>10345</v>
      </c>
      <c r="M771" s="27">
        <v>0.17956016871192265</v>
      </c>
      <c r="N771" s="2">
        <v>474.54545454545399</v>
      </c>
      <c r="O771" s="2">
        <v>13158</v>
      </c>
      <c r="P771" s="27">
        <v>0.2208904109589041</v>
      </c>
      <c r="Q771" s="14">
        <v>423.636363636363</v>
      </c>
      <c r="R771" s="2">
        <v>9577</v>
      </c>
      <c r="S771" s="27">
        <v>0.15438805777663142</v>
      </c>
      <c r="T771" s="14">
        <v>457.57574499999998</v>
      </c>
      <c r="U771" s="27">
        <v>-7.4238762687288545E-2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1765</v>
      </c>
      <c r="B772" s="2">
        <v>664</v>
      </c>
      <c r="C772" s="27">
        <v>0.10585047026940858</v>
      </c>
      <c r="D772" s="2">
        <v>128.48484848484799</v>
      </c>
      <c r="E772" s="2">
        <v>636</v>
      </c>
      <c r="F772" s="27">
        <v>9.2603377984857307E-2</v>
      </c>
      <c r="G772" s="14">
        <v>90.303030303030297</v>
      </c>
      <c r="H772" s="2">
        <v>575</v>
      </c>
      <c r="I772" s="27">
        <v>7.5173225258203691E-2</v>
      </c>
      <c r="J772" s="14">
        <v>114.545456</v>
      </c>
      <c r="K772" s="27">
        <v>-0.13403614457831325</v>
      </c>
      <c r="L772" s="2">
        <v>4887</v>
      </c>
      <c r="M772" s="27">
        <v>8.4824605557773422E-2</v>
      </c>
      <c r="N772" s="2">
        <v>310.30303030303003</v>
      </c>
      <c r="O772" s="2">
        <v>5200</v>
      </c>
      <c r="P772" s="27">
        <v>8.7295192049422515E-2</v>
      </c>
      <c r="Q772" s="14">
        <v>256.969696969697</v>
      </c>
      <c r="R772" s="2">
        <v>3355</v>
      </c>
      <c r="S772" s="27">
        <v>5.4084988393087438E-2</v>
      </c>
      <c r="T772" s="14">
        <v>269.69695999999999</v>
      </c>
      <c r="U772" s="27">
        <v>-0.31348475547370575</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1843</v>
      </c>
      <c r="B773" s="2">
        <v>123</v>
      </c>
      <c r="C773" s="27">
        <v>1.9607843137254902E-2</v>
      </c>
      <c r="D773" s="2">
        <v>50.303030303030297</v>
      </c>
      <c r="E773" s="2">
        <v>103</v>
      </c>
      <c r="F773" s="27">
        <v>1.4997087944088527E-2</v>
      </c>
      <c r="G773" s="14">
        <v>45.454545454545404</v>
      </c>
      <c r="H773" s="2">
        <v>266</v>
      </c>
      <c r="I773" s="27">
        <v>3.4775787684664661E-2</v>
      </c>
      <c r="J773" s="14">
        <v>81.212119999999999</v>
      </c>
      <c r="K773" s="27">
        <v>1.1626016260162602</v>
      </c>
      <c r="L773" s="2">
        <v>932</v>
      </c>
      <c r="M773" s="27">
        <v>1.6176904518077517E-2</v>
      </c>
      <c r="N773" s="2">
        <v>130.90909090909</v>
      </c>
      <c r="O773" s="2">
        <v>1080</v>
      </c>
      <c r="P773" s="27">
        <v>1.8130539887187751E-2</v>
      </c>
      <c r="Q773" s="14">
        <v>116.969696969697</v>
      </c>
      <c r="R773" s="2">
        <v>1192</v>
      </c>
      <c r="S773" s="27">
        <v>1.9215888573639411E-2</v>
      </c>
      <c r="T773" s="14">
        <v>164.84848</v>
      </c>
      <c r="U773" s="27">
        <v>0.27896995708154504</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1844</v>
      </c>
      <c r="B774" s="2">
        <v>280</v>
      </c>
      <c r="C774" s="27">
        <v>4.4635740475051811E-2</v>
      </c>
      <c r="D774" s="2">
        <v>78.181818181818201</v>
      </c>
      <c r="E774" s="2">
        <v>300</v>
      </c>
      <c r="F774" s="27">
        <v>4.3680838672102505E-2</v>
      </c>
      <c r="G774" s="14">
        <v>68.484848484848399</v>
      </c>
      <c r="H774" s="2">
        <v>222</v>
      </c>
      <c r="I774" s="27">
        <v>2.9023401751862989E-2</v>
      </c>
      <c r="J774" s="14">
        <v>57.5757561</v>
      </c>
      <c r="K774" s="27">
        <v>-0.20714285714285716</v>
      </c>
      <c r="L774" s="2">
        <v>2096</v>
      </c>
      <c r="M774" s="27">
        <v>3.6380677971985492E-2</v>
      </c>
      <c r="N774" s="2">
        <v>209.09090909090901</v>
      </c>
      <c r="O774" s="2">
        <v>2103</v>
      </c>
      <c r="P774" s="27">
        <v>3.5304190169218375E-2</v>
      </c>
      <c r="Q774" s="14">
        <v>169.69696969696901</v>
      </c>
      <c r="R774" s="2">
        <v>954</v>
      </c>
      <c r="S774" s="27">
        <v>1.5379159143667784E-2</v>
      </c>
      <c r="T774" s="14">
        <v>165.454544</v>
      </c>
      <c r="U774" s="27">
        <v>-0.54484732824427484</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1845</v>
      </c>
      <c r="B775" s="2">
        <v>219</v>
      </c>
      <c r="C775" s="27">
        <v>3.4911525585844094E-2</v>
      </c>
      <c r="D775" s="2">
        <v>76.969696969696898</v>
      </c>
      <c r="E775" s="2">
        <v>233</v>
      </c>
      <c r="F775" s="27">
        <v>3.392545136866628E-2</v>
      </c>
      <c r="G775" s="14">
        <v>54.545454545454497</v>
      </c>
      <c r="H775" s="2">
        <v>87</v>
      </c>
      <c r="I775" s="27">
        <v>1.1374035821676036E-2</v>
      </c>
      <c r="J775" s="14">
        <v>40.606059999999999</v>
      </c>
      <c r="K775" s="27">
        <v>-0.60273972602739723</v>
      </c>
      <c r="L775" s="2">
        <v>1653</v>
      </c>
      <c r="M775" s="27">
        <v>2.869144116779199E-2</v>
      </c>
      <c r="N775" s="2">
        <v>167.272727272727</v>
      </c>
      <c r="O775" s="2">
        <v>1755</v>
      </c>
      <c r="P775" s="27">
        <v>2.9462127316680096E-2</v>
      </c>
      <c r="Q775" s="14">
        <v>137.575757575757</v>
      </c>
      <c r="R775" s="2">
        <v>1036</v>
      </c>
      <c r="S775" s="27">
        <v>1.6701057518700026E-2</v>
      </c>
      <c r="T775" s="14">
        <v>175.75756799999999</v>
      </c>
      <c r="U775" s="27">
        <v>-0.37326073805202664</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1846</v>
      </c>
      <c r="B776" s="2">
        <v>42</v>
      </c>
      <c r="C776" s="27">
        <v>6.6953610712577718E-3</v>
      </c>
      <c r="D776" s="2">
        <v>24.2424242424242</v>
      </c>
      <c r="E776" s="2">
        <v>0</v>
      </c>
      <c r="F776" s="27">
        <v>0</v>
      </c>
      <c r="G776" s="14">
        <v>13.3333333333333</v>
      </c>
      <c r="H776" s="2">
        <v>0</v>
      </c>
      <c r="I776" s="27">
        <v>0</v>
      </c>
      <c r="J776" s="14">
        <v>16.969695999999999</v>
      </c>
      <c r="K776" s="27">
        <v>-1</v>
      </c>
      <c r="L776" s="2">
        <v>206</v>
      </c>
      <c r="M776" s="27">
        <v>3.575581899918421E-3</v>
      </c>
      <c r="N776" s="2">
        <v>52.121212121212103</v>
      </c>
      <c r="O776" s="2">
        <v>262</v>
      </c>
      <c r="P776" s="27">
        <v>4.3983346763362876E-3</v>
      </c>
      <c r="Q776" s="14">
        <v>72.121212121212096</v>
      </c>
      <c r="R776" s="2">
        <v>173</v>
      </c>
      <c r="S776" s="27">
        <v>2.7888831570802167E-3</v>
      </c>
      <c r="T776" s="14">
        <v>66.060609999999997</v>
      </c>
      <c r="U776" s="27">
        <v>-0.16019417475728157</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1841</v>
      </c>
      <c r="B777" s="2">
        <v>589</v>
      </c>
      <c r="C777" s="27">
        <v>9.3894468356448268E-2</v>
      </c>
      <c r="D777" s="2">
        <v>87.878787878787904</v>
      </c>
      <c r="E777" s="2">
        <v>921</v>
      </c>
      <c r="F777" s="27">
        <v>0.1341001747233547</v>
      </c>
      <c r="G777" s="14">
        <v>114.54545454545401</v>
      </c>
      <c r="H777" s="2">
        <v>756</v>
      </c>
      <c r="I777" s="27">
        <v>9.8836449209046939E-2</v>
      </c>
      <c r="J777" s="14">
        <v>152.121216</v>
      </c>
      <c r="K777" s="27">
        <v>0.28353140916808151</v>
      </c>
      <c r="L777" s="2">
        <v>5458</v>
      </c>
      <c r="M777" s="27">
        <v>9.4735563154149244E-2</v>
      </c>
      <c r="N777" s="2">
        <v>321.21212121212102</v>
      </c>
      <c r="O777" s="2">
        <v>7958</v>
      </c>
      <c r="P777" s="27">
        <v>0.13359521890948159</v>
      </c>
      <c r="Q777" s="14">
        <v>373.33333333333297</v>
      </c>
      <c r="R777" s="2">
        <v>6222</v>
      </c>
      <c r="S777" s="27">
        <v>0.10030306938354398</v>
      </c>
      <c r="T777" s="14">
        <v>430.30304000000001</v>
      </c>
      <c r="U777" s="27">
        <v>0.13997801392451448</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1767</v>
      </c>
      <c r="B778" s="2">
        <v>24</v>
      </c>
      <c r="C778" s="27">
        <v>3.8259206121472981E-3</v>
      </c>
      <c r="D778" s="2">
        <v>15.757575757575699</v>
      </c>
      <c r="E778" s="2">
        <v>148</v>
      </c>
      <c r="F778" s="27">
        <v>2.1549213744903904E-2</v>
      </c>
      <c r="G778" s="14">
        <v>53.3333333333333</v>
      </c>
      <c r="H778" s="2">
        <v>141</v>
      </c>
      <c r="I778" s="27">
        <v>1.8433782193750817E-2</v>
      </c>
      <c r="J778" s="14">
        <v>58.787880000000001</v>
      </c>
      <c r="K778" s="27">
        <v>4.875</v>
      </c>
      <c r="L778" s="2">
        <v>950</v>
      </c>
      <c r="M778" s="27">
        <v>1.6489334004478155E-2</v>
      </c>
      <c r="N778" s="2">
        <v>156.969696969696</v>
      </c>
      <c r="O778" s="2">
        <v>1375</v>
      </c>
      <c r="P778" s="27">
        <v>2.3082863282299221E-2</v>
      </c>
      <c r="Q778" s="14">
        <v>177.575757575757</v>
      </c>
      <c r="R778" s="2">
        <v>948</v>
      </c>
      <c r="S778" s="27">
        <v>1.5282434872323962E-2</v>
      </c>
      <c r="T778" s="14">
        <v>122.42424</v>
      </c>
      <c r="U778" s="27">
        <v>-2.1052631578947368E-3</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1843</v>
      </c>
      <c r="B779" s="2">
        <v>24</v>
      </c>
      <c r="C779" s="27">
        <v>3.8259206121472981E-3</v>
      </c>
      <c r="D779" s="2">
        <v>15.757575757575699</v>
      </c>
      <c r="E779" s="2">
        <v>82</v>
      </c>
      <c r="F779" s="27">
        <v>1.1939429237041351E-2</v>
      </c>
      <c r="G779" s="14">
        <v>35.151515151515099</v>
      </c>
      <c r="H779" s="2">
        <v>73</v>
      </c>
      <c r="I779" s="27">
        <v>9.5437312066936862E-3</v>
      </c>
      <c r="J779" s="14">
        <v>36.969695999999999</v>
      </c>
      <c r="K779" s="27">
        <v>2.0416666666666665</v>
      </c>
      <c r="L779" s="2">
        <v>270</v>
      </c>
      <c r="M779" s="27">
        <v>4.6864422960095813E-3</v>
      </c>
      <c r="N779" s="2">
        <v>70.303030303030297</v>
      </c>
      <c r="O779" s="2">
        <v>419</v>
      </c>
      <c r="P779" s="27">
        <v>7.0339779747515445E-3</v>
      </c>
      <c r="Q779" s="14">
        <v>84.848484848484802</v>
      </c>
      <c r="R779" s="2">
        <v>437</v>
      </c>
      <c r="S779" s="27">
        <v>7.0447510962084086E-3</v>
      </c>
      <c r="T779" s="14">
        <v>87.272729999999996</v>
      </c>
      <c r="U779" s="27">
        <v>0.61851851851851847</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1844</v>
      </c>
      <c r="B780" s="2">
        <v>0</v>
      </c>
      <c r="C780" s="27">
        <v>0</v>
      </c>
      <c r="D780" s="2">
        <v>80</v>
      </c>
      <c r="E780" s="2">
        <v>51</v>
      </c>
      <c r="F780" s="27">
        <v>7.4257425742574254E-3</v>
      </c>
      <c r="G780" s="14">
        <v>35.757575757575701</v>
      </c>
      <c r="H780" s="2">
        <v>57</v>
      </c>
      <c r="I780" s="27">
        <v>7.4519545038567135E-3</v>
      </c>
      <c r="J780" s="14">
        <v>43.636364</v>
      </c>
      <c r="K780" s="27"/>
      <c r="L780" s="2">
        <v>559</v>
      </c>
      <c r="M780" s="27">
        <v>9.7026712721087257E-3</v>
      </c>
      <c r="N780" s="2">
        <v>127.272727272727</v>
      </c>
      <c r="O780" s="2">
        <v>569</v>
      </c>
      <c r="P780" s="27">
        <v>9.5521085146387328E-3</v>
      </c>
      <c r="Q780" s="14">
        <v>108.484848484848</v>
      </c>
      <c r="R780" s="2">
        <v>363</v>
      </c>
      <c r="S780" s="27">
        <v>5.8518184163012642E-3</v>
      </c>
      <c r="T780" s="14">
        <v>80.606063800000001</v>
      </c>
      <c r="U780" s="27">
        <v>-0.35062611806797855</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1845</v>
      </c>
      <c r="B781" s="2">
        <v>0</v>
      </c>
      <c r="C781" s="27">
        <v>0</v>
      </c>
      <c r="D781" s="2">
        <v>80</v>
      </c>
      <c r="E781" s="2">
        <v>15</v>
      </c>
      <c r="F781" s="27">
        <v>2.1840419336051253E-3</v>
      </c>
      <c r="G781" s="14">
        <v>15.151515151515101</v>
      </c>
      <c r="H781" s="2">
        <v>11</v>
      </c>
      <c r="I781" s="27">
        <v>1.4380964832004183E-3</v>
      </c>
      <c r="J781" s="14">
        <v>9.6969700000000003</v>
      </c>
      <c r="K781" s="27"/>
      <c r="L781" s="2">
        <v>92</v>
      </c>
      <c r="M781" s="27">
        <v>1.5968618193810424E-3</v>
      </c>
      <c r="N781" s="2">
        <v>33.3333333333333</v>
      </c>
      <c r="O781" s="2">
        <v>314</v>
      </c>
      <c r="P781" s="27">
        <v>5.271286596830513E-3</v>
      </c>
      <c r="Q781" s="14">
        <v>80.606060606060595</v>
      </c>
      <c r="R781" s="2">
        <v>145</v>
      </c>
      <c r="S781" s="27">
        <v>2.3375032241423782E-3</v>
      </c>
      <c r="T781" s="14">
        <v>46.6666679</v>
      </c>
      <c r="U781" s="27">
        <v>0.57608695652173914</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1846</v>
      </c>
      <c r="B782" s="2">
        <v>0</v>
      </c>
      <c r="C782" s="27">
        <v>0</v>
      </c>
      <c r="D782" s="2">
        <v>80</v>
      </c>
      <c r="E782" s="2">
        <v>0</v>
      </c>
      <c r="F782" s="27">
        <v>0</v>
      </c>
      <c r="G782" s="14">
        <v>13.3333333333333</v>
      </c>
      <c r="H782" s="2">
        <v>0</v>
      </c>
      <c r="I782" s="27">
        <v>0</v>
      </c>
      <c r="J782" s="14">
        <v>16.969695999999999</v>
      </c>
      <c r="K782" s="27"/>
      <c r="L782" s="2">
        <v>29</v>
      </c>
      <c r="M782" s="27">
        <v>5.0335861697880689E-4</v>
      </c>
      <c r="N782" s="2">
        <v>20</v>
      </c>
      <c r="O782" s="2">
        <v>73</v>
      </c>
      <c r="P782" s="27">
        <v>1.2254901960784314E-3</v>
      </c>
      <c r="Q782" s="14">
        <v>41.818181818181799</v>
      </c>
      <c r="R782" s="2">
        <v>3</v>
      </c>
      <c r="S782" s="27">
        <v>4.8362135671911269E-5</v>
      </c>
      <c r="T782" s="14">
        <v>3.030303</v>
      </c>
      <c r="U782" s="27">
        <v>-0.89655172413793105</v>
      </c>
      <c r="V782" s="2">
        <v>2293</v>
      </c>
      <c r="W782" s="27">
        <v>0</v>
      </c>
      <c r="X782" s="2">
        <v>238</v>
      </c>
      <c r="Y782" s="2">
        <v>2652</v>
      </c>
      <c r="Z782" s="27">
        <v>0</v>
      </c>
      <c r="AA782" s="14">
        <v>271.52</v>
      </c>
      <c r="AB782" s="2">
        <v>1458</v>
      </c>
      <c r="AC782" s="27">
        <v>0</v>
      </c>
      <c r="AD782" s="14">
        <v>188.48</v>
      </c>
      <c r="AE782" s="27">
        <v>-0.36399999999999999</v>
      </c>
    </row>
    <row r="783" spans="1:31" x14ac:dyDescent="0.3">
      <c r="A783" t="s">
        <v>1768</v>
      </c>
      <c r="B783" s="2">
        <v>565</v>
      </c>
      <c r="C783" s="27">
        <v>9.0068547744300967E-2</v>
      </c>
      <c r="D783" s="2">
        <v>86.060606060606005</v>
      </c>
      <c r="E783" s="2">
        <v>773</v>
      </c>
      <c r="F783" s="27">
        <v>0.11255096097845078</v>
      </c>
      <c r="G783" s="14">
        <v>106.06060606060601</v>
      </c>
      <c r="H783" s="2">
        <v>615</v>
      </c>
      <c r="I783" s="27">
        <v>8.0402667015296123E-2</v>
      </c>
      <c r="J783" s="14">
        <v>138.18182400000001</v>
      </c>
      <c r="K783" s="27">
        <v>8.8495575221238937E-2</v>
      </c>
      <c r="L783" s="2">
        <v>4508</v>
      </c>
      <c r="M783" s="27">
        <v>7.8246229149671082E-2</v>
      </c>
      <c r="N783" s="2">
        <v>273.33333333333297</v>
      </c>
      <c r="O783" s="2">
        <v>6583</v>
      </c>
      <c r="P783" s="27">
        <v>0.11051235562718238</v>
      </c>
      <c r="Q783" s="14">
        <v>325.45454545454498</v>
      </c>
      <c r="R783" s="2">
        <v>5274</v>
      </c>
      <c r="S783" s="27">
        <v>8.5020634511220022E-2</v>
      </c>
      <c r="T783" s="14">
        <v>408.48486300000002</v>
      </c>
      <c r="U783" s="27">
        <v>0.16992014196983141</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1843</v>
      </c>
      <c r="B784" s="2">
        <v>75</v>
      </c>
      <c r="C784" s="27">
        <v>1.1956001912960305E-2</v>
      </c>
      <c r="D784" s="2">
        <v>35.151515151515099</v>
      </c>
      <c r="E784" s="2">
        <v>100</v>
      </c>
      <c r="F784" s="27">
        <v>1.4560279557367502E-2</v>
      </c>
      <c r="G784" s="14">
        <v>36.969696969696898</v>
      </c>
      <c r="H784" s="2">
        <v>175</v>
      </c>
      <c r="I784" s="27">
        <v>2.2878807687279384E-2</v>
      </c>
      <c r="J784" s="14">
        <v>113.939392</v>
      </c>
      <c r="K784" s="27">
        <v>1.3333333333333333</v>
      </c>
      <c r="L784" s="2">
        <v>598</v>
      </c>
      <c r="M784" s="27">
        <v>1.0379601825976775E-2</v>
      </c>
      <c r="N784" s="2">
        <v>100.60606060606</v>
      </c>
      <c r="O784" s="2">
        <v>1183</v>
      </c>
      <c r="P784" s="27">
        <v>1.9859656191243621E-2</v>
      </c>
      <c r="Q784" s="14">
        <v>161.81818181818099</v>
      </c>
      <c r="R784" s="2">
        <v>656</v>
      </c>
      <c r="S784" s="27">
        <v>1.0575187000257931E-2</v>
      </c>
      <c r="T784" s="14">
        <v>155.15152</v>
      </c>
      <c r="U784" s="27">
        <v>9.6989966555183951E-2</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1844</v>
      </c>
      <c r="B785" s="2">
        <v>372</v>
      </c>
      <c r="C785" s="27">
        <v>5.930176948828312E-2</v>
      </c>
      <c r="D785" s="2">
        <v>82.424242424242394</v>
      </c>
      <c r="E785" s="2">
        <v>411</v>
      </c>
      <c r="F785" s="27">
        <v>5.984274898078043E-2</v>
      </c>
      <c r="G785" s="14">
        <v>81.212121212121204</v>
      </c>
      <c r="H785" s="2">
        <v>330</v>
      </c>
      <c r="I785" s="27">
        <v>4.3142894496012552E-2</v>
      </c>
      <c r="J785" s="14">
        <v>86.666664100000006</v>
      </c>
      <c r="K785" s="27">
        <v>-0.11290322580645161</v>
      </c>
      <c r="L785" s="2">
        <v>2421</v>
      </c>
      <c r="M785" s="27">
        <v>4.2021765920885912E-2</v>
      </c>
      <c r="N785" s="2">
        <v>227.272727272727</v>
      </c>
      <c r="O785" s="2">
        <v>3056</v>
      </c>
      <c r="P785" s="27">
        <v>5.1302712865968304E-2</v>
      </c>
      <c r="Q785" s="14">
        <v>229.09090909090901</v>
      </c>
      <c r="R785" s="2">
        <v>2722</v>
      </c>
      <c r="S785" s="27">
        <v>4.3880577766314162E-2</v>
      </c>
      <c r="T785" s="14">
        <v>318.78787199999999</v>
      </c>
      <c r="U785" s="27">
        <v>0.12432878975629905</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1845</v>
      </c>
      <c r="B786" s="2">
        <v>99</v>
      </c>
      <c r="C786" s="27">
        <v>1.5781922525107604E-2</v>
      </c>
      <c r="D786" s="2">
        <v>49.696969696969703</v>
      </c>
      <c r="E786" s="2">
        <v>216</v>
      </c>
      <c r="F786" s="27">
        <v>3.1450203843913803E-2</v>
      </c>
      <c r="G786" s="14">
        <v>65.454545454545396</v>
      </c>
      <c r="H786" s="2">
        <v>107</v>
      </c>
      <c r="I786" s="27">
        <v>1.3988756700222251E-2</v>
      </c>
      <c r="J786" s="14">
        <v>48.484848</v>
      </c>
      <c r="K786" s="27">
        <v>8.0808080808080815E-2</v>
      </c>
      <c r="L786" s="2">
        <v>1240</v>
      </c>
      <c r="M786" s="27">
        <v>2.1522920174266224E-2</v>
      </c>
      <c r="N786" s="2">
        <v>175.75757575757501</v>
      </c>
      <c r="O786" s="2">
        <v>2054</v>
      </c>
      <c r="P786" s="27">
        <v>3.4481600859521892E-2</v>
      </c>
      <c r="Q786" s="14">
        <v>187.87878787878699</v>
      </c>
      <c r="R786" s="2">
        <v>1769</v>
      </c>
      <c r="S786" s="27">
        <v>2.8517539334537014E-2</v>
      </c>
      <c r="T786" s="14">
        <v>192.72728000000001</v>
      </c>
      <c r="U786" s="27">
        <v>0.42661290322580647</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1846</v>
      </c>
      <c r="B787" s="2">
        <v>19</v>
      </c>
      <c r="C787" s="27">
        <v>3.0288538179499441E-3</v>
      </c>
      <c r="D787" s="2">
        <v>15.757575757575699</v>
      </c>
      <c r="E787" s="2">
        <v>46</v>
      </c>
      <c r="F787" s="27">
        <v>6.697728596389051E-3</v>
      </c>
      <c r="G787" s="14">
        <v>26.060606060605998</v>
      </c>
      <c r="H787" s="2">
        <v>3</v>
      </c>
      <c r="I787" s="27">
        <v>3.9220813178193227E-4</v>
      </c>
      <c r="J787" s="14">
        <v>3.6363637400000002</v>
      </c>
      <c r="K787" s="27">
        <v>-0.84210526315789469</v>
      </c>
      <c r="L787" s="2">
        <v>249</v>
      </c>
      <c r="M787" s="27">
        <v>4.3219412285421697E-3</v>
      </c>
      <c r="N787" s="2">
        <v>79.393939393939405</v>
      </c>
      <c r="O787" s="2">
        <v>290</v>
      </c>
      <c r="P787" s="27">
        <v>4.8683857104485631E-3</v>
      </c>
      <c r="Q787" s="14">
        <v>64.242424242424207</v>
      </c>
      <c r="R787" s="2">
        <v>127</v>
      </c>
      <c r="S787" s="27">
        <v>2.0473304101109105E-3</v>
      </c>
      <c r="T787" s="14">
        <v>52.121212</v>
      </c>
      <c r="U787" s="27">
        <v>-0.48995983935742971</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1817</v>
      </c>
      <c r="B788" s="2">
        <v>5020</v>
      </c>
      <c r="C788" s="27">
        <v>0.80025506137414315</v>
      </c>
      <c r="D788" s="2">
        <v>196.969696969697</v>
      </c>
      <c r="E788" s="2">
        <v>5311</v>
      </c>
      <c r="F788" s="27">
        <v>0.77329644729178804</v>
      </c>
      <c r="G788" s="14">
        <v>185.45454545454501</v>
      </c>
      <c r="H788" s="2">
        <v>6318</v>
      </c>
      <c r="I788" s="27">
        <v>0.82599032553274943</v>
      </c>
      <c r="J788" s="14">
        <v>187.878784</v>
      </c>
      <c r="K788" s="27">
        <v>0.25856573705179281</v>
      </c>
      <c r="L788" s="2">
        <v>47268</v>
      </c>
      <c r="M788" s="27">
        <v>0.82043983128807729</v>
      </c>
      <c r="N788" s="2">
        <v>592.72727272727195</v>
      </c>
      <c r="O788" s="2">
        <v>46410</v>
      </c>
      <c r="P788" s="27">
        <v>0.77910958904109584</v>
      </c>
      <c r="Q788" s="14">
        <v>628.48484848484804</v>
      </c>
      <c r="R788" s="2">
        <v>52455</v>
      </c>
      <c r="S788" s="27">
        <v>0.84561194222336855</v>
      </c>
      <c r="T788" s="14">
        <v>624.24243200000001</v>
      </c>
      <c r="U788" s="27">
        <v>0.10973597359735973</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1847</v>
      </c>
      <c r="B789" s="2">
        <v>3737</v>
      </c>
      <c r="C789" s="27">
        <v>0.5957277219831022</v>
      </c>
      <c r="D789" s="2">
        <v>176.363636363636</v>
      </c>
      <c r="E789" s="2">
        <v>3616</v>
      </c>
      <c r="F789" s="27">
        <v>0.52649970879440888</v>
      </c>
      <c r="G789" s="14">
        <v>159.39393939393901</v>
      </c>
      <c r="H789" s="2">
        <v>4500</v>
      </c>
      <c r="I789" s="27">
        <v>0.58831219767289844</v>
      </c>
      <c r="J789" s="14">
        <v>247.878784</v>
      </c>
      <c r="K789" s="27">
        <v>0.20417447150120419</v>
      </c>
      <c r="L789" s="2">
        <v>35659</v>
      </c>
      <c r="M789" s="27">
        <v>0.61894016975335431</v>
      </c>
      <c r="N789" s="2">
        <v>576.969696969697</v>
      </c>
      <c r="O789" s="2">
        <v>34343</v>
      </c>
      <c r="P789" s="27">
        <v>0.57653438087563791</v>
      </c>
      <c r="Q789" s="14">
        <v>609.69696969696895</v>
      </c>
      <c r="R789" s="2">
        <v>37135</v>
      </c>
      <c r="S789" s="27">
        <v>0.59864263605880841</v>
      </c>
      <c r="T789" s="14">
        <v>647.27269999999999</v>
      </c>
      <c r="U789" s="27">
        <v>4.1392074931994725E-2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1843</v>
      </c>
      <c r="B790" s="2">
        <v>1770</v>
      </c>
      <c r="C790" s="27">
        <v>0.28216164514586323</v>
      </c>
      <c r="D790" s="2">
        <v>127.87878787878699</v>
      </c>
      <c r="E790" s="2">
        <v>1905</v>
      </c>
      <c r="F790" s="27">
        <v>0.27737332556785088</v>
      </c>
      <c r="G790" s="14">
        <v>131.51515151515099</v>
      </c>
      <c r="H790" s="2">
        <v>2659</v>
      </c>
      <c r="I790" s="27">
        <v>0.34762714080271934</v>
      </c>
      <c r="J790" s="14">
        <v>196.363632</v>
      </c>
      <c r="K790" s="27">
        <v>0.50225988700564972</v>
      </c>
      <c r="L790" s="2">
        <v>17453</v>
      </c>
      <c r="M790" s="27">
        <v>0.30293510145279712</v>
      </c>
      <c r="N790" s="2">
        <v>398.18181818181802</v>
      </c>
      <c r="O790" s="2">
        <v>17720</v>
      </c>
      <c r="P790" s="27">
        <v>0.29747515444533978</v>
      </c>
      <c r="Q790" s="14">
        <v>464.24242424242402</v>
      </c>
      <c r="R790" s="2">
        <v>21124</v>
      </c>
      <c r="S790" s="27">
        <v>0.3405339179778179</v>
      </c>
      <c r="T790" s="14">
        <v>518.18179999999995</v>
      </c>
      <c r="U790" s="27">
        <v>0.21033633186271702</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1844</v>
      </c>
      <c r="B791" s="2">
        <v>1580</v>
      </c>
      <c r="C791" s="27">
        <v>0.25187310696636378</v>
      </c>
      <c r="D791" s="2">
        <v>137.575757575757</v>
      </c>
      <c r="E791" s="2">
        <v>1205</v>
      </c>
      <c r="F791" s="27">
        <v>0.17545136866627839</v>
      </c>
      <c r="G791" s="14">
        <v>112.72727272727199</v>
      </c>
      <c r="H791" s="2">
        <v>1340</v>
      </c>
      <c r="I791" s="27">
        <v>0.17518629886259643</v>
      </c>
      <c r="J791" s="14">
        <v>152.121216</v>
      </c>
      <c r="K791" s="27">
        <v>-0.15189873417721519</v>
      </c>
      <c r="L791" s="2">
        <v>12893</v>
      </c>
      <c r="M791" s="27">
        <v>0.22378629823130197</v>
      </c>
      <c r="N791" s="2">
        <v>453.33333333333297</v>
      </c>
      <c r="O791" s="2">
        <v>12072</v>
      </c>
      <c r="P791" s="27">
        <v>0.20265914585012088</v>
      </c>
      <c r="Q791" s="14">
        <v>417.575757575757</v>
      </c>
      <c r="R791" s="2">
        <v>10987</v>
      </c>
      <c r="S791" s="27">
        <v>0.17711826154242971</v>
      </c>
      <c r="T791" s="14">
        <v>383.03030000000001</v>
      </c>
      <c r="U791" s="27">
        <v>-0.14783215698441016</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1845</v>
      </c>
      <c r="B792" s="2">
        <v>366</v>
      </c>
      <c r="C792" s="27">
        <v>5.8345289335246291E-2</v>
      </c>
      <c r="D792" s="2">
        <v>83.030303030303003</v>
      </c>
      <c r="E792" s="2">
        <v>485</v>
      </c>
      <c r="F792" s="27">
        <v>7.061735585323238E-2</v>
      </c>
      <c r="G792" s="14">
        <v>93.939393939393895</v>
      </c>
      <c r="H792" s="2">
        <v>416</v>
      </c>
      <c r="I792" s="27">
        <v>5.4386194273761276E-2</v>
      </c>
      <c r="J792" s="14">
        <v>67.272729999999996</v>
      </c>
      <c r="K792" s="27">
        <v>0.13661202185792351</v>
      </c>
      <c r="L792" s="2">
        <v>4982</v>
      </c>
      <c r="M792" s="27">
        <v>8.6473538958221241E-2</v>
      </c>
      <c r="N792" s="2">
        <v>301.81818181818102</v>
      </c>
      <c r="O792" s="2">
        <v>4322</v>
      </c>
      <c r="P792" s="27">
        <v>7.2555734622616164E-2</v>
      </c>
      <c r="Q792" s="14">
        <v>274.54545454545399</v>
      </c>
      <c r="R792" s="2">
        <v>4535</v>
      </c>
      <c r="S792" s="27">
        <v>7.3107428424039209E-2</v>
      </c>
      <c r="T792" s="14">
        <v>309.09089999999998</v>
      </c>
      <c r="U792" s="27">
        <v>-8.9723002810116415E-2</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1846</v>
      </c>
      <c r="B793" s="2">
        <v>21</v>
      </c>
      <c r="C793" s="27">
        <v>3.3476805356288859E-3</v>
      </c>
      <c r="D793" s="2">
        <v>18.7878787878787</v>
      </c>
      <c r="E793" s="2">
        <v>21</v>
      </c>
      <c r="F793" s="27">
        <v>3.0576587070471751E-3</v>
      </c>
      <c r="G793" s="14">
        <v>11.5151515151515</v>
      </c>
      <c r="H793" s="2">
        <v>85</v>
      </c>
      <c r="I793" s="27">
        <v>1.1112563733821414E-2</v>
      </c>
      <c r="J793" s="14">
        <v>32.727271999999999</v>
      </c>
      <c r="K793" s="27">
        <v>3.0476190476190474</v>
      </c>
      <c r="L793" s="2">
        <v>331</v>
      </c>
      <c r="M793" s="27">
        <v>5.7452311110339684E-3</v>
      </c>
      <c r="N793" s="2">
        <v>82.424242424242394</v>
      </c>
      <c r="O793" s="2">
        <v>229</v>
      </c>
      <c r="P793" s="27">
        <v>3.8443459575611067E-3</v>
      </c>
      <c r="Q793" s="14">
        <v>66.060606060606005</v>
      </c>
      <c r="R793" s="2">
        <v>489</v>
      </c>
      <c r="S793" s="27">
        <v>7.8830281145215366E-3</v>
      </c>
      <c r="T793" s="14">
        <v>105.454544</v>
      </c>
      <c r="U793" s="27">
        <v>0.4773413897280967</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1841</v>
      </c>
      <c r="B794" s="2">
        <v>1283</v>
      </c>
      <c r="C794" s="27">
        <v>0.20452733939104098</v>
      </c>
      <c r="D794" s="2">
        <v>147.87878787878699</v>
      </c>
      <c r="E794" s="2">
        <v>1695</v>
      </c>
      <c r="F794" s="27">
        <v>0.24679673849737915</v>
      </c>
      <c r="G794" s="14">
        <v>146.06060606060601</v>
      </c>
      <c r="H794" s="2">
        <v>1818</v>
      </c>
      <c r="I794" s="27">
        <v>0.23767812785985096</v>
      </c>
      <c r="J794" s="14">
        <v>197.57576</v>
      </c>
      <c r="K794" s="27">
        <v>0.41699142634450509</v>
      </c>
      <c r="L794" s="2">
        <v>11609</v>
      </c>
      <c r="M794" s="27">
        <v>0.20149966153472307</v>
      </c>
      <c r="N794" s="2">
        <v>386.666666666666</v>
      </c>
      <c r="O794" s="2">
        <v>12067</v>
      </c>
      <c r="P794" s="27">
        <v>0.20257520816545796</v>
      </c>
      <c r="Q794" s="14">
        <v>438.18181818181802</v>
      </c>
      <c r="R794" s="2">
        <v>15320</v>
      </c>
      <c r="S794" s="27">
        <v>0.24696930616456023</v>
      </c>
      <c r="T794" s="14">
        <v>521.21209999999996</v>
      </c>
      <c r="U794" s="27">
        <v>0.31966577655267464</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1767</v>
      </c>
      <c r="B795" s="2">
        <v>308</v>
      </c>
      <c r="C795" s="27">
        <v>4.9099314522556989E-2</v>
      </c>
      <c r="D795" s="2">
        <v>81.212121212121204</v>
      </c>
      <c r="E795" s="2">
        <v>520</v>
      </c>
      <c r="F795" s="27">
        <v>7.5713453698311006E-2</v>
      </c>
      <c r="G795" s="14">
        <v>93.939393939393895</v>
      </c>
      <c r="H795" s="2">
        <v>556</v>
      </c>
      <c r="I795" s="27">
        <v>7.2689240423584781E-2</v>
      </c>
      <c r="J795" s="14">
        <v>107.272728</v>
      </c>
      <c r="K795" s="27">
        <v>0.80519480519480524</v>
      </c>
      <c r="L795" s="2">
        <v>4295</v>
      </c>
      <c r="M795" s="27">
        <v>7.454914689393019E-2</v>
      </c>
      <c r="N795" s="2">
        <v>272.12121212121201</v>
      </c>
      <c r="O795" s="2">
        <v>4160</v>
      </c>
      <c r="P795" s="27">
        <v>6.9836153639538004E-2</v>
      </c>
      <c r="Q795" s="14">
        <v>262.42424242424198</v>
      </c>
      <c r="R795" s="2">
        <v>6835</v>
      </c>
      <c r="S795" s="27">
        <v>0.11018506577250452</v>
      </c>
      <c r="T795" s="14">
        <v>413.33334400000001</v>
      </c>
      <c r="U795" s="27">
        <v>0.59138533178114083</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1843</v>
      </c>
      <c r="B796" s="2">
        <v>165</v>
      </c>
      <c r="C796" s="27">
        <v>2.6303204208512673E-2</v>
      </c>
      <c r="D796" s="2">
        <v>61.818181818181799</v>
      </c>
      <c r="E796" s="2">
        <v>232</v>
      </c>
      <c r="F796" s="27">
        <v>3.3779848573092602E-2</v>
      </c>
      <c r="G796" s="14">
        <v>73.3333333333333</v>
      </c>
      <c r="H796" s="2">
        <v>300</v>
      </c>
      <c r="I796" s="27">
        <v>3.9220813178193231E-2</v>
      </c>
      <c r="J796" s="14">
        <v>71.515150000000006</v>
      </c>
      <c r="K796" s="27">
        <v>0.81818181818181823</v>
      </c>
      <c r="L796" s="2">
        <v>1823</v>
      </c>
      <c r="M796" s="27">
        <v>3.1642164094909137E-2</v>
      </c>
      <c r="N796" s="2">
        <v>193.939393939393</v>
      </c>
      <c r="O796" s="2">
        <v>2237</v>
      </c>
      <c r="P796" s="27">
        <v>3.755372011818426E-2</v>
      </c>
      <c r="Q796" s="14">
        <v>213.333333333333</v>
      </c>
      <c r="R796" s="2">
        <v>4057</v>
      </c>
      <c r="S796" s="27">
        <v>6.5401728140314683E-2</v>
      </c>
      <c r="T796" s="14">
        <v>352.121216</v>
      </c>
      <c r="U796" s="27">
        <v>1.2254525507405376</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1844</v>
      </c>
      <c r="B797" s="2">
        <v>143</v>
      </c>
      <c r="C797" s="27">
        <v>2.2796110314044316E-2</v>
      </c>
      <c r="D797" s="2">
        <v>55.757575757575701</v>
      </c>
      <c r="E797" s="2">
        <v>146</v>
      </c>
      <c r="F797" s="27">
        <v>2.1258008153756551E-2</v>
      </c>
      <c r="G797" s="14">
        <v>44.2424242424242</v>
      </c>
      <c r="H797" s="2">
        <v>163</v>
      </c>
      <c r="I797" s="27">
        <v>2.1309975160151654E-2</v>
      </c>
      <c r="J797" s="14">
        <v>58.181820000000002</v>
      </c>
      <c r="K797" s="27">
        <v>0.13986013986013987</v>
      </c>
      <c r="L797" s="2">
        <v>2049</v>
      </c>
      <c r="M797" s="27">
        <v>3.5564889868606044E-2</v>
      </c>
      <c r="N797" s="2">
        <v>228.48484848484799</v>
      </c>
      <c r="O797" s="2">
        <v>1414</v>
      </c>
      <c r="P797" s="27">
        <v>2.3737577222669889E-2</v>
      </c>
      <c r="Q797" s="14">
        <v>177.575757575757</v>
      </c>
      <c r="R797" s="2">
        <v>2172</v>
      </c>
      <c r="S797" s="27">
        <v>3.501418622646376E-2</v>
      </c>
      <c r="T797" s="14">
        <v>232.72728000000001</v>
      </c>
      <c r="U797" s="27">
        <v>6.0029282576866766E-2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1845</v>
      </c>
      <c r="B798" s="2">
        <v>0</v>
      </c>
      <c r="C798" s="27">
        <v>0</v>
      </c>
      <c r="D798" s="2">
        <v>80</v>
      </c>
      <c r="E798" s="2">
        <v>110</v>
      </c>
      <c r="F798" s="27">
        <v>1.6016307513104251E-2</v>
      </c>
      <c r="G798" s="14">
        <v>41.818181818181799</v>
      </c>
      <c r="H798" s="2">
        <v>93</v>
      </c>
      <c r="I798" s="27">
        <v>1.21584520852399E-2</v>
      </c>
      <c r="J798" s="14">
        <v>59.393940000000001</v>
      </c>
      <c r="K798" s="27"/>
      <c r="L798" s="2">
        <v>383</v>
      </c>
      <c r="M798" s="27">
        <v>6.6478051828580357E-3</v>
      </c>
      <c r="N798" s="2">
        <v>98.787878787878796</v>
      </c>
      <c r="O798" s="2">
        <v>475</v>
      </c>
      <c r="P798" s="27">
        <v>7.9740800429760946E-3</v>
      </c>
      <c r="Q798" s="14">
        <v>111.515151515151</v>
      </c>
      <c r="R798" s="2">
        <v>598</v>
      </c>
      <c r="S798" s="27">
        <v>9.6401857106009799E-3</v>
      </c>
      <c r="T798" s="14">
        <v>110.303032</v>
      </c>
      <c r="U798" s="27">
        <v>0.56135770234986948</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1846</v>
      </c>
      <c r="B799" s="2">
        <v>0</v>
      </c>
      <c r="C799" s="27">
        <v>0</v>
      </c>
      <c r="D799" s="2">
        <v>80</v>
      </c>
      <c r="E799" s="2">
        <v>32</v>
      </c>
      <c r="F799" s="27">
        <v>4.6592894583576006E-3</v>
      </c>
      <c r="G799" s="14">
        <v>30.303030303030301</v>
      </c>
      <c r="H799" s="2">
        <v>0</v>
      </c>
      <c r="I799" s="27">
        <v>0</v>
      </c>
      <c r="J799" s="14">
        <v>16.969695999999999</v>
      </c>
      <c r="K799" s="27"/>
      <c r="L799" s="2">
        <v>40</v>
      </c>
      <c r="M799" s="27">
        <v>6.9428774755697501E-4</v>
      </c>
      <c r="N799" s="2">
        <v>27.878787878787801</v>
      </c>
      <c r="O799" s="2">
        <v>34</v>
      </c>
      <c r="P799" s="27">
        <v>5.7077625570776253E-4</v>
      </c>
      <c r="Q799" s="14">
        <v>30.303030303030301</v>
      </c>
      <c r="R799" s="2">
        <v>8</v>
      </c>
      <c r="S799" s="27">
        <v>1.2896569512509673E-4</v>
      </c>
      <c r="T799" s="14">
        <v>7.2727274900000003</v>
      </c>
      <c r="U799" s="27">
        <v>-0.8</v>
      </c>
      <c r="V799" s="2">
        <v>1766</v>
      </c>
      <c r="W799" s="27">
        <v>0</v>
      </c>
      <c r="X799" s="2">
        <v>189</v>
      </c>
      <c r="Y799" s="2">
        <v>2089</v>
      </c>
      <c r="Z799" s="27">
        <v>0</v>
      </c>
      <c r="AA799" s="14">
        <v>236.36</v>
      </c>
      <c r="AB799" s="2">
        <v>1761</v>
      </c>
      <c r="AC799" s="27">
        <v>0</v>
      </c>
      <c r="AD799" s="14">
        <v>280.61</v>
      </c>
      <c r="AE799" s="27">
        <v>-3.0000000000000001E-3</v>
      </c>
    </row>
    <row r="800" spans="1:31" x14ac:dyDescent="0.3">
      <c r="A800" t="s">
        <v>1768</v>
      </c>
      <c r="B800" s="2">
        <v>975</v>
      </c>
      <c r="C800" s="27">
        <v>0.15542802486848398</v>
      </c>
      <c r="D800" s="2">
        <v>128.48484848484799</v>
      </c>
      <c r="E800" s="2">
        <v>1175</v>
      </c>
      <c r="F800" s="27">
        <v>0.17108328479906815</v>
      </c>
      <c r="G800" s="14">
        <v>121.818181818181</v>
      </c>
      <c r="H800" s="2">
        <v>1262</v>
      </c>
      <c r="I800" s="27">
        <v>0.16498888743626619</v>
      </c>
      <c r="J800" s="14">
        <v>176.363632</v>
      </c>
      <c r="K800" s="27">
        <v>0.29435897435897435</v>
      </c>
      <c r="L800" s="2">
        <v>7314</v>
      </c>
      <c r="M800" s="27">
        <v>0.12695051464079288</v>
      </c>
      <c r="N800" s="2">
        <v>362.42424242424198</v>
      </c>
      <c r="O800" s="2">
        <v>7907</v>
      </c>
      <c r="P800" s="27">
        <v>0.13273905452591997</v>
      </c>
      <c r="Q800" s="14">
        <v>345.45454545454498</v>
      </c>
      <c r="R800" s="2">
        <v>8485</v>
      </c>
      <c r="S800" s="27">
        <v>0.13678424039205572</v>
      </c>
      <c r="T800" s="14">
        <v>357.57574499999998</v>
      </c>
      <c r="U800" s="27">
        <v>0.16010391030899646</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1843</v>
      </c>
      <c r="B801" s="2">
        <v>550</v>
      </c>
      <c r="C801" s="27">
        <v>8.7677347361708916E-2</v>
      </c>
      <c r="D801" s="2">
        <v>106.06060606060601</v>
      </c>
      <c r="E801" s="2">
        <v>532</v>
      </c>
      <c r="F801" s="27">
        <v>7.7460687245195115E-2</v>
      </c>
      <c r="G801" s="14">
        <v>84.848484848484802</v>
      </c>
      <c r="H801" s="2">
        <v>443</v>
      </c>
      <c r="I801" s="27">
        <v>5.7916067459798666E-2</v>
      </c>
      <c r="J801" s="14">
        <v>83.636359999999996</v>
      </c>
      <c r="K801" s="27">
        <v>-0.19454545454545455</v>
      </c>
      <c r="L801" s="2">
        <v>3749</v>
      </c>
      <c r="M801" s="27">
        <v>6.5072119139777479E-2</v>
      </c>
      <c r="N801" s="2">
        <v>256.36363636363598</v>
      </c>
      <c r="O801" s="2">
        <v>4168</v>
      </c>
      <c r="P801" s="27">
        <v>6.9970453934998664E-2</v>
      </c>
      <c r="Q801" s="14">
        <v>264.24242424242402</v>
      </c>
      <c r="R801" s="2">
        <v>4521</v>
      </c>
      <c r="S801" s="27">
        <v>7.2881738457570289E-2</v>
      </c>
      <c r="T801" s="14">
        <v>263.63635299999999</v>
      </c>
      <c r="U801" s="27">
        <v>0.20592157908775674</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1844</v>
      </c>
      <c r="B802" s="2">
        <v>384</v>
      </c>
      <c r="C802" s="27">
        <v>6.121472979435677E-2</v>
      </c>
      <c r="D802" s="2">
        <v>80</v>
      </c>
      <c r="E802" s="2">
        <v>474</v>
      </c>
      <c r="F802" s="27">
        <v>6.9015725101921957E-2</v>
      </c>
      <c r="G802" s="14">
        <v>80.606060606060595</v>
      </c>
      <c r="H802" s="2">
        <v>737</v>
      </c>
      <c r="I802" s="27">
        <v>9.6352464374428029E-2</v>
      </c>
      <c r="J802" s="14">
        <v>149.090912</v>
      </c>
      <c r="K802" s="27">
        <v>0.91927083333333337</v>
      </c>
      <c r="L802" s="2">
        <v>3139</v>
      </c>
      <c r="M802" s="27">
        <v>5.4484230989533609E-2</v>
      </c>
      <c r="N802" s="2">
        <v>229.09090909090901</v>
      </c>
      <c r="O802" s="2">
        <v>3279</v>
      </c>
      <c r="P802" s="27">
        <v>5.5046333601933922E-2</v>
      </c>
      <c r="Q802" s="14">
        <v>218.78787878787799</v>
      </c>
      <c r="R802" s="2">
        <v>3104</v>
      </c>
      <c r="S802" s="27">
        <v>5.0038689708537532E-2</v>
      </c>
      <c r="T802" s="14">
        <v>291.51513699999998</v>
      </c>
      <c r="U802" s="27">
        <v>-1.1150047785919083E-2</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1845</v>
      </c>
      <c r="B803" s="2">
        <v>41</v>
      </c>
      <c r="C803" s="27">
        <v>6.5359477124183009E-3</v>
      </c>
      <c r="D803" s="2">
        <v>22.424242424242401</v>
      </c>
      <c r="E803" s="2">
        <v>169</v>
      </c>
      <c r="F803" s="27">
        <v>2.4606872451951079E-2</v>
      </c>
      <c r="G803" s="14">
        <v>59.393939393939398</v>
      </c>
      <c r="H803" s="2">
        <v>82</v>
      </c>
      <c r="I803" s="27">
        <v>1.0720355602039482E-2</v>
      </c>
      <c r="J803" s="14">
        <v>46.060607900000001</v>
      </c>
      <c r="K803" s="27">
        <v>1</v>
      </c>
      <c r="L803" s="2">
        <v>396</v>
      </c>
      <c r="M803" s="27">
        <v>6.8734487008140525E-3</v>
      </c>
      <c r="N803" s="2">
        <v>101.212121212121</v>
      </c>
      <c r="O803" s="2">
        <v>424</v>
      </c>
      <c r="P803" s="27">
        <v>7.1179156594144508E-3</v>
      </c>
      <c r="Q803" s="14">
        <v>86.060606060606005</v>
      </c>
      <c r="R803" s="2">
        <v>860</v>
      </c>
      <c r="S803" s="27">
        <v>1.3863812225947897E-2</v>
      </c>
      <c r="T803" s="14">
        <v>127.878784</v>
      </c>
      <c r="U803" s="27">
        <v>1.1717171717171717</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1846</v>
      </c>
      <c r="B804" s="2">
        <v>0</v>
      </c>
      <c r="C804" s="27">
        <v>0</v>
      </c>
      <c r="D804" s="2">
        <v>80</v>
      </c>
      <c r="E804" s="2">
        <v>0</v>
      </c>
      <c r="F804" s="27">
        <v>0</v>
      </c>
      <c r="G804" s="14">
        <v>13.3333333333333</v>
      </c>
      <c r="H804" s="2">
        <v>0</v>
      </c>
      <c r="I804" s="27">
        <v>0</v>
      </c>
      <c r="J804" s="14">
        <v>16.969695999999999</v>
      </c>
      <c r="K804" s="27"/>
      <c r="L804" s="2">
        <v>30</v>
      </c>
      <c r="M804" s="27">
        <v>5.2071581066773123E-4</v>
      </c>
      <c r="N804" s="2">
        <v>26.060606060605998</v>
      </c>
      <c r="O804" s="2">
        <v>36</v>
      </c>
      <c r="P804" s="27">
        <v>6.0435132957292509E-4</v>
      </c>
      <c r="Q804" s="14">
        <v>21.818181818181799</v>
      </c>
      <c r="R804" s="2">
        <v>0</v>
      </c>
      <c r="S804" s="27">
        <v>0</v>
      </c>
      <c r="T804" s="14">
        <v>18.787877999999999</v>
      </c>
      <c r="U804" s="27">
        <v>-1</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58"/>
      <c r="C805" s="58"/>
      <c r="D805" s="58"/>
      <c r="E805" s="58"/>
      <c r="F805" s="58"/>
      <c r="G805" s="58"/>
      <c r="H805" s="58"/>
      <c r="I805" s="58"/>
      <c r="J805" s="5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122" t="s">
        <v>1848</v>
      </c>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211" t="s">
        <v>1703</v>
      </c>
      <c r="C807" s="211"/>
      <c r="D807" s="211" t="s">
        <v>1704</v>
      </c>
      <c r="E807" s="211" t="s">
        <v>1703</v>
      </c>
      <c r="F807" s="211"/>
      <c r="G807" s="211" t="s">
        <v>1704</v>
      </c>
      <c r="H807" s="211" t="s">
        <v>1703</v>
      </c>
      <c r="I807" s="211"/>
      <c r="J807" s="211" t="s">
        <v>1704</v>
      </c>
      <c r="K807" t="s">
        <v>172</v>
      </c>
      <c r="L807" s="211" t="s">
        <v>1703</v>
      </c>
      <c r="M807" s="211"/>
      <c r="N807" s="211" t="s">
        <v>1704</v>
      </c>
      <c r="O807" s="211" t="s">
        <v>1703</v>
      </c>
      <c r="P807" s="211"/>
      <c r="Q807" s="211" t="s">
        <v>1704</v>
      </c>
      <c r="R807" s="211" t="s">
        <v>1703</v>
      </c>
      <c r="S807" s="211"/>
      <c r="T807" s="211" t="s">
        <v>1704</v>
      </c>
      <c r="U807" t="s">
        <v>172</v>
      </c>
      <c r="V807" s="211" t="s">
        <v>1703</v>
      </c>
      <c r="W807" s="211"/>
      <c r="X807" s="211" t="s">
        <v>1704</v>
      </c>
      <c r="Y807" s="211" t="s">
        <v>1703</v>
      </c>
      <c r="Z807" s="211"/>
      <c r="AA807" s="211" t="s">
        <v>1704</v>
      </c>
      <c r="AB807" s="211" t="s">
        <v>1703</v>
      </c>
      <c r="AC807" s="211"/>
      <c r="AD807" s="211" t="s">
        <v>1704</v>
      </c>
      <c r="AE807" t="s">
        <v>172</v>
      </c>
    </row>
    <row r="808" spans="1:31" x14ac:dyDescent="0.3">
      <c r="A808" t="s">
        <v>1849</v>
      </c>
      <c r="B808" s="15">
        <v>42226</v>
      </c>
      <c r="C808" s="27" t="s">
        <v>172</v>
      </c>
      <c r="D808" s="15">
        <v>2964.2424242424199</v>
      </c>
      <c r="E808" s="15">
        <v>41414</v>
      </c>
      <c r="F808" s="27" t="s">
        <v>172</v>
      </c>
      <c r="G808" s="14">
        <v>1715.15151515151</v>
      </c>
      <c r="H808" s="2">
        <v>57052</v>
      </c>
      <c r="I808" s="27" t="s">
        <v>172</v>
      </c>
      <c r="J808" s="14">
        <v>2317.5757575757575</v>
      </c>
      <c r="K808" s="27">
        <v>0.35111069009614931</v>
      </c>
      <c r="L808" s="15">
        <v>43844</v>
      </c>
      <c r="M808" s="27" t="s">
        <v>172</v>
      </c>
      <c r="N808" s="15">
        <v>949.09090909090901</v>
      </c>
      <c r="O808" s="15">
        <v>42462</v>
      </c>
      <c r="P808" s="27" t="s">
        <v>172</v>
      </c>
      <c r="Q808" s="14">
        <v>735.75757575757495</v>
      </c>
      <c r="R808" s="2">
        <v>56330</v>
      </c>
      <c r="S808" s="27" t="s">
        <v>172</v>
      </c>
      <c r="T808" s="14">
        <v>878.78787878787887</v>
      </c>
      <c r="U808" s="27">
        <v>0.28478241036401786</v>
      </c>
      <c r="V808" s="15">
        <v>60883</v>
      </c>
      <c r="W808" s="27" t="s">
        <v>172</v>
      </c>
      <c r="X808" s="15">
        <v>91</v>
      </c>
      <c r="Y808" s="15">
        <v>61818</v>
      </c>
      <c r="Z808" s="27" t="s">
        <v>172</v>
      </c>
      <c r="AA808" s="14">
        <v>94.55</v>
      </c>
      <c r="AB808" s="2">
        <v>78672</v>
      </c>
      <c r="AC808" s="27" t="s">
        <v>172</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122" t="s">
        <v>1850</v>
      </c>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211" t="s">
        <v>1703</v>
      </c>
      <c r="C811" s="211"/>
      <c r="D811" s="211" t="s">
        <v>1704</v>
      </c>
      <c r="E811" s="211" t="s">
        <v>1703</v>
      </c>
      <c r="F811" s="211"/>
      <c r="G811" s="211" t="s">
        <v>1704</v>
      </c>
      <c r="H811" s="211" t="s">
        <v>1703</v>
      </c>
      <c r="I811" s="211"/>
      <c r="J811" s="211" t="s">
        <v>1704</v>
      </c>
      <c r="K811" t="s">
        <v>172</v>
      </c>
      <c r="L811" s="211" t="s">
        <v>1703</v>
      </c>
      <c r="M811" s="211"/>
      <c r="N811" s="211" t="s">
        <v>1704</v>
      </c>
      <c r="O811" s="211" t="s">
        <v>1703</v>
      </c>
      <c r="P811" s="211"/>
      <c r="Q811" s="211" t="s">
        <v>1704</v>
      </c>
      <c r="R811" s="211" t="s">
        <v>1703</v>
      </c>
      <c r="S811" s="211"/>
      <c r="T811" s="211" t="s">
        <v>1704</v>
      </c>
      <c r="U811" t="s">
        <v>172</v>
      </c>
      <c r="V811" s="211" t="s">
        <v>1703</v>
      </c>
      <c r="W811" s="211"/>
      <c r="X811" s="211" t="s">
        <v>1704</v>
      </c>
      <c r="Y811" s="211" t="s">
        <v>1703</v>
      </c>
      <c r="Z811" s="211"/>
      <c r="AA811" s="211" t="s">
        <v>1704</v>
      </c>
      <c r="AB811" s="211" t="s">
        <v>1703</v>
      </c>
      <c r="AC811" s="211"/>
      <c r="AD811" s="211" t="s">
        <v>1704</v>
      </c>
      <c r="AE811" t="s">
        <v>172</v>
      </c>
    </row>
    <row r="812" spans="1:31" x14ac:dyDescent="0.3">
      <c r="A812" t="s">
        <v>1849</v>
      </c>
      <c r="B812" s="15">
        <v>45826</v>
      </c>
      <c r="C812" s="27" t="s">
        <v>172</v>
      </c>
      <c r="D812" s="15">
        <v>2612.7272727272698</v>
      </c>
      <c r="E812" s="15">
        <v>43800</v>
      </c>
      <c r="F812" s="27" t="s">
        <v>172</v>
      </c>
      <c r="G812" s="14">
        <v>2386.0606060606001</v>
      </c>
      <c r="H812" s="2">
        <v>58242</v>
      </c>
      <c r="I812" s="27" t="s">
        <v>172</v>
      </c>
      <c r="J812" s="14">
        <v>2872.727272727273</v>
      </c>
      <c r="K812" s="27">
        <v>0.27093789551782832</v>
      </c>
      <c r="L812" s="15">
        <v>46799</v>
      </c>
      <c r="M812" s="27" t="s">
        <v>172</v>
      </c>
      <c r="N812" s="15">
        <v>1024.84848484848</v>
      </c>
      <c r="O812" s="15">
        <v>45504</v>
      </c>
      <c r="P812" s="27" t="s">
        <v>172</v>
      </c>
      <c r="Q812" s="14">
        <v>915.15151515151501</v>
      </c>
      <c r="R812" s="2">
        <v>59645</v>
      </c>
      <c r="S812" s="27" t="s">
        <v>172</v>
      </c>
      <c r="T812" s="14">
        <v>1400</v>
      </c>
      <c r="U812" s="27">
        <v>0.27449304472317787</v>
      </c>
      <c r="V812" s="15">
        <v>63933</v>
      </c>
      <c r="W812" s="27" t="s">
        <v>172</v>
      </c>
      <c r="X812" s="15">
        <v>113</v>
      </c>
      <c r="Y812" s="15">
        <v>64803</v>
      </c>
      <c r="Z812" s="27" t="s">
        <v>172</v>
      </c>
      <c r="AA812" s="14">
        <v>124.85</v>
      </c>
      <c r="AB812" s="2">
        <v>82157</v>
      </c>
      <c r="AC812" s="27" t="s">
        <v>172</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122" t="s">
        <v>1851</v>
      </c>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211" t="s">
        <v>1703</v>
      </c>
      <c r="C815" s="211"/>
      <c r="D815" s="211" t="s">
        <v>1704</v>
      </c>
      <c r="E815" s="211" t="s">
        <v>1703</v>
      </c>
      <c r="F815" s="211"/>
      <c r="G815" s="211" t="s">
        <v>1704</v>
      </c>
      <c r="H815" s="211" t="s">
        <v>1703</v>
      </c>
      <c r="I815" s="211"/>
      <c r="J815" s="211" t="s">
        <v>1704</v>
      </c>
      <c r="K815" t="s">
        <v>172</v>
      </c>
      <c r="L815" s="211" t="s">
        <v>1703</v>
      </c>
      <c r="M815" s="211"/>
      <c r="N815" s="211" t="s">
        <v>1704</v>
      </c>
      <c r="O815" s="211" t="s">
        <v>1703</v>
      </c>
      <c r="P815" s="211"/>
      <c r="Q815" s="211" t="s">
        <v>1704</v>
      </c>
      <c r="R815" s="211" t="s">
        <v>1703</v>
      </c>
      <c r="S815" s="211"/>
      <c r="T815" s="211" t="s">
        <v>1704</v>
      </c>
      <c r="U815" t="s">
        <v>172</v>
      </c>
      <c r="V815" s="211" t="s">
        <v>1703</v>
      </c>
      <c r="W815" s="211"/>
      <c r="X815" s="211" t="s">
        <v>1704</v>
      </c>
      <c r="Y815" s="211" t="s">
        <v>1703</v>
      </c>
      <c r="Z815" s="211"/>
      <c r="AA815" s="211" t="s">
        <v>1704</v>
      </c>
      <c r="AB815" s="211" t="s">
        <v>1703</v>
      </c>
      <c r="AC815" s="211"/>
      <c r="AD815" s="211" t="s">
        <v>1704</v>
      </c>
      <c r="AE815" t="s">
        <v>172</v>
      </c>
    </row>
    <row r="816" spans="1:31" x14ac:dyDescent="0.3">
      <c r="A816" t="s">
        <v>1849</v>
      </c>
      <c r="B816" s="15">
        <v>34120</v>
      </c>
      <c r="C816" s="27" t="s">
        <v>172</v>
      </c>
      <c r="D816" s="15">
        <v>7820</v>
      </c>
      <c r="E816" s="15">
        <v>53971</v>
      </c>
      <c r="F816" s="27" t="s">
        <v>172</v>
      </c>
      <c r="G816" s="14">
        <v>16519.3939393939</v>
      </c>
      <c r="H816" s="2">
        <v>46613</v>
      </c>
      <c r="I816" s="27" t="s">
        <v>172</v>
      </c>
      <c r="J816" s="14">
        <v>2692.1212121212125</v>
      </c>
      <c r="K816" s="27">
        <v>0.36614888628370457</v>
      </c>
      <c r="L816" s="15">
        <v>37633</v>
      </c>
      <c r="M816" s="27" t="s">
        <v>172</v>
      </c>
      <c r="N816" s="15">
        <v>8073.3333333333303</v>
      </c>
      <c r="O816" s="15">
        <v>32605</v>
      </c>
      <c r="P816" s="27" t="s">
        <v>172</v>
      </c>
      <c r="Q816" s="14">
        <v>3769.0909090909099</v>
      </c>
      <c r="R816" s="2">
        <v>43710</v>
      </c>
      <c r="S816" s="27" t="s">
        <v>172</v>
      </c>
      <c r="T816" s="14">
        <v>4728.484848484849</v>
      </c>
      <c r="U816" s="27">
        <v>0.16148061541731989</v>
      </c>
      <c r="V816" s="15">
        <v>44127</v>
      </c>
      <c r="W816" s="27" t="s">
        <v>172</v>
      </c>
      <c r="X816" s="15">
        <v>263</v>
      </c>
      <c r="Y816" s="15">
        <v>43087</v>
      </c>
      <c r="Z816" s="27" t="s">
        <v>172</v>
      </c>
      <c r="AA816" s="14">
        <v>350.3</v>
      </c>
      <c r="AB816" s="2">
        <v>54976</v>
      </c>
      <c r="AC816" s="27" t="s">
        <v>172</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122" t="s">
        <v>1852</v>
      </c>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211" t="s">
        <v>1703</v>
      </c>
      <c r="C819" s="211"/>
      <c r="D819" s="211" t="s">
        <v>1704</v>
      </c>
      <c r="E819" s="211" t="s">
        <v>1703</v>
      </c>
      <c r="F819" s="211"/>
      <c r="G819" s="211" t="s">
        <v>1704</v>
      </c>
      <c r="H819" s="211" t="s">
        <v>1703</v>
      </c>
      <c r="I819" s="211"/>
      <c r="J819" s="211" t="s">
        <v>1704</v>
      </c>
      <c r="K819" t="s">
        <v>172</v>
      </c>
      <c r="L819" s="211" t="s">
        <v>1703</v>
      </c>
      <c r="M819" s="211"/>
      <c r="N819" s="211" t="s">
        <v>1704</v>
      </c>
      <c r="O819" s="211" t="s">
        <v>1703</v>
      </c>
      <c r="P819" s="211"/>
      <c r="Q819" s="211" t="s">
        <v>1704</v>
      </c>
      <c r="R819" s="211" t="s">
        <v>1703</v>
      </c>
      <c r="S819" s="211"/>
      <c r="T819" s="211" t="s">
        <v>1704</v>
      </c>
      <c r="U819" t="s">
        <v>172</v>
      </c>
      <c r="V819" s="211" t="s">
        <v>1703</v>
      </c>
      <c r="W819" s="211"/>
      <c r="X819" s="211" t="s">
        <v>1704</v>
      </c>
      <c r="Y819" s="211" t="s">
        <v>1703</v>
      </c>
      <c r="Z819" s="211"/>
      <c r="AA819" s="211" t="s">
        <v>1704</v>
      </c>
      <c r="AB819" s="211" t="s">
        <v>1703</v>
      </c>
      <c r="AC819" s="211"/>
      <c r="AD819" s="211" t="s">
        <v>1704</v>
      </c>
      <c r="AE819" t="s">
        <v>172</v>
      </c>
    </row>
    <row r="820" spans="1:31" x14ac:dyDescent="0.3">
      <c r="A820" t="s">
        <v>1849</v>
      </c>
      <c r="B820" s="15">
        <v>12125</v>
      </c>
      <c r="C820" s="27" t="s">
        <v>172</v>
      </c>
      <c r="D820" s="15">
        <v>23240.606060605998</v>
      </c>
      <c r="E820" s="15">
        <v>40536</v>
      </c>
      <c r="F820" s="27" t="s">
        <v>172</v>
      </c>
      <c r="G820" s="14">
        <v>12313.333333333299</v>
      </c>
      <c r="H820" s="2" t="s">
        <v>172</v>
      </c>
      <c r="I820" s="27" t="s">
        <v>172</v>
      </c>
      <c r="J820" s="14" t="s">
        <v>172</v>
      </c>
      <c r="K820" s="27"/>
      <c r="L820" s="15">
        <v>30708</v>
      </c>
      <c r="M820" s="27" t="s">
        <v>172</v>
      </c>
      <c r="N820" s="15">
        <v>7983.0303030303003</v>
      </c>
      <c r="O820" s="15">
        <v>35347</v>
      </c>
      <c r="P820" s="27" t="s">
        <v>172</v>
      </c>
      <c r="Q820" s="14">
        <v>8404.8484848484804</v>
      </c>
      <c r="R820" s="2">
        <v>39659</v>
      </c>
      <c r="S820" s="27" t="s">
        <v>172</v>
      </c>
      <c r="T820" s="14">
        <v>13544.242424242426</v>
      </c>
      <c r="U820" s="27">
        <v>0.29148756024488731</v>
      </c>
      <c r="V820" s="15">
        <v>45491</v>
      </c>
      <c r="W820" s="27" t="s">
        <v>172</v>
      </c>
      <c r="X820" s="15">
        <v>819</v>
      </c>
      <c r="Y820" s="15">
        <v>45490</v>
      </c>
      <c r="Z820" s="27" t="s">
        <v>172</v>
      </c>
      <c r="AA820" s="14">
        <v>798.79</v>
      </c>
      <c r="AB820" s="2">
        <v>60182</v>
      </c>
      <c r="AC820" s="27" t="s">
        <v>172</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122" t="s">
        <v>1853</v>
      </c>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211" t="s">
        <v>1703</v>
      </c>
      <c r="C823" s="211"/>
      <c r="D823" s="211" t="s">
        <v>1704</v>
      </c>
      <c r="E823" s="211" t="s">
        <v>1703</v>
      </c>
      <c r="F823" s="211"/>
      <c r="G823" s="211" t="s">
        <v>1704</v>
      </c>
      <c r="H823" s="211" t="s">
        <v>1703</v>
      </c>
      <c r="I823" s="211"/>
      <c r="J823" s="211" t="s">
        <v>1704</v>
      </c>
      <c r="K823" t="s">
        <v>172</v>
      </c>
      <c r="L823" s="211" t="s">
        <v>1703</v>
      </c>
      <c r="M823" s="211"/>
      <c r="N823" s="211" t="s">
        <v>1704</v>
      </c>
      <c r="O823" s="211" t="s">
        <v>1703</v>
      </c>
      <c r="P823" s="211"/>
      <c r="Q823" s="211" t="s">
        <v>1704</v>
      </c>
      <c r="R823" s="211" t="s">
        <v>1703</v>
      </c>
      <c r="S823" s="211"/>
      <c r="T823" s="211" t="s">
        <v>1704</v>
      </c>
      <c r="U823" t="s">
        <v>172</v>
      </c>
      <c r="V823" s="211" t="s">
        <v>1703</v>
      </c>
      <c r="W823" s="211"/>
      <c r="X823" s="211" t="s">
        <v>1704</v>
      </c>
      <c r="Y823" s="211" t="s">
        <v>1703</v>
      </c>
      <c r="Z823" s="211"/>
      <c r="AA823" s="211" t="s">
        <v>1704</v>
      </c>
      <c r="AB823" s="211" t="s">
        <v>1703</v>
      </c>
      <c r="AC823" s="211"/>
      <c r="AD823" s="211" t="s">
        <v>1704</v>
      </c>
      <c r="AE823" t="s">
        <v>172</v>
      </c>
    </row>
    <row r="824" spans="1:31" x14ac:dyDescent="0.3">
      <c r="A824" t="s">
        <v>1849</v>
      </c>
      <c r="B824" s="15">
        <v>72885</v>
      </c>
      <c r="C824" s="27" t="s">
        <v>172</v>
      </c>
      <c r="D824" s="15">
        <v>5869.0909090908999</v>
      </c>
      <c r="E824" s="15">
        <v>41016</v>
      </c>
      <c r="F824" s="27" t="s">
        <v>172</v>
      </c>
      <c r="G824" s="14">
        <v>13703.0303030303</v>
      </c>
      <c r="H824" s="2">
        <v>70212</v>
      </c>
      <c r="I824" s="27" t="s">
        <v>172</v>
      </c>
      <c r="J824" s="14">
        <v>14894.545454545456</v>
      </c>
      <c r="K824" s="27">
        <v>-3.6674212800987857E-2</v>
      </c>
      <c r="L824" s="15">
        <v>56281</v>
      </c>
      <c r="M824" s="27" t="s">
        <v>172</v>
      </c>
      <c r="N824" s="15">
        <v>4308.4848484848399</v>
      </c>
      <c r="O824" s="15">
        <v>50354</v>
      </c>
      <c r="P824" s="27" t="s">
        <v>172</v>
      </c>
      <c r="Q824" s="14">
        <v>3787.2727272727202</v>
      </c>
      <c r="R824" s="2">
        <v>66135</v>
      </c>
      <c r="S824" s="27" t="s">
        <v>172</v>
      </c>
      <c r="T824" s="14">
        <v>2358.1818181818185</v>
      </c>
      <c r="U824" s="27">
        <v>0.17508573053072973</v>
      </c>
      <c r="V824" s="15">
        <v>74527</v>
      </c>
      <c r="W824" s="27" t="s">
        <v>172</v>
      </c>
      <c r="X824" s="15">
        <v>273</v>
      </c>
      <c r="Y824" s="15">
        <v>79260</v>
      </c>
      <c r="Z824" s="27" t="s">
        <v>172</v>
      </c>
      <c r="AA824" s="14">
        <v>295.14999999999998</v>
      </c>
      <c r="AB824" s="2">
        <v>101380</v>
      </c>
      <c r="AC824" s="27" t="s">
        <v>172</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122" t="s">
        <v>1854</v>
      </c>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211" t="s">
        <v>1703</v>
      </c>
      <c r="C827" s="211"/>
      <c r="D827" s="211" t="s">
        <v>1704</v>
      </c>
      <c r="E827" s="211" t="s">
        <v>1703</v>
      </c>
      <c r="F827" s="211"/>
      <c r="G827" s="211" t="s">
        <v>1704</v>
      </c>
      <c r="H827" s="211" t="s">
        <v>1703</v>
      </c>
      <c r="I827" s="211"/>
      <c r="J827" s="211" t="s">
        <v>1704</v>
      </c>
      <c r="K827" t="s">
        <v>172</v>
      </c>
      <c r="L827" s="211" t="s">
        <v>1703</v>
      </c>
      <c r="M827" s="211"/>
      <c r="N827" s="211" t="s">
        <v>1704</v>
      </c>
      <c r="O827" s="211" t="s">
        <v>1703</v>
      </c>
      <c r="P827" s="211"/>
      <c r="Q827" s="211" t="s">
        <v>1704</v>
      </c>
      <c r="R827" s="211" t="s">
        <v>1703</v>
      </c>
      <c r="S827" s="211"/>
      <c r="T827" s="211" t="s">
        <v>1704</v>
      </c>
      <c r="U827" t="s">
        <v>172</v>
      </c>
      <c r="V827" s="211" t="s">
        <v>1703</v>
      </c>
      <c r="W827" s="211"/>
      <c r="X827" s="211" t="s">
        <v>1704</v>
      </c>
      <c r="Y827" s="211" t="s">
        <v>1703</v>
      </c>
      <c r="Z827" s="211"/>
      <c r="AA827" s="211" t="s">
        <v>1704</v>
      </c>
      <c r="AB827" s="211" t="s">
        <v>1703</v>
      </c>
      <c r="AC827" s="211"/>
      <c r="AD827" s="211" t="s">
        <v>1704</v>
      </c>
      <c r="AE827" t="s">
        <v>172</v>
      </c>
    </row>
    <row r="828" spans="1:31" x14ac:dyDescent="0.3">
      <c r="A828" t="s">
        <v>1849</v>
      </c>
      <c r="B828" s="15" t="s">
        <v>172</v>
      </c>
      <c r="C828" s="27" t="s">
        <v>172</v>
      </c>
      <c r="D828" s="15" t="s">
        <v>172</v>
      </c>
      <c r="E828" s="15" t="s">
        <v>172</v>
      </c>
      <c r="F828" s="27" t="s">
        <v>172</v>
      </c>
      <c r="G828" s="14" t="s">
        <v>172</v>
      </c>
      <c r="H828" s="2" t="s">
        <v>172</v>
      </c>
      <c r="I828" s="27" t="s">
        <v>172</v>
      </c>
      <c r="J828" s="14" t="s">
        <v>172</v>
      </c>
      <c r="K828" s="27"/>
      <c r="L828" s="15">
        <v>107500</v>
      </c>
      <c r="M828" s="27" t="s">
        <v>172</v>
      </c>
      <c r="N828" s="15">
        <v>25937.575757575702</v>
      </c>
      <c r="O828" s="15">
        <v>46563</v>
      </c>
      <c r="P828" s="27" t="s">
        <v>172</v>
      </c>
      <c r="Q828" s="14">
        <v>11118.7878787878</v>
      </c>
      <c r="R828" s="2">
        <v>120275</v>
      </c>
      <c r="S828" s="27" t="s">
        <v>172</v>
      </c>
      <c r="T828" s="14">
        <v>50464.242424242424</v>
      </c>
      <c r="U828" s="27">
        <v>0.11883720930232558</v>
      </c>
      <c r="V828" s="15">
        <v>65168</v>
      </c>
      <c r="W828" s="27" t="s">
        <v>172</v>
      </c>
      <c r="X828" s="15">
        <v>1119</v>
      </c>
      <c r="Y828" s="15">
        <v>60717</v>
      </c>
      <c r="Z828" s="27" t="s">
        <v>172</v>
      </c>
      <c r="AA828" s="14">
        <v>1249.0899999999999</v>
      </c>
      <c r="AB828" s="2">
        <v>81682</v>
      </c>
      <c r="AC828" s="27" t="s">
        <v>172</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122" t="s">
        <v>1855</v>
      </c>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211" t="s">
        <v>1703</v>
      </c>
      <c r="C831" s="211"/>
      <c r="D831" s="211" t="s">
        <v>1704</v>
      </c>
      <c r="E831" s="211" t="s">
        <v>1703</v>
      </c>
      <c r="F831" s="211"/>
      <c r="G831" s="211" t="s">
        <v>1704</v>
      </c>
      <c r="H831" s="211" t="s">
        <v>1703</v>
      </c>
      <c r="I831" s="211"/>
      <c r="J831" s="211" t="s">
        <v>1704</v>
      </c>
      <c r="K831" t="s">
        <v>172</v>
      </c>
      <c r="L831" s="211" t="s">
        <v>1703</v>
      </c>
      <c r="M831" s="211"/>
      <c r="N831" s="211" t="s">
        <v>1704</v>
      </c>
      <c r="O831" s="211" t="s">
        <v>1703</v>
      </c>
      <c r="P831" s="211"/>
      <c r="Q831" s="211" t="s">
        <v>1704</v>
      </c>
      <c r="R831" s="211" t="s">
        <v>1703</v>
      </c>
      <c r="S831" s="211"/>
      <c r="T831" s="211" t="s">
        <v>1704</v>
      </c>
      <c r="U831" t="s">
        <v>172</v>
      </c>
      <c r="V831" s="211" t="s">
        <v>1703</v>
      </c>
      <c r="W831" s="211"/>
      <c r="X831" s="211" t="s">
        <v>1704</v>
      </c>
      <c r="Y831" s="211" t="s">
        <v>1703</v>
      </c>
      <c r="Z831" s="211"/>
      <c r="AA831" s="211" t="s">
        <v>1704</v>
      </c>
      <c r="AB831" s="211" t="s">
        <v>1703</v>
      </c>
      <c r="AC831" s="211"/>
      <c r="AD831" s="211" t="s">
        <v>1704</v>
      </c>
      <c r="AE831" t="s">
        <v>172</v>
      </c>
    </row>
    <row r="832" spans="1:31" x14ac:dyDescent="0.3">
      <c r="A832" t="s">
        <v>1849</v>
      </c>
      <c r="B832" s="15">
        <v>34747</v>
      </c>
      <c r="C832" s="27" t="s">
        <v>172</v>
      </c>
      <c r="D832" s="15">
        <v>3833.3333333333298</v>
      </c>
      <c r="E832" s="15">
        <v>36311</v>
      </c>
      <c r="F832" s="27" t="s">
        <v>172</v>
      </c>
      <c r="G832" s="14">
        <v>3513.9393939393899</v>
      </c>
      <c r="H832" s="2">
        <v>58810</v>
      </c>
      <c r="I832" s="27" t="s">
        <v>172</v>
      </c>
      <c r="J832" s="14">
        <v>7207.878787878788</v>
      </c>
      <c r="K832" s="27">
        <v>0.69252021757274007</v>
      </c>
      <c r="L832" s="15">
        <v>34142</v>
      </c>
      <c r="M832" s="27" t="s">
        <v>172</v>
      </c>
      <c r="N832" s="15">
        <v>1247.27272727272</v>
      </c>
      <c r="O832" s="15">
        <v>36167</v>
      </c>
      <c r="P832" s="27" t="s">
        <v>172</v>
      </c>
      <c r="Q832" s="14">
        <v>758.18181818181802</v>
      </c>
      <c r="R832" s="2">
        <v>51319</v>
      </c>
      <c r="S832" s="27" t="s">
        <v>172</v>
      </c>
      <c r="T832" s="14">
        <v>1415.1515151515152</v>
      </c>
      <c r="U832" s="27">
        <v>0.50310468045222889</v>
      </c>
      <c r="V832" s="15">
        <v>46613</v>
      </c>
      <c r="W832" s="27" t="s">
        <v>172</v>
      </c>
      <c r="X832" s="15">
        <v>176</v>
      </c>
      <c r="Y832" s="15">
        <v>45252</v>
      </c>
      <c r="Z832" s="27" t="s">
        <v>172</v>
      </c>
      <c r="AA832" s="14">
        <v>161.82</v>
      </c>
      <c r="AB832" s="2">
        <v>59287</v>
      </c>
      <c r="AC832" s="27" t="s">
        <v>172</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122" t="s">
        <v>1856</v>
      </c>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211" t="s">
        <v>1703</v>
      </c>
      <c r="C835" s="211"/>
      <c r="D835" s="211" t="s">
        <v>1704</v>
      </c>
      <c r="E835" s="211" t="s">
        <v>1703</v>
      </c>
      <c r="F835" s="211"/>
      <c r="G835" s="211" t="s">
        <v>1704</v>
      </c>
      <c r="H835" s="211" t="s">
        <v>1703</v>
      </c>
      <c r="I835" s="211"/>
      <c r="J835" s="211" t="s">
        <v>1704</v>
      </c>
      <c r="K835" t="s">
        <v>172</v>
      </c>
      <c r="L835" s="211" t="s">
        <v>1703</v>
      </c>
      <c r="M835" s="211"/>
      <c r="N835" s="211" t="s">
        <v>1704</v>
      </c>
      <c r="O835" s="211" t="s">
        <v>1703</v>
      </c>
      <c r="P835" s="211"/>
      <c r="Q835" s="211" t="s">
        <v>1704</v>
      </c>
      <c r="R835" s="211" t="s">
        <v>1703</v>
      </c>
      <c r="S835" s="211"/>
      <c r="T835" s="211" t="s">
        <v>1704</v>
      </c>
      <c r="U835" t="s">
        <v>172</v>
      </c>
      <c r="V835" s="211" t="s">
        <v>1703</v>
      </c>
      <c r="W835" s="211"/>
      <c r="X835" s="211" t="s">
        <v>1704</v>
      </c>
      <c r="Y835" s="211" t="s">
        <v>1703</v>
      </c>
      <c r="Z835" s="211"/>
      <c r="AA835" s="211" t="s">
        <v>1704</v>
      </c>
      <c r="AB835" s="211" t="s">
        <v>1703</v>
      </c>
      <c r="AC835" s="211"/>
      <c r="AD835" s="211" t="s">
        <v>1704</v>
      </c>
      <c r="AE835" t="s">
        <v>172</v>
      </c>
    </row>
    <row r="836" spans="1:31" x14ac:dyDescent="0.3">
      <c r="A836" t="s">
        <v>1849</v>
      </c>
      <c r="B836" s="15">
        <v>62679</v>
      </c>
      <c r="C836" s="27" t="s">
        <v>172</v>
      </c>
      <c r="D836" s="15">
        <v>18554.545454545401</v>
      </c>
      <c r="E836" s="15">
        <v>30667</v>
      </c>
      <c r="F836" s="27" t="s">
        <v>172</v>
      </c>
      <c r="G836" s="14">
        <v>7728.4848484848499</v>
      </c>
      <c r="H836" s="2">
        <v>41250</v>
      </c>
      <c r="I836" s="27" t="s">
        <v>172</v>
      </c>
      <c r="J836" s="14">
        <v>24206.060606060608</v>
      </c>
      <c r="K836" s="27">
        <v>-0.34188484181304746</v>
      </c>
      <c r="L836" s="15">
        <v>43472</v>
      </c>
      <c r="M836" s="27" t="s">
        <v>172</v>
      </c>
      <c r="N836" s="15">
        <v>5173.3333333333303</v>
      </c>
      <c r="O836" s="15">
        <v>37333</v>
      </c>
      <c r="P836" s="27" t="s">
        <v>172</v>
      </c>
      <c r="Q836" s="14">
        <v>6207.8787878787798</v>
      </c>
      <c r="R836" s="2">
        <v>54370</v>
      </c>
      <c r="S836" s="27" t="s">
        <v>172</v>
      </c>
      <c r="T836" s="14">
        <v>4204.242424242424</v>
      </c>
      <c r="U836" s="27">
        <v>0.25069009937430992</v>
      </c>
      <c r="V836" s="15">
        <v>57908</v>
      </c>
      <c r="W836" s="27" t="s">
        <v>172</v>
      </c>
      <c r="X836" s="15">
        <v>522</v>
      </c>
      <c r="Y836" s="15">
        <v>59807</v>
      </c>
      <c r="Z836" s="27" t="s">
        <v>172</v>
      </c>
      <c r="AA836" s="14">
        <v>583.64</v>
      </c>
      <c r="AB836" s="2">
        <v>76733</v>
      </c>
      <c r="AC836" s="27" t="s">
        <v>172</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122" t="s">
        <v>1857</v>
      </c>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211" t="s">
        <v>1703</v>
      </c>
      <c r="C839" s="211"/>
      <c r="D839" s="211" t="s">
        <v>1704</v>
      </c>
      <c r="E839" s="211" t="s">
        <v>1703</v>
      </c>
      <c r="F839" s="211"/>
      <c r="G839" s="211" t="s">
        <v>1704</v>
      </c>
      <c r="H839" s="211" t="s">
        <v>1703</v>
      </c>
      <c r="I839" s="211"/>
      <c r="J839" s="211" t="s">
        <v>1704</v>
      </c>
      <c r="K839" t="s">
        <v>172</v>
      </c>
      <c r="L839" s="211" t="s">
        <v>1703</v>
      </c>
      <c r="M839" s="211"/>
      <c r="N839" s="211" t="s">
        <v>1704</v>
      </c>
      <c r="O839" s="211" t="s">
        <v>1703</v>
      </c>
      <c r="P839" s="211"/>
      <c r="Q839" s="211" t="s">
        <v>1704</v>
      </c>
      <c r="R839" s="211" t="s">
        <v>1703</v>
      </c>
      <c r="S839" s="211"/>
      <c r="T839" s="211" t="s">
        <v>1704</v>
      </c>
      <c r="U839" t="s">
        <v>172</v>
      </c>
      <c r="V839" s="211" t="s">
        <v>1703</v>
      </c>
      <c r="W839" s="211"/>
      <c r="X839" s="211" t="s">
        <v>1704</v>
      </c>
      <c r="Y839" s="211" t="s">
        <v>1703</v>
      </c>
      <c r="Z839" s="211"/>
      <c r="AA839" s="211" t="s">
        <v>1704</v>
      </c>
      <c r="AB839" s="211" t="s">
        <v>1703</v>
      </c>
      <c r="AC839" s="211"/>
      <c r="AD839" s="211" t="s">
        <v>1704</v>
      </c>
      <c r="AE839" t="s">
        <v>172</v>
      </c>
    </row>
    <row r="840" spans="1:31" x14ac:dyDescent="0.3">
      <c r="A840" t="s">
        <v>1849</v>
      </c>
      <c r="B840" s="15">
        <v>49034</v>
      </c>
      <c r="C840" s="27" t="s">
        <v>172</v>
      </c>
      <c r="D840" s="15">
        <v>3504.84848484848</v>
      </c>
      <c r="E840" s="15">
        <v>48350</v>
      </c>
      <c r="F840" s="27" t="s">
        <v>172</v>
      </c>
      <c r="G840" s="14">
        <v>2335.7575757575701</v>
      </c>
      <c r="H840" s="2">
        <v>62285</v>
      </c>
      <c r="I840" s="27" t="s">
        <v>172</v>
      </c>
      <c r="J840" s="14">
        <v>4935.151515151515</v>
      </c>
      <c r="K840" s="27">
        <v>0.27024105722559855</v>
      </c>
      <c r="L840" s="15">
        <v>52730</v>
      </c>
      <c r="M840" s="27" t="s">
        <v>172</v>
      </c>
      <c r="N840" s="15">
        <v>1196.3636363636299</v>
      </c>
      <c r="O840" s="15">
        <v>50153</v>
      </c>
      <c r="P840" s="27" t="s">
        <v>172</v>
      </c>
      <c r="Q840" s="14">
        <v>1095.15151515151</v>
      </c>
      <c r="R840" s="2">
        <v>64961</v>
      </c>
      <c r="S840" s="27" t="s">
        <v>172</v>
      </c>
      <c r="T840" s="14">
        <v>1532.7272727272727</v>
      </c>
      <c r="U840" s="27">
        <v>0.23195524369429169</v>
      </c>
      <c r="V840" s="15">
        <v>70414</v>
      </c>
      <c r="W840" s="27" t="s">
        <v>172</v>
      </c>
      <c r="X840" s="15">
        <v>127</v>
      </c>
      <c r="Y840" s="15">
        <v>72741</v>
      </c>
      <c r="Z840" s="27" t="s">
        <v>172</v>
      </c>
      <c r="AA840" s="14">
        <v>149.69999999999999</v>
      </c>
      <c r="AB840" s="2">
        <v>90496</v>
      </c>
      <c r="AC840" s="27" t="s">
        <v>172</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122" t="s">
        <v>1858</v>
      </c>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211" t="s">
        <v>1703</v>
      </c>
      <c r="C843" s="211"/>
      <c r="D843" s="211" t="s">
        <v>1704</v>
      </c>
      <c r="E843" s="211" t="s">
        <v>1703</v>
      </c>
      <c r="F843" s="211"/>
      <c r="G843" s="211" t="s">
        <v>1704</v>
      </c>
      <c r="H843" s="211" t="s">
        <v>1703</v>
      </c>
      <c r="I843" s="211"/>
      <c r="J843" s="211" t="s">
        <v>1704</v>
      </c>
      <c r="K843" t="s">
        <v>172</v>
      </c>
      <c r="L843" s="211" t="s">
        <v>1703</v>
      </c>
      <c r="M843" s="211"/>
      <c r="N843" s="211" t="s">
        <v>1704</v>
      </c>
      <c r="O843" s="211" t="s">
        <v>1703</v>
      </c>
      <c r="P843" s="211"/>
      <c r="Q843" s="211" t="s">
        <v>1704</v>
      </c>
      <c r="R843" s="211" t="s">
        <v>1703</v>
      </c>
      <c r="S843" s="211"/>
      <c r="T843" s="211" t="s">
        <v>1704</v>
      </c>
      <c r="U843" t="s">
        <v>172</v>
      </c>
      <c r="V843" s="211" t="s">
        <v>1703</v>
      </c>
      <c r="W843" s="211"/>
      <c r="X843" s="211" t="s">
        <v>1704</v>
      </c>
      <c r="Y843" s="211" t="s">
        <v>1703</v>
      </c>
      <c r="Z843" s="211"/>
      <c r="AA843" s="211" t="s">
        <v>1704</v>
      </c>
      <c r="AB843" s="211" t="s">
        <v>1703</v>
      </c>
      <c r="AC843" s="211"/>
      <c r="AD843" s="211" t="s">
        <v>1704</v>
      </c>
      <c r="AE843" t="s">
        <v>172</v>
      </c>
    </row>
    <row r="844" spans="1:31" x14ac:dyDescent="0.3">
      <c r="A844" t="s">
        <v>1849</v>
      </c>
      <c r="B844" s="15">
        <v>37556</v>
      </c>
      <c r="C844" s="27" t="s">
        <v>172</v>
      </c>
      <c r="D844" s="15">
        <v>2527.8787878787798</v>
      </c>
      <c r="E844" s="15">
        <v>35480</v>
      </c>
      <c r="F844" s="27" t="s">
        <v>172</v>
      </c>
      <c r="G844" s="14">
        <v>1579.3939393939299</v>
      </c>
      <c r="H844" s="2">
        <v>55596</v>
      </c>
      <c r="I844" s="27" t="s">
        <v>172</v>
      </c>
      <c r="J844" s="14">
        <v>3703.636363636364</v>
      </c>
      <c r="K844" s="27">
        <v>0.48034934497816595</v>
      </c>
      <c r="L844" s="15">
        <v>36092</v>
      </c>
      <c r="M844" s="27" t="s">
        <v>172</v>
      </c>
      <c r="N844" s="15">
        <v>1203.0303030303</v>
      </c>
      <c r="O844" s="15">
        <v>37404</v>
      </c>
      <c r="P844" s="27" t="s">
        <v>172</v>
      </c>
      <c r="Q844" s="14">
        <v>856.36363636363603</v>
      </c>
      <c r="R844" s="2">
        <v>51583</v>
      </c>
      <c r="S844" s="27" t="s">
        <v>172</v>
      </c>
      <c r="T844" s="14">
        <v>1005.4545454545455</v>
      </c>
      <c r="U844" s="27">
        <v>0.42920868890612879</v>
      </c>
      <c r="V844" s="15">
        <v>47180</v>
      </c>
      <c r="W844" s="27" t="s">
        <v>172</v>
      </c>
      <c r="X844" s="15">
        <v>132</v>
      </c>
      <c r="Y844" s="15">
        <v>47393</v>
      </c>
      <c r="Z844" s="27" t="s">
        <v>172</v>
      </c>
      <c r="AA844" s="14">
        <v>129.69999999999999</v>
      </c>
      <c r="AB844" s="2">
        <v>62330</v>
      </c>
      <c r="AC844" s="27" t="s">
        <v>172</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122" t="s">
        <v>1859</v>
      </c>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211" t="s">
        <v>1703</v>
      </c>
      <c r="C847" s="211"/>
      <c r="D847" s="211" t="s">
        <v>1704</v>
      </c>
      <c r="E847" s="211" t="s">
        <v>1703</v>
      </c>
      <c r="F847" s="211"/>
      <c r="G847" s="211" t="s">
        <v>1704</v>
      </c>
      <c r="H847" s="211" t="s">
        <v>1703</v>
      </c>
      <c r="I847" s="211"/>
      <c r="J847" s="211" t="s">
        <v>1704</v>
      </c>
      <c r="K847" t="s">
        <v>172</v>
      </c>
      <c r="L847" s="211" t="s">
        <v>1703</v>
      </c>
      <c r="M847" s="211"/>
      <c r="N847" s="211" t="s">
        <v>1704</v>
      </c>
      <c r="O847" s="211" t="s">
        <v>1703</v>
      </c>
      <c r="P847" s="211"/>
      <c r="Q847" s="211" t="s">
        <v>1704</v>
      </c>
      <c r="R847" s="211" t="s">
        <v>1703</v>
      </c>
      <c r="S847" s="211"/>
      <c r="T847" s="211" t="s">
        <v>1704</v>
      </c>
      <c r="U847" t="s">
        <v>172</v>
      </c>
      <c r="V847" s="211" t="s">
        <v>1703</v>
      </c>
      <c r="W847" s="211"/>
      <c r="X847" s="211" t="s">
        <v>1704</v>
      </c>
      <c r="Y847" s="211" t="s">
        <v>1703</v>
      </c>
      <c r="Z847" s="211"/>
      <c r="AA847" s="211" t="s">
        <v>1704</v>
      </c>
      <c r="AB847" s="211" t="s">
        <v>1703</v>
      </c>
      <c r="AC847" s="211"/>
      <c r="AD847" s="211" t="s">
        <v>1704</v>
      </c>
      <c r="AE847" t="s">
        <v>172</v>
      </c>
    </row>
    <row r="848" spans="1:31" x14ac:dyDescent="0.3">
      <c r="A848" t="s">
        <v>174</v>
      </c>
      <c r="B848" s="2">
        <v>8229</v>
      </c>
      <c r="C848" s="27" t="s">
        <v>172</v>
      </c>
      <c r="D848" s="2">
        <v>192.72727272727201</v>
      </c>
      <c r="E848" s="2">
        <v>9060</v>
      </c>
      <c r="F848" s="27" t="s">
        <v>172</v>
      </c>
      <c r="G848" s="14">
        <v>166.06060606060601</v>
      </c>
      <c r="H848" s="2">
        <v>10090</v>
      </c>
      <c r="I848" s="27" t="s">
        <v>172</v>
      </c>
      <c r="J848" s="14">
        <v>214.54545454545456</v>
      </c>
      <c r="K848" s="27">
        <v>0.22615141572487543</v>
      </c>
      <c r="L848" s="2">
        <v>73586</v>
      </c>
      <c r="M848" s="27" t="s">
        <v>172</v>
      </c>
      <c r="N848" s="2">
        <v>471.51515151515099</v>
      </c>
      <c r="O848" s="2">
        <v>77692</v>
      </c>
      <c r="P848" s="27" t="s">
        <v>172</v>
      </c>
      <c r="Q848" s="14">
        <v>383.636363636363</v>
      </c>
      <c r="R848" s="2">
        <v>81306</v>
      </c>
      <c r="S848" s="27" t="s">
        <v>172</v>
      </c>
      <c r="T848" s="14">
        <v>372.72727272727275</v>
      </c>
      <c r="U848" s="27">
        <v>0.10491126029407767</v>
      </c>
      <c r="V848" s="2">
        <v>12392852</v>
      </c>
      <c r="W848" s="27" t="s">
        <v>172</v>
      </c>
      <c r="X848" s="2">
        <v>13533</v>
      </c>
      <c r="Y848" s="2">
        <v>12717801</v>
      </c>
      <c r="Z848" s="27" t="s">
        <v>172</v>
      </c>
      <c r="AA848" s="14">
        <v>11122.42</v>
      </c>
      <c r="AB848" s="2">
        <v>13103114</v>
      </c>
      <c r="AC848" s="27" t="s">
        <v>172</v>
      </c>
      <c r="AD848" s="14">
        <v>11237.58</v>
      </c>
      <c r="AE848" s="27">
        <v>5.7000000000000002E-2</v>
      </c>
    </row>
    <row r="849" spans="1:31" x14ac:dyDescent="0.3">
      <c r="A849" t="s">
        <v>1860</v>
      </c>
      <c r="B849" s="2">
        <v>368</v>
      </c>
      <c r="C849" s="27">
        <v>4.4719893061125289E-2</v>
      </c>
      <c r="D849" s="2">
        <v>83.030303030303003</v>
      </c>
      <c r="E849" s="2">
        <v>330</v>
      </c>
      <c r="F849" s="27">
        <v>3.6423841059602648E-2</v>
      </c>
      <c r="G849" s="14">
        <v>78.181818181818201</v>
      </c>
      <c r="H849" s="2">
        <v>367</v>
      </c>
      <c r="I849" s="27">
        <v>3.6372646184340933E-2</v>
      </c>
      <c r="J849" s="14">
        <v>78.787878787878796</v>
      </c>
      <c r="K849" s="27">
        <v>-2.717391304347826E-3</v>
      </c>
      <c r="L849" s="2">
        <v>4213</v>
      </c>
      <c r="M849" s="27">
        <v>5.725273829261001E-2</v>
      </c>
      <c r="N849" s="2">
        <v>280.60606060606</v>
      </c>
      <c r="O849" s="2">
        <v>3573</v>
      </c>
      <c r="P849" s="27">
        <v>4.5989291046697217E-2</v>
      </c>
      <c r="Q849" s="14">
        <v>213.939393939393</v>
      </c>
      <c r="R849" s="2">
        <v>3238</v>
      </c>
      <c r="S849" s="27">
        <v>3.9824859173984699E-2</v>
      </c>
      <c r="T849" s="14">
        <v>260</v>
      </c>
      <c r="U849" s="27">
        <v>-0.23142653690956563</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1861</v>
      </c>
      <c r="B850" s="2">
        <v>47</v>
      </c>
      <c r="C850" s="27">
        <v>5.7115080811763275E-3</v>
      </c>
      <c r="D850" s="2">
        <v>29.090909090909101</v>
      </c>
      <c r="E850" s="2">
        <v>54</v>
      </c>
      <c r="F850" s="27">
        <v>5.9602649006622521E-3</v>
      </c>
      <c r="G850" s="14">
        <v>38.787878787878697</v>
      </c>
      <c r="H850" s="2">
        <v>39</v>
      </c>
      <c r="I850" s="27">
        <v>3.8652130822596632E-3</v>
      </c>
      <c r="J850" s="14">
        <v>29.090909090909093</v>
      </c>
      <c r="K850" s="27">
        <v>-0.1702127659574468</v>
      </c>
      <c r="L850" s="2">
        <v>732</v>
      </c>
      <c r="M850" s="27">
        <v>9.9475443698529616E-3</v>
      </c>
      <c r="N850" s="2">
        <v>113.939393939393</v>
      </c>
      <c r="O850" s="2">
        <v>708</v>
      </c>
      <c r="P850" s="27">
        <v>9.1129073778510022E-3</v>
      </c>
      <c r="Q850" s="14">
        <v>119.39393939393899</v>
      </c>
      <c r="R850" s="2">
        <v>771</v>
      </c>
      <c r="S850" s="27">
        <v>9.4826950040587405E-3</v>
      </c>
      <c r="T850" s="14">
        <v>155.75757575757578</v>
      </c>
      <c r="U850" s="27">
        <v>5.3278688524590161E-2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1862</v>
      </c>
      <c r="B851" s="2">
        <v>32</v>
      </c>
      <c r="C851" s="27">
        <v>3.8886863531413293E-3</v>
      </c>
      <c r="D851" s="2">
        <v>30.303030303030301</v>
      </c>
      <c r="E851" s="2">
        <v>41</v>
      </c>
      <c r="F851" s="27">
        <v>4.5253863134657839E-3</v>
      </c>
      <c r="G851" s="14">
        <v>24.848484848484802</v>
      </c>
      <c r="H851" s="2">
        <v>19</v>
      </c>
      <c r="I851" s="27">
        <v>1.8830525272547076E-3</v>
      </c>
      <c r="J851" s="14">
        <v>18.181818181818183</v>
      </c>
      <c r="K851" s="27">
        <v>-0.40625</v>
      </c>
      <c r="L851" s="2">
        <v>376</v>
      </c>
      <c r="M851" s="27">
        <v>5.1096675998151819E-3</v>
      </c>
      <c r="N851" s="2">
        <v>99.393939393939405</v>
      </c>
      <c r="O851" s="2">
        <v>320</v>
      </c>
      <c r="P851" s="27">
        <v>4.1188281933789836E-3</v>
      </c>
      <c r="Q851" s="14">
        <v>70.303030303030297</v>
      </c>
      <c r="R851" s="2">
        <v>163</v>
      </c>
      <c r="S851" s="27">
        <v>2.0047720955403046E-3</v>
      </c>
      <c r="T851" s="14">
        <v>52.121212121212125</v>
      </c>
      <c r="U851" s="27">
        <v>-0.56648936170212771</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1863</v>
      </c>
      <c r="B852" s="2">
        <v>24</v>
      </c>
      <c r="C852" s="27">
        <v>2.9165147648559969E-3</v>
      </c>
      <c r="D852" s="2">
        <v>18.181818181818102</v>
      </c>
      <c r="E852" s="2">
        <v>36</v>
      </c>
      <c r="F852" s="27">
        <v>3.9735099337748344E-3</v>
      </c>
      <c r="G852" s="14">
        <v>21.818181818181799</v>
      </c>
      <c r="H852" s="2">
        <v>17</v>
      </c>
      <c r="I852" s="27">
        <v>1.6848364717542122E-3</v>
      </c>
      <c r="J852" s="14">
        <v>17.575757575757578</v>
      </c>
      <c r="K852" s="27">
        <v>-0.29166666666666669</v>
      </c>
      <c r="L852" s="2">
        <v>557</v>
      </c>
      <c r="M852" s="27">
        <v>7.5693746093006822E-3</v>
      </c>
      <c r="N852" s="2">
        <v>123.030303030303</v>
      </c>
      <c r="O852" s="2">
        <v>437</v>
      </c>
      <c r="P852" s="27">
        <v>5.624774751583175E-3</v>
      </c>
      <c r="Q852" s="14">
        <v>103.636363636363</v>
      </c>
      <c r="R852" s="2">
        <v>106</v>
      </c>
      <c r="S852" s="27">
        <v>1.3037168228667011E-3</v>
      </c>
      <c r="T852" s="14">
        <v>34.545454545454547</v>
      </c>
      <c r="U852" s="27">
        <v>-0.80969479353680429</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1864</v>
      </c>
      <c r="B853" s="2">
        <v>75</v>
      </c>
      <c r="C853" s="27">
        <v>9.1141086401749904E-3</v>
      </c>
      <c r="D853" s="2">
        <v>43.636363636363598</v>
      </c>
      <c r="E853" s="2">
        <v>40</v>
      </c>
      <c r="F853" s="27">
        <v>4.4150110375275938E-3</v>
      </c>
      <c r="G853" s="14">
        <v>23.030303030302999</v>
      </c>
      <c r="H853" s="2">
        <v>31</v>
      </c>
      <c r="I853" s="27">
        <v>3.072348860257681E-3</v>
      </c>
      <c r="J853" s="14">
        <v>28.484848484848488</v>
      </c>
      <c r="K853" s="27">
        <v>-0.58666666666666667</v>
      </c>
      <c r="L853" s="2">
        <v>535</v>
      </c>
      <c r="M853" s="27">
        <v>7.2704046965455385E-3</v>
      </c>
      <c r="N853" s="2">
        <v>136.363636363636</v>
      </c>
      <c r="O853" s="2">
        <v>374</v>
      </c>
      <c r="P853" s="27">
        <v>4.8138804510116867E-3</v>
      </c>
      <c r="Q853" s="14">
        <v>90.303030303030297</v>
      </c>
      <c r="R853" s="2">
        <v>201</v>
      </c>
      <c r="S853" s="27">
        <v>2.472142277322707E-3</v>
      </c>
      <c r="T853" s="14">
        <v>69.090909090909093</v>
      </c>
      <c r="U853" s="27">
        <v>-0.62429906542056079</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1865</v>
      </c>
      <c r="B854" s="2">
        <v>0</v>
      </c>
      <c r="C854" s="27">
        <v>0</v>
      </c>
      <c r="D854" s="2">
        <v>80</v>
      </c>
      <c r="E854" s="2">
        <v>10</v>
      </c>
      <c r="F854" s="27">
        <v>1.1037527593818985E-3</v>
      </c>
      <c r="G854" s="14">
        <v>9.6969696969696901</v>
      </c>
      <c r="H854" s="2">
        <v>45</v>
      </c>
      <c r="I854" s="27">
        <v>4.4598612487611496E-3</v>
      </c>
      <c r="J854" s="14">
        <v>36.969696969696969</v>
      </c>
      <c r="K854" s="27"/>
      <c r="L854" s="2">
        <v>239</v>
      </c>
      <c r="M854" s="27">
        <v>3.2479004158399694E-3</v>
      </c>
      <c r="N854" s="2">
        <v>69.090909090909093</v>
      </c>
      <c r="O854" s="2">
        <v>229</v>
      </c>
      <c r="P854" s="27">
        <v>2.9475364258868351E-3</v>
      </c>
      <c r="Q854" s="14">
        <v>58.787878787878803</v>
      </c>
      <c r="R854" s="2">
        <v>127</v>
      </c>
      <c r="S854" s="27">
        <v>1.5620003443780287E-3</v>
      </c>
      <c r="T854" s="14">
        <v>52.727272727272727</v>
      </c>
      <c r="U854" s="27">
        <v>-0.46861924686192469</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1866</v>
      </c>
      <c r="B855" s="2">
        <v>22</v>
      </c>
      <c r="C855" s="27">
        <v>2.6734718677846642E-3</v>
      </c>
      <c r="D855" s="2">
        <v>21.818181818181799</v>
      </c>
      <c r="E855" s="2">
        <v>20</v>
      </c>
      <c r="F855" s="27">
        <v>2.2075055187637969E-3</v>
      </c>
      <c r="G855" s="14">
        <v>11.5151515151515</v>
      </c>
      <c r="H855" s="2">
        <v>24</v>
      </c>
      <c r="I855" s="27">
        <v>2.3785926660059467E-3</v>
      </c>
      <c r="J855" s="14">
        <v>16.969696969696969</v>
      </c>
      <c r="K855" s="27">
        <v>9.0909090909090912E-2</v>
      </c>
      <c r="L855" s="2">
        <v>420</v>
      </c>
      <c r="M855" s="27">
        <v>5.7076074253254692E-3</v>
      </c>
      <c r="N855" s="2">
        <v>90.303030303030297</v>
      </c>
      <c r="O855" s="2">
        <v>215</v>
      </c>
      <c r="P855" s="27">
        <v>2.7673376924265045E-3</v>
      </c>
      <c r="Q855" s="14">
        <v>54.545454545454497</v>
      </c>
      <c r="R855" s="2">
        <v>110</v>
      </c>
      <c r="S855" s="27">
        <v>1.3529136841069539E-3</v>
      </c>
      <c r="T855" s="14">
        <v>39.393939393939398</v>
      </c>
      <c r="U855" s="27">
        <v>-0.73809523809523814</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1867</v>
      </c>
      <c r="B856" s="2">
        <v>34</v>
      </c>
      <c r="C856" s="27">
        <v>4.1317292502126629E-3</v>
      </c>
      <c r="D856" s="2">
        <v>26.060606060605998</v>
      </c>
      <c r="E856" s="2">
        <v>64</v>
      </c>
      <c r="F856" s="27">
        <v>7.0640176600441501E-3</v>
      </c>
      <c r="G856" s="14">
        <v>36.363636363636303</v>
      </c>
      <c r="H856" s="2">
        <v>14</v>
      </c>
      <c r="I856" s="27">
        <v>1.3875123885034688E-3</v>
      </c>
      <c r="J856" s="14">
        <v>9.6969696969696972</v>
      </c>
      <c r="K856" s="27">
        <v>-0.58823529411764708</v>
      </c>
      <c r="L856" s="2">
        <v>189</v>
      </c>
      <c r="M856" s="27">
        <v>2.5684233413964612E-3</v>
      </c>
      <c r="N856" s="2">
        <v>62.424242424242401</v>
      </c>
      <c r="O856" s="2">
        <v>259</v>
      </c>
      <c r="P856" s="27">
        <v>3.3336765690161149E-3</v>
      </c>
      <c r="Q856" s="14">
        <v>89.090909090909093</v>
      </c>
      <c r="R856" s="2">
        <v>100</v>
      </c>
      <c r="S856" s="27">
        <v>1.2299215310063217E-3</v>
      </c>
      <c r="T856" s="14">
        <v>47.878787878787882</v>
      </c>
      <c r="U856" s="27">
        <v>-0.47089947089947087</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1868</v>
      </c>
      <c r="B857" s="2">
        <v>0</v>
      </c>
      <c r="C857" s="27">
        <v>0</v>
      </c>
      <c r="D857" s="2">
        <v>80</v>
      </c>
      <c r="E857" s="2">
        <v>8</v>
      </c>
      <c r="F857" s="27">
        <v>8.8300220750551876E-4</v>
      </c>
      <c r="G857" s="14">
        <v>7.8787878787878798</v>
      </c>
      <c r="H857" s="2">
        <v>0</v>
      </c>
      <c r="I857" s="27">
        <v>0</v>
      </c>
      <c r="J857" s="14">
        <v>16.969696969696969</v>
      </c>
      <c r="K857" s="27"/>
      <c r="L857" s="2">
        <v>184</v>
      </c>
      <c r="M857" s="27">
        <v>2.5004756339521103E-3</v>
      </c>
      <c r="N857" s="2">
        <v>60.606060606060602</v>
      </c>
      <c r="O857" s="2">
        <v>210</v>
      </c>
      <c r="P857" s="27">
        <v>2.7029810019049581E-3</v>
      </c>
      <c r="Q857" s="14">
        <v>63.636363636363598</v>
      </c>
      <c r="R857" s="2">
        <v>155</v>
      </c>
      <c r="S857" s="27">
        <v>1.9063783730597988E-3</v>
      </c>
      <c r="T857" s="14">
        <v>58.787878787878789</v>
      </c>
      <c r="U857" s="27">
        <v>-0.15760869565217392</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1869</v>
      </c>
      <c r="B858" s="2">
        <v>37</v>
      </c>
      <c r="C858" s="27">
        <v>4.496293595819662E-3</v>
      </c>
      <c r="D858" s="2">
        <v>26.060606060605998</v>
      </c>
      <c r="E858" s="2">
        <v>0</v>
      </c>
      <c r="F858" s="27">
        <v>0</v>
      </c>
      <c r="G858" s="14">
        <v>13.3333333333333</v>
      </c>
      <c r="H858" s="2">
        <v>4</v>
      </c>
      <c r="I858" s="27">
        <v>3.9643211100099106E-4</v>
      </c>
      <c r="J858" s="14">
        <v>3.6363636363636367</v>
      </c>
      <c r="K858" s="27">
        <v>-0.89189189189189189</v>
      </c>
      <c r="L858" s="2">
        <v>207</v>
      </c>
      <c r="M858" s="27">
        <v>2.8130350881961242E-3</v>
      </c>
      <c r="N858" s="2">
        <v>76.969696969696898</v>
      </c>
      <c r="O858" s="2">
        <v>203</v>
      </c>
      <c r="P858" s="27">
        <v>2.6128816351747926E-3</v>
      </c>
      <c r="Q858" s="14">
        <v>87.878787878787904</v>
      </c>
      <c r="R858" s="2">
        <v>64</v>
      </c>
      <c r="S858" s="27">
        <v>7.871497798440459E-4</v>
      </c>
      <c r="T858" s="14">
        <v>29.090909090909093</v>
      </c>
      <c r="U858" s="27">
        <v>-0.6908212560386473</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1870</v>
      </c>
      <c r="B859" s="2">
        <v>30</v>
      </c>
      <c r="C859" s="27">
        <v>3.6456434560699965E-3</v>
      </c>
      <c r="D859" s="2">
        <v>22.424242424242401</v>
      </c>
      <c r="E859" s="2">
        <v>46</v>
      </c>
      <c r="F859" s="27">
        <v>5.0772626931567333E-3</v>
      </c>
      <c r="G859" s="14">
        <v>35.757575757575701</v>
      </c>
      <c r="H859" s="2">
        <v>52</v>
      </c>
      <c r="I859" s="27">
        <v>5.1536174430128843E-3</v>
      </c>
      <c r="J859" s="14">
        <v>37.575757575757578</v>
      </c>
      <c r="K859" s="27">
        <v>0.73333333333333328</v>
      </c>
      <c r="L859" s="2">
        <v>354</v>
      </c>
      <c r="M859" s="27">
        <v>4.8106976870600383E-3</v>
      </c>
      <c r="N859" s="2">
        <v>90.909090909090907</v>
      </c>
      <c r="O859" s="2">
        <v>242</v>
      </c>
      <c r="P859" s="27">
        <v>3.1148638212428565E-3</v>
      </c>
      <c r="Q859" s="14">
        <v>81.212121212121204</v>
      </c>
      <c r="R859" s="2">
        <v>330</v>
      </c>
      <c r="S859" s="27">
        <v>4.0587410523208623E-3</v>
      </c>
      <c r="T859" s="14">
        <v>89.090909090909093</v>
      </c>
      <c r="U859" s="27">
        <v>-6.7796610169491525E-2</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1871</v>
      </c>
      <c r="B860" s="2">
        <v>41</v>
      </c>
      <c r="C860" s="27">
        <v>4.9823793899623284E-3</v>
      </c>
      <c r="D860" s="2">
        <v>34.545454545454497</v>
      </c>
      <c r="E860" s="2">
        <v>11</v>
      </c>
      <c r="F860" s="27">
        <v>1.2141280353200883E-3</v>
      </c>
      <c r="G860" s="14">
        <v>10.909090909090899</v>
      </c>
      <c r="H860" s="2">
        <v>59</v>
      </c>
      <c r="I860" s="27">
        <v>5.8473736372646181E-3</v>
      </c>
      <c r="J860" s="14">
        <v>44.848484848484851</v>
      </c>
      <c r="K860" s="27">
        <v>0.43902439024390244</v>
      </c>
      <c r="L860" s="2">
        <v>259</v>
      </c>
      <c r="M860" s="27">
        <v>3.5196912456173729E-3</v>
      </c>
      <c r="N860" s="2">
        <v>63.636363636363598</v>
      </c>
      <c r="O860" s="2">
        <v>214</v>
      </c>
      <c r="P860" s="27">
        <v>2.7544663543221954E-3</v>
      </c>
      <c r="Q860" s="14">
        <v>61.212121212121197</v>
      </c>
      <c r="R860" s="2">
        <v>445</v>
      </c>
      <c r="S860" s="27">
        <v>5.4731508129781323E-3</v>
      </c>
      <c r="T860" s="14">
        <v>123.63636363636364</v>
      </c>
      <c r="U860" s="27">
        <v>0.71814671814671815</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1872</v>
      </c>
      <c r="B861" s="2">
        <v>26</v>
      </c>
      <c r="C861" s="27">
        <v>3.1595576619273301E-3</v>
      </c>
      <c r="D861" s="2">
        <v>24.2424242424242</v>
      </c>
      <c r="E861" s="2">
        <v>0</v>
      </c>
      <c r="F861" s="27">
        <v>0</v>
      </c>
      <c r="G861" s="14">
        <v>13.3333333333333</v>
      </c>
      <c r="H861" s="2">
        <v>40</v>
      </c>
      <c r="I861" s="27">
        <v>3.9643211100099107E-3</v>
      </c>
      <c r="J861" s="14">
        <v>37.575757575757578</v>
      </c>
      <c r="K861" s="27">
        <v>0.53846153846153844</v>
      </c>
      <c r="L861" s="2">
        <v>100</v>
      </c>
      <c r="M861" s="27">
        <v>1.3589541488870165E-3</v>
      </c>
      <c r="N861" s="2">
        <v>37.5757575757575</v>
      </c>
      <c r="O861" s="2">
        <v>123</v>
      </c>
      <c r="P861" s="27">
        <v>1.5831745868300469E-3</v>
      </c>
      <c r="Q861" s="14">
        <v>58.181818181818201</v>
      </c>
      <c r="R861" s="2">
        <v>335</v>
      </c>
      <c r="S861" s="27">
        <v>4.1202371288711782E-3</v>
      </c>
      <c r="T861" s="14">
        <v>91.515151515151516</v>
      </c>
      <c r="U861" s="27">
        <v>2.35</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1873</v>
      </c>
      <c r="B862" s="2">
        <v>0</v>
      </c>
      <c r="C862" s="27">
        <v>0</v>
      </c>
      <c r="D862" s="2">
        <v>80</v>
      </c>
      <c r="E862" s="2">
        <v>0</v>
      </c>
      <c r="F862" s="27">
        <v>0</v>
      </c>
      <c r="G862" s="14">
        <v>13.3333333333333</v>
      </c>
      <c r="H862" s="2">
        <v>18</v>
      </c>
      <c r="I862" s="27">
        <v>1.7839444995044599E-3</v>
      </c>
      <c r="J862" s="14">
        <v>13.333333333333334</v>
      </c>
      <c r="K862" s="27"/>
      <c r="L862" s="2">
        <v>61</v>
      </c>
      <c r="M862" s="27">
        <v>8.289620308210801E-4</v>
      </c>
      <c r="N862" s="2">
        <v>37.5757575757575</v>
      </c>
      <c r="O862" s="2">
        <v>0</v>
      </c>
      <c r="P862" s="27">
        <v>0</v>
      </c>
      <c r="Q862" s="14">
        <v>16.969696969696901</v>
      </c>
      <c r="R862" s="2">
        <v>209</v>
      </c>
      <c r="S862" s="27">
        <v>2.5705359998032125E-3</v>
      </c>
      <c r="T862" s="14">
        <v>86.666666666666671</v>
      </c>
      <c r="U862" s="27">
        <v>2.4262295081967213</v>
      </c>
      <c r="V862" s="2">
        <v>17071</v>
      </c>
      <c r="W862" s="27">
        <v>1E-3</v>
      </c>
      <c r="X862" s="2">
        <v>641</v>
      </c>
      <c r="Y862" s="2">
        <v>12454</v>
      </c>
      <c r="Z862" s="27">
        <v>1E-3</v>
      </c>
      <c r="AA862" s="14">
        <v>459.39</v>
      </c>
      <c r="AB862" s="2">
        <v>19282</v>
      </c>
      <c r="AC862" s="27">
        <v>1E-3</v>
      </c>
      <c r="AD862" s="14">
        <v>781.21</v>
      </c>
      <c r="AE862" s="27">
        <v>0.13</v>
      </c>
    </row>
    <row r="863" spans="1:31" x14ac:dyDescent="0.3">
      <c r="A863" t="s">
        <v>1874</v>
      </c>
      <c r="B863" s="2">
        <v>0</v>
      </c>
      <c r="C863" s="27">
        <v>0</v>
      </c>
      <c r="D863" s="2">
        <v>80</v>
      </c>
      <c r="E863" s="2">
        <v>0</v>
      </c>
      <c r="F863" s="27">
        <v>0</v>
      </c>
      <c r="G863" s="14">
        <v>13.3333333333333</v>
      </c>
      <c r="H863" s="2">
        <v>0</v>
      </c>
      <c r="I863" s="27">
        <v>0</v>
      </c>
      <c r="J863" s="14">
        <v>16.969696969696969</v>
      </c>
      <c r="K863" s="27"/>
      <c r="L863" s="2">
        <v>0</v>
      </c>
      <c r="M863" s="27">
        <v>0</v>
      </c>
      <c r="N863" s="2">
        <v>80</v>
      </c>
      <c r="O863" s="2">
        <v>39</v>
      </c>
      <c r="P863" s="27">
        <v>5.0198218606806362E-4</v>
      </c>
      <c r="Q863" s="14">
        <v>20.606060606060598</v>
      </c>
      <c r="R863" s="2">
        <v>39</v>
      </c>
      <c r="S863" s="27">
        <v>4.7966939709246552E-4</v>
      </c>
      <c r="T863" s="14">
        <v>30.303030303030305</v>
      </c>
      <c r="U863" s="27"/>
      <c r="V863" s="2">
        <v>7599</v>
      </c>
      <c r="W863" s="27">
        <v>1E-3</v>
      </c>
      <c r="X863" s="2">
        <v>375</v>
      </c>
      <c r="Y863" s="2">
        <v>5778</v>
      </c>
      <c r="Z863" s="27">
        <v>0</v>
      </c>
      <c r="AA863" s="14">
        <v>326.67</v>
      </c>
      <c r="AB863" s="2">
        <v>11093</v>
      </c>
      <c r="AC863" s="27">
        <v>1E-3</v>
      </c>
      <c r="AD863" s="14">
        <v>616.36</v>
      </c>
      <c r="AE863" s="27">
        <v>0.46</v>
      </c>
    </row>
    <row r="864" spans="1:31" x14ac:dyDescent="0.3">
      <c r="A864" t="s">
        <v>1875</v>
      </c>
      <c r="B864" s="2">
        <v>0</v>
      </c>
      <c r="C864" s="27">
        <v>0</v>
      </c>
      <c r="D864" s="2">
        <v>80</v>
      </c>
      <c r="E864" s="2">
        <v>0</v>
      </c>
      <c r="F864" s="27">
        <v>0</v>
      </c>
      <c r="G864" s="14">
        <v>13.3333333333333</v>
      </c>
      <c r="H864" s="2">
        <v>5</v>
      </c>
      <c r="I864" s="27">
        <v>4.9554013875123884E-4</v>
      </c>
      <c r="J864" s="14">
        <v>5.454545454545455</v>
      </c>
      <c r="K864" s="197"/>
      <c r="L864" s="2">
        <v>0</v>
      </c>
      <c r="M864" s="27">
        <v>0</v>
      </c>
      <c r="N864" s="2">
        <v>80</v>
      </c>
      <c r="O864" s="2">
        <v>0</v>
      </c>
      <c r="P864" s="27">
        <v>0</v>
      </c>
      <c r="Q864" s="14">
        <v>16.969696969696901</v>
      </c>
      <c r="R864" s="2">
        <v>22</v>
      </c>
      <c r="S864" s="27">
        <v>2.705827368213908E-4</v>
      </c>
      <c r="T864" s="14">
        <v>17.575757575757578</v>
      </c>
      <c r="U864" s="27"/>
      <c r="V864" s="2">
        <v>5781</v>
      </c>
      <c r="W864" s="27">
        <v>0</v>
      </c>
      <c r="X864" s="2">
        <v>350</v>
      </c>
      <c r="Y864" s="2">
        <v>5015</v>
      </c>
      <c r="Z864" s="27">
        <v>0</v>
      </c>
      <c r="AA864" s="14">
        <v>312.12</v>
      </c>
      <c r="AB864" s="2">
        <v>10009</v>
      </c>
      <c r="AC864" s="27">
        <v>1E-3</v>
      </c>
      <c r="AD864" s="14">
        <v>487.27</v>
      </c>
      <c r="AE864" s="27">
        <v>0.73099999999999998</v>
      </c>
    </row>
    <row r="865" spans="1:31" x14ac:dyDescent="0.3">
      <c r="A865" t="s">
        <v>1876</v>
      </c>
      <c r="B865" s="2">
        <v>0</v>
      </c>
      <c r="C865" s="27">
        <v>0</v>
      </c>
      <c r="D865" s="2">
        <v>80</v>
      </c>
      <c r="E865" s="2">
        <v>0</v>
      </c>
      <c r="F865" s="27">
        <v>0</v>
      </c>
      <c r="G865" s="14">
        <v>13.3333333333333</v>
      </c>
      <c r="H865" s="2">
        <v>0</v>
      </c>
      <c r="I865" s="27">
        <v>0</v>
      </c>
      <c r="J865" s="14">
        <v>16.969696969696969</v>
      </c>
      <c r="K865" s="27"/>
      <c r="L865" s="2">
        <v>0</v>
      </c>
      <c r="M865" s="27">
        <v>0</v>
      </c>
      <c r="N865" s="2">
        <v>80</v>
      </c>
      <c r="O865" s="2">
        <v>0</v>
      </c>
      <c r="P865" s="27">
        <v>0</v>
      </c>
      <c r="Q865" s="14">
        <v>16.969696969696901</v>
      </c>
      <c r="R865" s="2">
        <v>61</v>
      </c>
      <c r="S865" s="27">
        <v>7.5025213391385632E-4</v>
      </c>
      <c r="T865" s="14">
        <v>39.393939393939398</v>
      </c>
      <c r="U865" s="27"/>
      <c r="V865" s="2">
        <v>3181</v>
      </c>
      <c r="W865" s="27">
        <v>0</v>
      </c>
      <c r="X865" s="2">
        <v>245</v>
      </c>
      <c r="Y865" s="2">
        <v>3438</v>
      </c>
      <c r="Z865" s="27">
        <v>0</v>
      </c>
      <c r="AA865" s="14">
        <v>238.18</v>
      </c>
      <c r="AB865" s="2">
        <v>9549</v>
      </c>
      <c r="AC865" s="27">
        <v>1E-3</v>
      </c>
      <c r="AD865" s="14">
        <v>452.12</v>
      </c>
      <c r="AE865" s="27">
        <v>2.0019999999999998</v>
      </c>
    </row>
    <row r="866" spans="1:31" x14ac:dyDescent="0.3">
      <c r="A866" t="s">
        <v>1877</v>
      </c>
      <c r="B866" s="2">
        <v>3516</v>
      </c>
      <c r="C866" s="27">
        <v>0.42726941305140359</v>
      </c>
      <c r="D866" s="2">
        <v>173.333333333333</v>
      </c>
      <c r="E866" s="2">
        <v>3634</v>
      </c>
      <c r="F866" s="27">
        <v>0.40110375275938187</v>
      </c>
      <c r="G866" s="14">
        <v>154.54545454545399</v>
      </c>
      <c r="H866" s="2">
        <v>3954</v>
      </c>
      <c r="I866" s="27">
        <v>0.39187314172447968</v>
      </c>
      <c r="J866" s="14">
        <v>199.39393939393941</v>
      </c>
      <c r="K866" s="27">
        <v>0.12457337883959044</v>
      </c>
      <c r="L866" s="2">
        <v>29338</v>
      </c>
      <c r="M866" s="27">
        <v>0.39868996820047292</v>
      </c>
      <c r="N866" s="2">
        <v>476.36363636363598</v>
      </c>
      <c r="O866" s="2">
        <v>30046</v>
      </c>
      <c r="P866" s="27">
        <v>0.38673222468207796</v>
      </c>
      <c r="Q866" s="14">
        <v>364.24242424242402</v>
      </c>
      <c r="R866" s="2">
        <v>30879</v>
      </c>
      <c r="S866" s="27">
        <v>0.37978746955944209</v>
      </c>
      <c r="T866" s="14">
        <v>443.63636363636368</v>
      </c>
      <c r="U866" s="27">
        <v>5.2525734542231917E-2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1861</v>
      </c>
      <c r="B867" s="2">
        <v>250</v>
      </c>
      <c r="C867" s="27">
        <v>3.0380362133916636E-2</v>
      </c>
      <c r="D867" s="2">
        <v>66.060606060606005</v>
      </c>
      <c r="E867" s="2">
        <v>251</v>
      </c>
      <c r="F867" s="27">
        <v>2.7704194260485652E-2</v>
      </c>
      <c r="G867" s="14">
        <v>60.606060606060602</v>
      </c>
      <c r="H867" s="2">
        <v>156</v>
      </c>
      <c r="I867" s="27">
        <v>1.5460852329038653E-2</v>
      </c>
      <c r="J867" s="14">
        <v>45.45454545454546</v>
      </c>
      <c r="K867" s="27">
        <v>-0.376</v>
      </c>
      <c r="L867" s="2">
        <v>2130</v>
      </c>
      <c r="M867" s="27">
        <v>2.8945723371293454E-2</v>
      </c>
      <c r="N867" s="2">
        <v>229.09090909090901</v>
      </c>
      <c r="O867" s="2">
        <v>2314</v>
      </c>
      <c r="P867" s="27">
        <v>2.9784276373371776E-2</v>
      </c>
      <c r="Q867" s="14">
        <v>190.30303030303</v>
      </c>
      <c r="R867" s="2">
        <v>1522</v>
      </c>
      <c r="S867" s="27">
        <v>1.8719405701916218E-2</v>
      </c>
      <c r="T867" s="14">
        <v>160.60606060606062</v>
      </c>
      <c r="U867" s="27">
        <v>-0.28544600938967135</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1862</v>
      </c>
      <c r="B868" s="2">
        <v>244</v>
      </c>
      <c r="C868" s="27">
        <v>2.9651233442702637E-2</v>
      </c>
      <c r="D868" s="2">
        <v>80</v>
      </c>
      <c r="E868" s="2">
        <v>223</v>
      </c>
      <c r="F868" s="27">
        <v>2.4613686534216337E-2</v>
      </c>
      <c r="G868" s="14">
        <v>59.393939393939398</v>
      </c>
      <c r="H868" s="2">
        <v>142</v>
      </c>
      <c r="I868" s="27">
        <v>1.4073339940535183E-2</v>
      </c>
      <c r="J868" s="14">
        <v>58.181818181818187</v>
      </c>
      <c r="K868" s="27">
        <v>-0.41803278688524592</v>
      </c>
      <c r="L868" s="2">
        <v>1669</v>
      </c>
      <c r="M868" s="27">
        <v>2.2680944744924308E-2</v>
      </c>
      <c r="N868" s="2">
        <v>226.666666666666</v>
      </c>
      <c r="O868" s="2">
        <v>1923</v>
      </c>
      <c r="P868" s="27">
        <v>2.4751583174586832E-2</v>
      </c>
      <c r="Q868" s="14">
        <v>186.06060606060601</v>
      </c>
      <c r="R868" s="2">
        <v>1277</v>
      </c>
      <c r="S868" s="27">
        <v>1.570609795095073E-2</v>
      </c>
      <c r="T868" s="14">
        <v>181.81818181818184</v>
      </c>
      <c r="U868" s="27">
        <v>-0.23487118034751348</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1863</v>
      </c>
      <c r="B869" s="2">
        <v>215</v>
      </c>
      <c r="C869" s="27">
        <v>2.6127111435168306E-2</v>
      </c>
      <c r="D869" s="2">
        <v>58.787878787878803</v>
      </c>
      <c r="E869" s="2">
        <v>273</v>
      </c>
      <c r="F869" s="27">
        <v>3.0132450331125826E-2</v>
      </c>
      <c r="G869" s="14">
        <v>64.848484848484802</v>
      </c>
      <c r="H869" s="2">
        <v>129</v>
      </c>
      <c r="I869" s="27">
        <v>1.2784935579781963E-2</v>
      </c>
      <c r="J869" s="14">
        <v>56.363636363636367</v>
      </c>
      <c r="K869" s="27">
        <v>-0.4</v>
      </c>
      <c r="L869" s="2">
        <v>2137</v>
      </c>
      <c r="M869" s="27">
        <v>2.9040850161715544E-2</v>
      </c>
      <c r="N869" s="2">
        <v>216.969696969697</v>
      </c>
      <c r="O869" s="2">
        <v>2064</v>
      </c>
      <c r="P869" s="27">
        <v>2.6566441847294446E-2</v>
      </c>
      <c r="Q869" s="14">
        <v>227.272727272727</v>
      </c>
      <c r="R869" s="2">
        <v>1033</v>
      </c>
      <c r="S869" s="27">
        <v>1.2705089415295304E-2</v>
      </c>
      <c r="T869" s="14">
        <v>168.4848484848485</v>
      </c>
      <c r="U869" s="27">
        <v>-0.51661207299953205</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1864</v>
      </c>
      <c r="B870" s="2">
        <v>155</v>
      </c>
      <c r="C870" s="27">
        <v>1.8835824523028316E-2</v>
      </c>
      <c r="D870" s="2">
        <v>65.454545454545396</v>
      </c>
      <c r="E870" s="2">
        <v>216</v>
      </c>
      <c r="F870" s="27">
        <v>2.3841059602649008E-2</v>
      </c>
      <c r="G870" s="14">
        <v>56.363636363636303</v>
      </c>
      <c r="H870" s="2">
        <v>136</v>
      </c>
      <c r="I870" s="27">
        <v>1.3478691774033697E-2</v>
      </c>
      <c r="J870" s="14">
        <v>48.484848484848484</v>
      </c>
      <c r="K870" s="27">
        <v>-0.12258064516129032</v>
      </c>
      <c r="L870" s="2">
        <v>2052</v>
      </c>
      <c r="M870" s="27">
        <v>2.788573913516158E-2</v>
      </c>
      <c r="N870" s="2">
        <v>220</v>
      </c>
      <c r="O870" s="2">
        <v>2046</v>
      </c>
      <c r="P870" s="27">
        <v>2.6334757761416878E-2</v>
      </c>
      <c r="Q870" s="14">
        <v>186.06060606060601</v>
      </c>
      <c r="R870" s="2">
        <v>1263</v>
      </c>
      <c r="S870" s="27">
        <v>1.5533908936609844E-2</v>
      </c>
      <c r="T870" s="14">
        <v>177.57575757575759</v>
      </c>
      <c r="U870" s="27">
        <v>-0.38450292397660818</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1865</v>
      </c>
      <c r="B871" s="2">
        <v>324</v>
      </c>
      <c r="C871" s="27">
        <v>3.9372949325555961E-2</v>
      </c>
      <c r="D871" s="2">
        <v>92.727272727272705</v>
      </c>
      <c r="E871" s="2">
        <v>379</v>
      </c>
      <c r="F871" s="27">
        <v>4.1832229580573949E-2</v>
      </c>
      <c r="G871" s="14">
        <v>98.181818181818201</v>
      </c>
      <c r="H871" s="2">
        <v>167</v>
      </c>
      <c r="I871" s="27">
        <v>1.6551040634291376E-2</v>
      </c>
      <c r="J871" s="14">
        <v>51.515151515151516</v>
      </c>
      <c r="K871" s="27">
        <v>-0.48456790123456789</v>
      </c>
      <c r="L871" s="2">
        <v>1776</v>
      </c>
      <c r="M871" s="27">
        <v>2.4135025684233414E-2</v>
      </c>
      <c r="N871" s="2">
        <v>178.18181818181799</v>
      </c>
      <c r="O871" s="2">
        <v>2291</v>
      </c>
      <c r="P871" s="27">
        <v>2.948823559697266E-2</v>
      </c>
      <c r="Q871" s="14">
        <v>200</v>
      </c>
      <c r="R871" s="2">
        <v>1557</v>
      </c>
      <c r="S871" s="27">
        <v>1.9149878237768432E-2</v>
      </c>
      <c r="T871" s="14">
        <v>215.15151515151516</v>
      </c>
      <c r="U871" s="27">
        <v>-0.12331081081081081</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1866</v>
      </c>
      <c r="B872" s="2">
        <v>160</v>
      </c>
      <c r="C872" s="27">
        <v>1.9443431765706648E-2</v>
      </c>
      <c r="D872" s="2">
        <v>46.060606060605998</v>
      </c>
      <c r="E872" s="2">
        <v>302</v>
      </c>
      <c r="F872" s="27">
        <v>3.3333333333333333E-2</v>
      </c>
      <c r="G872" s="14">
        <v>72.121212121212096</v>
      </c>
      <c r="H872" s="2">
        <v>151</v>
      </c>
      <c r="I872" s="27">
        <v>1.4965312190287414E-2</v>
      </c>
      <c r="J872" s="14">
        <v>54.545454545454547</v>
      </c>
      <c r="K872" s="27">
        <v>-5.6250000000000001E-2</v>
      </c>
      <c r="L872" s="2">
        <v>1612</v>
      </c>
      <c r="M872" s="27">
        <v>2.1906340880058706E-2</v>
      </c>
      <c r="N872" s="2">
        <v>201.81818181818099</v>
      </c>
      <c r="O872" s="2">
        <v>1994</v>
      </c>
      <c r="P872" s="27">
        <v>2.5665448179992792E-2</v>
      </c>
      <c r="Q872" s="14">
        <v>191.51515151515099</v>
      </c>
      <c r="R872" s="2">
        <v>1468</v>
      </c>
      <c r="S872" s="27">
        <v>1.8055248075172805E-2</v>
      </c>
      <c r="T872" s="14">
        <v>216.36363636363637</v>
      </c>
      <c r="U872" s="27">
        <v>-8.9330024813895778E-2</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1867</v>
      </c>
      <c r="B873" s="2">
        <v>161</v>
      </c>
      <c r="C873" s="27">
        <v>1.9564953214242314E-2</v>
      </c>
      <c r="D873" s="2">
        <v>53.939393939393902</v>
      </c>
      <c r="E873" s="2">
        <v>216</v>
      </c>
      <c r="F873" s="27">
        <v>2.3841059602649008E-2</v>
      </c>
      <c r="G873" s="14">
        <v>45.454545454545404</v>
      </c>
      <c r="H873" s="2">
        <v>386</v>
      </c>
      <c r="I873" s="27">
        <v>3.8255698711595641E-2</v>
      </c>
      <c r="J873" s="14">
        <v>107.27272727272728</v>
      </c>
      <c r="K873" s="27">
        <v>1.3975155279503106</v>
      </c>
      <c r="L873" s="2">
        <v>1350</v>
      </c>
      <c r="M873" s="27">
        <v>1.8345881009974724E-2</v>
      </c>
      <c r="N873" s="2">
        <v>158.18181818181799</v>
      </c>
      <c r="O873" s="2">
        <v>1940</v>
      </c>
      <c r="P873" s="27">
        <v>2.4970395922360087E-2</v>
      </c>
      <c r="Q873" s="14">
        <v>180</v>
      </c>
      <c r="R873" s="2">
        <v>2051</v>
      </c>
      <c r="S873" s="27">
        <v>2.5225690600939661E-2</v>
      </c>
      <c r="T873" s="14">
        <v>281.21212121212125</v>
      </c>
      <c r="U873" s="27">
        <v>0.51925925925925931</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1868</v>
      </c>
      <c r="B874" s="2">
        <v>164</v>
      </c>
      <c r="C874" s="27">
        <v>1.9929517559849314E-2</v>
      </c>
      <c r="D874" s="2">
        <v>54.545454545454497</v>
      </c>
      <c r="E874" s="2">
        <v>114</v>
      </c>
      <c r="F874" s="27">
        <v>1.2582781456953643E-2</v>
      </c>
      <c r="G874" s="14">
        <v>43.636363636363598</v>
      </c>
      <c r="H874" s="2">
        <v>237</v>
      </c>
      <c r="I874" s="27">
        <v>2.3488602576808723E-2</v>
      </c>
      <c r="J874" s="14">
        <v>68.484848484848484</v>
      </c>
      <c r="K874" s="27">
        <v>0.4451219512195122</v>
      </c>
      <c r="L874" s="2">
        <v>1396</v>
      </c>
      <c r="M874" s="27">
        <v>1.8970999918462753E-2</v>
      </c>
      <c r="N874" s="2">
        <v>176.363636363636</v>
      </c>
      <c r="O874" s="2">
        <v>1523</v>
      </c>
      <c r="P874" s="27">
        <v>1.9603047932863101E-2</v>
      </c>
      <c r="Q874" s="14">
        <v>184.24242424242399</v>
      </c>
      <c r="R874" s="2">
        <v>1998</v>
      </c>
      <c r="S874" s="27">
        <v>2.457383218950631E-2</v>
      </c>
      <c r="T874" s="14">
        <v>250.30303030303031</v>
      </c>
      <c r="U874" s="27">
        <v>0.43123209169054444</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1869</v>
      </c>
      <c r="B875" s="2">
        <v>188</v>
      </c>
      <c r="C875" s="27">
        <v>2.284603232470531E-2</v>
      </c>
      <c r="D875" s="2">
        <v>54.545454545454497</v>
      </c>
      <c r="E875" s="2">
        <v>103</v>
      </c>
      <c r="F875" s="27">
        <v>1.1368653421633554E-2</v>
      </c>
      <c r="G875" s="14">
        <v>30.909090909090899</v>
      </c>
      <c r="H875" s="2">
        <v>360</v>
      </c>
      <c r="I875" s="27">
        <v>3.5678889990089196E-2</v>
      </c>
      <c r="J875" s="14">
        <v>100.60606060606061</v>
      </c>
      <c r="K875" s="27">
        <v>0.91489361702127658</v>
      </c>
      <c r="L875" s="2">
        <v>1647</v>
      </c>
      <c r="M875" s="27">
        <v>2.2381974832169162E-2</v>
      </c>
      <c r="N875" s="2">
        <v>192.72727272727201</v>
      </c>
      <c r="O875" s="2">
        <v>1335</v>
      </c>
      <c r="P875" s="27">
        <v>1.7183236369252949E-2</v>
      </c>
      <c r="Q875" s="14">
        <v>149.09090909090901</v>
      </c>
      <c r="R875" s="2">
        <v>1647</v>
      </c>
      <c r="S875" s="27">
        <v>2.0256807615674121E-2</v>
      </c>
      <c r="T875" s="14">
        <v>209.09090909090909</v>
      </c>
      <c r="U875" s="27">
        <v>0</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1870</v>
      </c>
      <c r="B876" s="2">
        <v>383</v>
      </c>
      <c r="C876" s="27">
        <v>4.6542714789160285E-2</v>
      </c>
      <c r="D876" s="2">
        <v>84.242424242424207</v>
      </c>
      <c r="E876" s="2">
        <v>376</v>
      </c>
      <c r="F876" s="27">
        <v>4.150110375275938E-2</v>
      </c>
      <c r="G876" s="14">
        <v>73.939393939393895</v>
      </c>
      <c r="H876" s="2">
        <v>352</v>
      </c>
      <c r="I876" s="27">
        <v>3.4886025768087213E-2</v>
      </c>
      <c r="J876" s="14">
        <v>128.4848484848485</v>
      </c>
      <c r="K876" s="27">
        <v>-8.0939947780678853E-2</v>
      </c>
      <c r="L876" s="2">
        <v>3002</v>
      </c>
      <c r="M876" s="27">
        <v>4.0795803549588235E-2</v>
      </c>
      <c r="N876" s="2">
        <v>240</v>
      </c>
      <c r="O876" s="2">
        <v>2878</v>
      </c>
      <c r="P876" s="27">
        <v>3.7043711064202234E-2</v>
      </c>
      <c r="Q876" s="14">
        <v>224.84848484848399</v>
      </c>
      <c r="R876" s="2">
        <v>2705</v>
      </c>
      <c r="S876" s="27">
        <v>3.3269377413721005E-2</v>
      </c>
      <c r="T876" s="14">
        <v>249.69696969696972</v>
      </c>
      <c r="U876" s="27">
        <v>-9.8934043970686211E-2</v>
      </c>
      <c r="V876" s="2">
        <v>382846</v>
      </c>
      <c r="W876" s="27">
        <v>3.1E-2</v>
      </c>
      <c r="X876" s="2">
        <v>2788</v>
      </c>
      <c r="Y876" s="2">
        <v>347715</v>
      </c>
      <c r="Z876" s="27">
        <v>2.7E-2</v>
      </c>
      <c r="AA876" s="14">
        <v>2281.21</v>
      </c>
      <c r="AB876" s="2">
        <v>300078</v>
      </c>
      <c r="AC876" s="27">
        <v>2.3E-2</v>
      </c>
      <c r="AD876" s="14">
        <v>2839.39</v>
      </c>
      <c r="AE876" s="27">
        <v>-0.216</v>
      </c>
    </row>
    <row r="877" spans="1:31" x14ac:dyDescent="0.3">
      <c r="A877" t="s">
        <v>1871</v>
      </c>
      <c r="B877" s="2">
        <v>358</v>
      </c>
      <c r="C877" s="27">
        <v>4.3504678575768625E-2</v>
      </c>
      <c r="D877" s="2">
        <v>84.242424242424207</v>
      </c>
      <c r="E877" s="2">
        <v>344</v>
      </c>
      <c r="F877" s="27">
        <v>3.7969094922737305E-2</v>
      </c>
      <c r="G877" s="14">
        <v>86.060606060606005</v>
      </c>
      <c r="H877" s="2">
        <v>365</v>
      </c>
      <c r="I877" s="27">
        <v>3.6174430128840439E-2</v>
      </c>
      <c r="J877" s="14">
        <v>78.181818181818187</v>
      </c>
      <c r="K877" s="27">
        <v>1.9553072625698324E-2</v>
      </c>
      <c r="L877" s="2">
        <v>3040</v>
      </c>
      <c r="M877" s="27">
        <v>4.1312206126165305E-2</v>
      </c>
      <c r="N877" s="2">
        <v>237.575757575757</v>
      </c>
      <c r="O877" s="2">
        <v>2834</v>
      </c>
      <c r="P877" s="27">
        <v>3.6477372187612621E-2</v>
      </c>
      <c r="Q877" s="14">
        <v>224.84848484848399</v>
      </c>
      <c r="R877" s="2">
        <v>4045</v>
      </c>
      <c r="S877" s="27">
        <v>4.9750325929205717E-2</v>
      </c>
      <c r="T877" s="14">
        <v>350.90909090909093</v>
      </c>
      <c r="U877" s="27">
        <v>0.33059210526315791</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1872</v>
      </c>
      <c r="B878" s="2">
        <v>427</v>
      </c>
      <c r="C878" s="27">
        <v>5.1889658524729612E-2</v>
      </c>
      <c r="D878" s="2">
        <v>83.030303030303003</v>
      </c>
      <c r="E878" s="2">
        <v>383</v>
      </c>
      <c r="F878" s="27">
        <v>4.2273730684326709E-2</v>
      </c>
      <c r="G878" s="14">
        <v>53.3333333333333</v>
      </c>
      <c r="H878" s="2">
        <v>415</v>
      </c>
      <c r="I878" s="27">
        <v>4.1129831516352827E-2</v>
      </c>
      <c r="J878" s="14">
        <v>90.303030303030312</v>
      </c>
      <c r="K878" s="27">
        <v>-2.8103044496487119E-2</v>
      </c>
      <c r="L878" s="2">
        <v>3495</v>
      </c>
      <c r="M878" s="27">
        <v>4.7495447503601226E-2</v>
      </c>
      <c r="N878" s="2">
        <v>246.06060606060601</v>
      </c>
      <c r="O878" s="2">
        <v>2990</v>
      </c>
      <c r="P878" s="27">
        <v>3.8485300931884882E-2</v>
      </c>
      <c r="Q878" s="14">
        <v>240</v>
      </c>
      <c r="R878" s="2">
        <v>3535</v>
      </c>
      <c r="S878" s="27">
        <v>4.3477726121073479E-2</v>
      </c>
      <c r="T878" s="14">
        <v>309.69696969696969</v>
      </c>
      <c r="U878" s="27">
        <v>1.1444921316165951E-2</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1873</v>
      </c>
      <c r="B879" s="2">
        <v>220</v>
      </c>
      <c r="C879" s="27">
        <v>2.6734718677846641E-2</v>
      </c>
      <c r="D879" s="2">
        <v>64.242424242424207</v>
      </c>
      <c r="E879" s="2">
        <v>132</v>
      </c>
      <c r="F879" s="27">
        <v>1.456953642384106E-2</v>
      </c>
      <c r="G879" s="14">
        <v>33.3333333333333</v>
      </c>
      <c r="H879" s="2">
        <v>303</v>
      </c>
      <c r="I879" s="27">
        <v>3.0029732408325075E-2</v>
      </c>
      <c r="J879" s="14">
        <v>69.696969696969703</v>
      </c>
      <c r="K879" s="27">
        <v>0.37727272727272726</v>
      </c>
      <c r="L879" s="2">
        <v>2108</v>
      </c>
      <c r="M879" s="27">
        <v>2.8646753458538309E-2</v>
      </c>
      <c r="N879" s="2">
        <v>204.24242424242399</v>
      </c>
      <c r="O879" s="2">
        <v>1611</v>
      </c>
      <c r="P879" s="27">
        <v>2.073572568604232E-2</v>
      </c>
      <c r="Q879" s="14">
        <v>175.15151515151501</v>
      </c>
      <c r="R879" s="2">
        <v>2550</v>
      </c>
      <c r="S879" s="27">
        <v>3.1362999040661206E-2</v>
      </c>
      <c r="T879" s="14">
        <v>257.57575757575756</v>
      </c>
      <c r="U879" s="27">
        <v>0.20967741935483872</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1874</v>
      </c>
      <c r="B880" s="2">
        <v>112</v>
      </c>
      <c r="C880" s="27">
        <v>1.3610402235994653E-2</v>
      </c>
      <c r="D880" s="2">
        <v>48.484848484848399</v>
      </c>
      <c r="E880" s="2">
        <v>156</v>
      </c>
      <c r="F880" s="27">
        <v>1.7218543046357615E-2</v>
      </c>
      <c r="G880" s="14">
        <v>50.303030303030297</v>
      </c>
      <c r="H880" s="2">
        <v>300</v>
      </c>
      <c r="I880" s="27">
        <v>2.973240832507433E-2</v>
      </c>
      <c r="J880" s="14">
        <v>89.090909090909093</v>
      </c>
      <c r="K880" s="27">
        <v>1.6785714285714286</v>
      </c>
      <c r="L880" s="2">
        <v>769</v>
      </c>
      <c r="M880" s="27">
        <v>1.0450357404941157E-2</v>
      </c>
      <c r="N880" s="2">
        <v>121.212121212121</v>
      </c>
      <c r="O880" s="2">
        <v>1106</v>
      </c>
      <c r="P880" s="27">
        <v>1.4235699943366112E-2</v>
      </c>
      <c r="Q880" s="14">
        <v>133.333333333333</v>
      </c>
      <c r="R880" s="2">
        <v>1833</v>
      </c>
      <c r="S880" s="27">
        <v>2.254446166334588E-2</v>
      </c>
      <c r="T880" s="14">
        <v>223.63636363636365</v>
      </c>
      <c r="U880" s="27">
        <v>1.3836150845253576</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1875</v>
      </c>
      <c r="B881" s="2">
        <v>97</v>
      </c>
      <c r="C881" s="27">
        <v>1.1787580507959654E-2</v>
      </c>
      <c r="D881" s="2">
        <v>41.212121212121197</v>
      </c>
      <c r="E881" s="2">
        <v>97</v>
      </c>
      <c r="F881" s="27">
        <v>1.0706401766004415E-2</v>
      </c>
      <c r="G881" s="14">
        <v>36.969696969696898</v>
      </c>
      <c r="H881" s="2">
        <v>248</v>
      </c>
      <c r="I881" s="27">
        <v>2.4578790882061448E-2</v>
      </c>
      <c r="J881" s="14">
        <v>66.060606060606062</v>
      </c>
      <c r="K881" s="27">
        <v>1.5567010309278351</v>
      </c>
      <c r="L881" s="2">
        <v>502</v>
      </c>
      <c r="M881" s="27">
        <v>6.821949827412823E-3</v>
      </c>
      <c r="N881" s="2">
        <v>102.424242424242</v>
      </c>
      <c r="O881" s="2">
        <v>727</v>
      </c>
      <c r="P881" s="27">
        <v>9.3574628018328783E-3</v>
      </c>
      <c r="Q881" s="14">
        <v>107.272727272727</v>
      </c>
      <c r="R881" s="2">
        <v>1333</v>
      </c>
      <c r="S881" s="27">
        <v>1.639485400831427E-2</v>
      </c>
      <c r="T881" s="14">
        <v>172.12121212121212</v>
      </c>
      <c r="U881" s="27">
        <v>1.655378486055777</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1876</v>
      </c>
      <c r="B882" s="2">
        <v>58</v>
      </c>
      <c r="C882" s="27">
        <v>7.0482440150686594E-3</v>
      </c>
      <c r="D882" s="2">
        <v>43.636363636363598</v>
      </c>
      <c r="E882" s="2">
        <v>69</v>
      </c>
      <c r="F882" s="27">
        <v>7.6158940397350995E-3</v>
      </c>
      <c r="G882" s="14">
        <v>36.363636363636303</v>
      </c>
      <c r="H882" s="2">
        <v>107</v>
      </c>
      <c r="I882" s="27">
        <v>1.0604558969276512E-2</v>
      </c>
      <c r="J882" s="14">
        <v>50.909090909090914</v>
      </c>
      <c r="K882" s="27">
        <v>0.84482758620689657</v>
      </c>
      <c r="L882" s="2">
        <v>653</v>
      </c>
      <c r="M882" s="27">
        <v>8.8739705922322182E-3</v>
      </c>
      <c r="N882" s="2">
        <v>121.212121212121</v>
      </c>
      <c r="O882" s="2">
        <v>470</v>
      </c>
      <c r="P882" s="27">
        <v>6.0495289090253821E-3</v>
      </c>
      <c r="Q882" s="14">
        <v>99.393939393939405</v>
      </c>
      <c r="R882" s="2">
        <v>1062</v>
      </c>
      <c r="S882" s="27">
        <v>1.3061766659287138E-2</v>
      </c>
      <c r="T882" s="14">
        <v>152.12121212121212</v>
      </c>
      <c r="U882" s="27">
        <v>0.62633996937212866</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1878</v>
      </c>
      <c r="B883" s="2">
        <v>2701</v>
      </c>
      <c r="C883" s="27">
        <v>0.32822943249483533</v>
      </c>
      <c r="D883" s="2">
        <v>156.969696969696</v>
      </c>
      <c r="E883" s="2">
        <v>3075</v>
      </c>
      <c r="F883" s="27">
        <v>0.33940397350993379</v>
      </c>
      <c r="G883" s="14">
        <v>160.60606060606</v>
      </c>
      <c r="H883" s="2">
        <v>3560</v>
      </c>
      <c r="I883" s="27">
        <v>0.35282457879088208</v>
      </c>
      <c r="J883" s="14">
        <v>210.90909090909091</v>
      </c>
      <c r="K883" s="27">
        <v>0.31803035912624955</v>
      </c>
      <c r="L883" s="2">
        <v>27316</v>
      </c>
      <c r="M883" s="27">
        <v>0.37121191530997744</v>
      </c>
      <c r="N883" s="2">
        <v>356.969696969697</v>
      </c>
      <c r="O883" s="2">
        <v>28629</v>
      </c>
      <c r="P883" s="27">
        <v>0.36849353858827166</v>
      </c>
      <c r="Q883" s="14">
        <v>329.09090909090901</v>
      </c>
      <c r="R883" s="2">
        <v>29690</v>
      </c>
      <c r="S883" s="27">
        <v>0.36516370255577696</v>
      </c>
      <c r="T883" s="14">
        <v>412.72727272727275</v>
      </c>
      <c r="U883" s="27">
        <v>8.6908771416019909E-2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1861</v>
      </c>
      <c r="B884" s="2">
        <v>127</v>
      </c>
      <c r="C884" s="27">
        <v>1.5433223964029651E-2</v>
      </c>
      <c r="D884" s="2">
        <v>39.393939393939398</v>
      </c>
      <c r="E884" s="2">
        <v>321</v>
      </c>
      <c r="F884" s="27">
        <v>3.5430463576158942E-2</v>
      </c>
      <c r="G884" s="14">
        <v>78.787878787878796</v>
      </c>
      <c r="H884" s="2">
        <v>121</v>
      </c>
      <c r="I884" s="27">
        <v>1.1992071357779981E-2</v>
      </c>
      <c r="J884" s="14">
        <v>44.242424242424242</v>
      </c>
      <c r="K884" s="27">
        <v>-4.7244094488188976E-2</v>
      </c>
      <c r="L884" s="2">
        <v>1639</v>
      </c>
      <c r="M884" s="27">
        <v>2.22732585002582E-2</v>
      </c>
      <c r="N884" s="2">
        <v>159.39393939393901</v>
      </c>
      <c r="O884" s="2">
        <v>1724</v>
      </c>
      <c r="P884" s="27">
        <v>2.2190186891829274E-2</v>
      </c>
      <c r="Q884" s="14">
        <v>163.030303030303</v>
      </c>
      <c r="R884" s="2">
        <v>1355</v>
      </c>
      <c r="S884" s="27">
        <v>1.666543674513566E-2</v>
      </c>
      <c r="T884" s="14">
        <v>191.51515151515153</v>
      </c>
      <c r="U884" s="27">
        <v>-0.1732763880414887</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1862</v>
      </c>
      <c r="B885" s="2">
        <v>127</v>
      </c>
      <c r="C885" s="27">
        <v>1.5433223964029651E-2</v>
      </c>
      <c r="D885" s="2">
        <v>46.060606060605998</v>
      </c>
      <c r="E885" s="2">
        <v>184</v>
      </c>
      <c r="F885" s="27">
        <v>2.0309050772626933E-2</v>
      </c>
      <c r="G885" s="14">
        <v>50.303030303030297</v>
      </c>
      <c r="H885" s="2">
        <v>142</v>
      </c>
      <c r="I885" s="27">
        <v>1.4073339940535183E-2</v>
      </c>
      <c r="J885" s="14">
        <v>35.757575757575758</v>
      </c>
      <c r="K885" s="27">
        <v>0.11811023622047244</v>
      </c>
      <c r="L885" s="2">
        <v>1703</v>
      </c>
      <c r="M885" s="27">
        <v>2.3142989155545891E-2</v>
      </c>
      <c r="N885" s="2">
        <v>172.12121212121201</v>
      </c>
      <c r="O885" s="2">
        <v>1727</v>
      </c>
      <c r="P885" s="27">
        <v>2.2228800906142203E-2</v>
      </c>
      <c r="Q885" s="14">
        <v>158.18181818181799</v>
      </c>
      <c r="R885" s="2">
        <v>1375</v>
      </c>
      <c r="S885" s="27">
        <v>1.6911421051336924E-2</v>
      </c>
      <c r="T885" s="14">
        <v>155.75757575757578</v>
      </c>
      <c r="U885" s="27">
        <v>-0.19260129183793306</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1863</v>
      </c>
      <c r="B886" s="2">
        <v>142</v>
      </c>
      <c r="C886" s="27">
        <v>1.725604569206465E-2</v>
      </c>
      <c r="D886" s="2">
        <v>47.272727272727202</v>
      </c>
      <c r="E886" s="2">
        <v>163</v>
      </c>
      <c r="F886" s="27">
        <v>1.7991169977924944E-2</v>
      </c>
      <c r="G886" s="14">
        <v>58.181818181818201</v>
      </c>
      <c r="H886" s="2">
        <v>165</v>
      </c>
      <c r="I886" s="27">
        <v>1.6352824578790882E-2</v>
      </c>
      <c r="J886" s="14">
        <v>47.878787878787882</v>
      </c>
      <c r="K886" s="27">
        <v>0.1619718309859155</v>
      </c>
      <c r="L886" s="2">
        <v>1292</v>
      </c>
      <c r="M886" s="27">
        <v>1.7557687603620253E-2</v>
      </c>
      <c r="N886" s="2">
        <v>127.87878787878699</v>
      </c>
      <c r="O886" s="2">
        <v>1500</v>
      </c>
      <c r="P886" s="27">
        <v>1.9307007156463985E-2</v>
      </c>
      <c r="Q886" s="14">
        <v>184.84848484848399</v>
      </c>
      <c r="R886" s="2">
        <v>1111</v>
      </c>
      <c r="S886" s="27">
        <v>1.3664428209480235E-2</v>
      </c>
      <c r="T886" s="14">
        <v>121.21212121212122</v>
      </c>
      <c r="U886" s="27">
        <v>-0.14009287925696595</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1864</v>
      </c>
      <c r="B887" s="2">
        <v>157</v>
      </c>
      <c r="C887" s="27">
        <v>1.9078867420099649E-2</v>
      </c>
      <c r="D887" s="2">
        <v>38.181818181818102</v>
      </c>
      <c r="E887" s="2">
        <v>207</v>
      </c>
      <c r="F887" s="27">
        <v>2.28476821192053E-2</v>
      </c>
      <c r="G887" s="14">
        <v>49.696969696969703</v>
      </c>
      <c r="H887" s="2">
        <v>177</v>
      </c>
      <c r="I887" s="27">
        <v>1.7542120911793857E-2</v>
      </c>
      <c r="J887" s="14">
        <v>107.27272727272728</v>
      </c>
      <c r="K887" s="27">
        <v>0.12738853503184713</v>
      </c>
      <c r="L887" s="2">
        <v>1749</v>
      </c>
      <c r="M887" s="27">
        <v>2.376810806403392E-2</v>
      </c>
      <c r="N887" s="2">
        <v>168.48484848484799</v>
      </c>
      <c r="O887" s="2">
        <v>1562</v>
      </c>
      <c r="P887" s="27">
        <v>2.0105030118931163E-2</v>
      </c>
      <c r="Q887" s="14">
        <v>169.69696969696901</v>
      </c>
      <c r="R887" s="2">
        <v>1176</v>
      </c>
      <c r="S887" s="27">
        <v>1.4463877204634344E-2</v>
      </c>
      <c r="T887" s="14">
        <v>163.63636363636365</v>
      </c>
      <c r="U887" s="27">
        <v>-0.32761578044596912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1865</v>
      </c>
      <c r="B888" s="2">
        <v>213</v>
      </c>
      <c r="C888" s="27">
        <v>2.5884068538096973E-2</v>
      </c>
      <c r="D888" s="2">
        <v>68.484848484848399</v>
      </c>
      <c r="E888" s="2">
        <v>161</v>
      </c>
      <c r="F888" s="27">
        <v>1.7770419426048564E-2</v>
      </c>
      <c r="G888" s="14">
        <v>45.454545454545404</v>
      </c>
      <c r="H888" s="2">
        <v>147</v>
      </c>
      <c r="I888" s="27">
        <v>1.4568880079286422E-2</v>
      </c>
      <c r="J888" s="14">
        <v>42.424242424242429</v>
      </c>
      <c r="K888" s="27">
        <v>-0.30985915492957744</v>
      </c>
      <c r="L888" s="2">
        <v>1596</v>
      </c>
      <c r="M888" s="27">
        <v>2.1688908216236785E-2</v>
      </c>
      <c r="N888" s="2">
        <v>150.90909090909</v>
      </c>
      <c r="O888" s="2">
        <v>1431</v>
      </c>
      <c r="P888" s="27">
        <v>1.8418884827266644E-2</v>
      </c>
      <c r="Q888" s="14">
        <v>158.78787878787799</v>
      </c>
      <c r="R888" s="2">
        <v>1221</v>
      </c>
      <c r="S888" s="27">
        <v>1.5017341893587189E-2</v>
      </c>
      <c r="T888" s="14">
        <v>204.24242424242425</v>
      </c>
      <c r="U888" s="27">
        <v>-0.23496240601503759</v>
      </c>
      <c r="V888" s="2">
        <v>171420</v>
      </c>
      <c r="W888" s="27">
        <v>1.4E-2</v>
      </c>
      <c r="X888" s="2">
        <v>1801</v>
      </c>
      <c r="Y888" s="2">
        <v>176440</v>
      </c>
      <c r="Z888" s="27">
        <v>1.4E-2</v>
      </c>
      <c r="AA888" s="14">
        <v>1646.06</v>
      </c>
      <c r="AB888" s="2">
        <v>134811</v>
      </c>
      <c r="AC888" s="27">
        <v>0.01</v>
      </c>
      <c r="AD888" s="14">
        <v>1673.33</v>
      </c>
      <c r="AE888" s="27">
        <v>-0.214</v>
      </c>
    </row>
    <row r="889" spans="1:31" x14ac:dyDescent="0.3">
      <c r="A889" t="s">
        <v>1866</v>
      </c>
      <c r="B889" s="2">
        <v>176</v>
      </c>
      <c r="C889" s="27">
        <v>2.1387774942277313E-2</v>
      </c>
      <c r="D889" s="2">
        <v>54.545454545454497</v>
      </c>
      <c r="E889" s="2">
        <v>129</v>
      </c>
      <c r="F889" s="27">
        <v>1.423841059602649E-2</v>
      </c>
      <c r="G889" s="14">
        <v>40</v>
      </c>
      <c r="H889" s="2">
        <v>127</v>
      </c>
      <c r="I889" s="27">
        <v>1.2586719524281467E-2</v>
      </c>
      <c r="J889" s="14">
        <v>46.060606060606062</v>
      </c>
      <c r="K889" s="27">
        <v>-0.27840909090909088</v>
      </c>
      <c r="L889" s="2">
        <v>1387</v>
      </c>
      <c r="M889" s="27">
        <v>1.8848694045062918E-2</v>
      </c>
      <c r="N889" s="2">
        <v>167.272727272727</v>
      </c>
      <c r="O889" s="2">
        <v>1663</v>
      </c>
      <c r="P889" s="27">
        <v>2.1405035267466406E-2</v>
      </c>
      <c r="Q889" s="14">
        <v>153.939393939393</v>
      </c>
      <c r="R889" s="2">
        <v>1246</v>
      </c>
      <c r="S889" s="27">
        <v>1.532482227633877E-2</v>
      </c>
      <c r="T889" s="14">
        <v>193.33333333333334</v>
      </c>
      <c r="U889" s="27">
        <v>-0.10165825522710886</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1867</v>
      </c>
      <c r="B890" s="2">
        <v>167</v>
      </c>
      <c r="C890" s="27">
        <v>2.0294081905456313E-2</v>
      </c>
      <c r="D890" s="2">
        <v>50.909090909090899</v>
      </c>
      <c r="E890" s="2">
        <v>119</v>
      </c>
      <c r="F890" s="27">
        <v>1.3134657836644591E-2</v>
      </c>
      <c r="G890" s="14">
        <v>38.787878787878697</v>
      </c>
      <c r="H890" s="2">
        <v>95</v>
      </c>
      <c r="I890" s="27">
        <v>9.415262636273538E-3</v>
      </c>
      <c r="J890" s="14">
        <v>38.181818181818187</v>
      </c>
      <c r="K890" s="27">
        <v>-0.43113772455089822</v>
      </c>
      <c r="L890" s="2">
        <v>1125</v>
      </c>
      <c r="M890" s="27">
        <v>1.5288234174978935E-2</v>
      </c>
      <c r="N890" s="2">
        <v>125.454545454545</v>
      </c>
      <c r="O890" s="2">
        <v>1560</v>
      </c>
      <c r="P890" s="27">
        <v>2.0079287442722544E-2</v>
      </c>
      <c r="Q890" s="14">
        <v>158.78787878787799</v>
      </c>
      <c r="R890" s="2">
        <v>1147</v>
      </c>
      <c r="S890" s="27">
        <v>1.4107199960642511E-2</v>
      </c>
      <c r="T890" s="14">
        <v>148.4848484848485</v>
      </c>
      <c r="U890" s="27">
        <v>1.9555555555555555E-2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1868</v>
      </c>
      <c r="B891" s="2">
        <v>148</v>
      </c>
      <c r="C891" s="27">
        <v>1.7985174383278648E-2</v>
      </c>
      <c r="D891" s="2">
        <v>44.2424242424242</v>
      </c>
      <c r="E891" s="2">
        <v>96</v>
      </c>
      <c r="F891" s="27">
        <v>1.0596026490066225E-2</v>
      </c>
      <c r="G891" s="14">
        <v>33.3333333333333</v>
      </c>
      <c r="H891" s="2">
        <v>93</v>
      </c>
      <c r="I891" s="27">
        <v>9.2170465807730421E-3</v>
      </c>
      <c r="J891" s="14">
        <v>36.363636363636367</v>
      </c>
      <c r="K891" s="27">
        <v>-0.3716216216216216</v>
      </c>
      <c r="L891" s="2">
        <v>1445</v>
      </c>
      <c r="M891" s="27">
        <v>1.9636887451417388E-2</v>
      </c>
      <c r="N891" s="2">
        <v>184.84848484848399</v>
      </c>
      <c r="O891" s="2">
        <v>1196</v>
      </c>
      <c r="P891" s="27">
        <v>1.5394120372753952E-2</v>
      </c>
      <c r="Q891" s="14">
        <v>161.81818181818099</v>
      </c>
      <c r="R891" s="2">
        <v>1489</v>
      </c>
      <c r="S891" s="27">
        <v>1.831353159668413E-2</v>
      </c>
      <c r="T891" s="14">
        <v>167.27272727272728</v>
      </c>
      <c r="U891" s="27">
        <v>3.0449826989619379E-2</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1869</v>
      </c>
      <c r="B892" s="2">
        <v>68</v>
      </c>
      <c r="C892" s="27">
        <v>8.2634585004253257E-3</v>
      </c>
      <c r="D892" s="2">
        <v>24.848484848484802</v>
      </c>
      <c r="E892" s="2">
        <v>146</v>
      </c>
      <c r="F892" s="27">
        <v>1.6114790286975718E-2</v>
      </c>
      <c r="G892" s="14">
        <v>47.272727272727202</v>
      </c>
      <c r="H892" s="2">
        <v>116</v>
      </c>
      <c r="I892" s="27">
        <v>1.1496531219028742E-2</v>
      </c>
      <c r="J892" s="14">
        <v>52.727272727272727</v>
      </c>
      <c r="K892" s="27">
        <v>0.70588235294117652</v>
      </c>
      <c r="L892" s="2">
        <v>1030</v>
      </c>
      <c r="M892" s="27">
        <v>1.3997227733536271E-2</v>
      </c>
      <c r="N892" s="2">
        <v>139.39393939393901</v>
      </c>
      <c r="O892" s="2">
        <v>1121</v>
      </c>
      <c r="P892" s="27">
        <v>1.4428770014930752E-2</v>
      </c>
      <c r="Q892" s="14">
        <v>141.21212121212099</v>
      </c>
      <c r="R892" s="2">
        <v>1115</v>
      </c>
      <c r="S892" s="27">
        <v>1.3713625070720489E-2</v>
      </c>
      <c r="T892" s="14">
        <v>173.33333333333334</v>
      </c>
      <c r="U892" s="27">
        <v>8.2524271844660199E-2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1870</v>
      </c>
      <c r="B893" s="2">
        <v>229</v>
      </c>
      <c r="C893" s="27">
        <v>2.7828411714667638E-2</v>
      </c>
      <c r="D893" s="2">
        <v>60.606060606060602</v>
      </c>
      <c r="E893" s="2">
        <v>260</v>
      </c>
      <c r="F893" s="27">
        <v>2.8697571743929361E-2</v>
      </c>
      <c r="G893" s="14">
        <v>52.727272727272698</v>
      </c>
      <c r="H893" s="2">
        <v>218</v>
      </c>
      <c r="I893" s="27">
        <v>2.1605550049554015E-2</v>
      </c>
      <c r="J893" s="14">
        <v>48.484848484848484</v>
      </c>
      <c r="K893" s="27">
        <v>-4.8034934497816595E-2</v>
      </c>
      <c r="L893" s="2">
        <v>2125</v>
      </c>
      <c r="M893" s="27">
        <v>2.8877775663849102E-2</v>
      </c>
      <c r="N893" s="2">
        <v>160.60606060606</v>
      </c>
      <c r="O893" s="2">
        <v>2427</v>
      </c>
      <c r="P893" s="27">
        <v>3.123873757915873E-2</v>
      </c>
      <c r="Q893" s="14">
        <v>172.72727272727201</v>
      </c>
      <c r="R893" s="2">
        <v>2261</v>
      </c>
      <c r="S893" s="27">
        <v>2.7808525816052934E-2</v>
      </c>
      <c r="T893" s="14">
        <v>233.93939393939397</v>
      </c>
      <c r="U893" s="27">
        <v>6.4000000000000001E-2</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1871</v>
      </c>
      <c r="B894" s="2">
        <v>360</v>
      </c>
      <c r="C894" s="27">
        <v>4.3747721472839958E-2</v>
      </c>
      <c r="D894" s="2">
        <v>62.424242424242401</v>
      </c>
      <c r="E894" s="2">
        <v>362</v>
      </c>
      <c r="F894" s="27">
        <v>3.9955849889624723E-2</v>
      </c>
      <c r="G894" s="14">
        <v>64.848484848484802</v>
      </c>
      <c r="H894" s="2">
        <v>553</v>
      </c>
      <c r="I894" s="27">
        <v>5.4806739345887014E-2</v>
      </c>
      <c r="J894" s="14">
        <v>98.787878787878796</v>
      </c>
      <c r="K894" s="27">
        <v>0.53611111111111109</v>
      </c>
      <c r="L894" s="2">
        <v>3176</v>
      </c>
      <c r="M894" s="27">
        <v>4.3160383768651646E-2</v>
      </c>
      <c r="N894" s="2">
        <v>216.363636363636</v>
      </c>
      <c r="O894" s="2">
        <v>2859</v>
      </c>
      <c r="P894" s="27">
        <v>3.6799155640220356E-2</v>
      </c>
      <c r="Q894" s="14">
        <v>213.939393939393</v>
      </c>
      <c r="R894" s="2">
        <v>3624</v>
      </c>
      <c r="S894" s="27">
        <v>4.4572356283669103E-2</v>
      </c>
      <c r="T894" s="14">
        <v>243.63636363636365</v>
      </c>
      <c r="U894" s="27">
        <v>0.14105793450881612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1872</v>
      </c>
      <c r="B895" s="2">
        <v>269</v>
      </c>
      <c r="C895" s="27">
        <v>3.2689269656094304E-2</v>
      </c>
      <c r="D895" s="2">
        <v>52.121212121212103</v>
      </c>
      <c r="E895" s="2">
        <v>361</v>
      </c>
      <c r="F895" s="27">
        <v>3.9845474613686531E-2</v>
      </c>
      <c r="G895" s="14">
        <v>69.090909090909093</v>
      </c>
      <c r="H895" s="2">
        <v>488</v>
      </c>
      <c r="I895" s="27">
        <v>4.8364717542120912E-2</v>
      </c>
      <c r="J895" s="14">
        <v>89.090909090909093</v>
      </c>
      <c r="K895" s="27">
        <v>0.81412639405204457</v>
      </c>
      <c r="L895" s="2">
        <v>3537</v>
      </c>
      <c r="M895" s="27">
        <v>4.8066208246133772E-2</v>
      </c>
      <c r="N895" s="2">
        <v>212.12121212121201</v>
      </c>
      <c r="O895" s="2">
        <v>3678</v>
      </c>
      <c r="P895" s="27">
        <v>4.7340781547649695E-2</v>
      </c>
      <c r="Q895" s="14">
        <v>257.575757575757</v>
      </c>
      <c r="R895" s="2">
        <v>4180</v>
      </c>
      <c r="S895" s="27">
        <v>5.1410719996064252E-2</v>
      </c>
      <c r="T895" s="14">
        <v>276.36363636363637</v>
      </c>
      <c r="U895" s="27">
        <v>0.18179247950240315</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1873</v>
      </c>
      <c r="B896" s="2">
        <v>217</v>
      </c>
      <c r="C896" s="27">
        <v>2.6370154332239642E-2</v>
      </c>
      <c r="D896" s="2">
        <v>46.060606060605998</v>
      </c>
      <c r="E896" s="2">
        <v>315</v>
      </c>
      <c r="F896" s="27">
        <v>3.4768211920529798E-2</v>
      </c>
      <c r="G896" s="14">
        <v>72.727272727272705</v>
      </c>
      <c r="H896" s="2">
        <v>552</v>
      </c>
      <c r="I896" s="27">
        <v>5.4707631318136767E-2</v>
      </c>
      <c r="J896" s="14">
        <v>105.45454545454545</v>
      </c>
      <c r="K896" s="27">
        <v>1.5437788018433181</v>
      </c>
      <c r="L896" s="2">
        <v>2168</v>
      </c>
      <c r="M896" s="27">
        <v>2.946212594787052E-2</v>
      </c>
      <c r="N896" s="2">
        <v>196.363636363636</v>
      </c>
      <c r="O896" s="2">
        <v>2317</v>
      </c>
      <c r="P896" s="27">
        <v>2.9822890387684705E-2</v>
      </c>
      <c r="Q896" s="14">
        <v>192.72727272727201</v>
      </c>
      <c r="R896" s="2">
        <v>2829</v>
      </c>
      <c r="S896" s="27">
        <v>3.4794480112168846E-2</v>
      </c>
      <c r="T896" s="14">
        <v>252.72727272727275</v>
      </c>
      <c r="U896" s="27">
        <v>0.30488929889298894</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1874</v>
      </c>
      <c r="B897" s="2">
        <v>162</v>
      </c>
      <c r="C897" s="27">
        <v>1.9686474662777981E-2</v>
      </c>
      <c r="D897" s="2">
        <v>41.818181818181799</v>
      </c>
      <c r="E897" s="2">
        <v>125</v>
      </c>
      <c r="F897" s="27">
        <v>1.379690949227373E-2</v>
      </c>
      <c r="G897" s="14">
        <v>36.969696969696898</v>
      </c>
      <c r="H897" s="2">
        <v>238</v>
      </c>
      <c r="I897" s="27">
        <v>2.358771060455897E-2</v>
      </c>
      <c r="J897" s="14">
        <v>58.787878787878789</v>
      </c>
      <c r="K897" s="27">
        <v>0.46913580246913578</v>
      </c>
      <c r="L897" s="2">
        <v>1203</v>
      </c>
      <c r="M897" s="27">
        <v>1.634821841111081E-2</v>
      </c>
      <c r="N897" s="2">
        <v>130.30303030303</v>
      </c>
      <c r="O897" s="2">
        <v>1408</v>
      </c>
      <c r="P897" s="27">
        <v>1.8122844050867528E-2</v>
      </c>
      <c r="Q897" s="14">
        <v>160</v>
      </c>
      <c r="R897" s="2">
        <v>1642</v>
      </c>
      <c r="S897" s="27">
        <v>2.0195311539123805E-2</v>
      </c>
      <c r="T897" s="14">
        <v>184.84848484848487</v>
      </c>
      <c r="U897" s="27">
        <v>0.36492103075644222</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1875</v>
      </c>
      <c r="B898" s="2">
        <v>112</v>
      </c>
      <c r="C898" s="27">
        <v>1.3610402235994653E-2</v>
      </c>
      <c r="D898" s="2">
        <v>37.5757575757575</v>
      </c>
      <c r="E898" s="2">
        <v>39</v>
      </c>
      <c r="F898" s="27">
        <v>4.3046357615894038E-3</v>
      </c>
      <c r="G898" s="14">
        <v>19.393939393939299</v>
      </c>
      <c r="H898" s="2">
        <v>224</v>
      </c>
      <c r="I898" s="27">
        <v>2.2200198216055501E-2</v>
      </c>
      <c r="J898" s="14">
        <v>57.575757575757578</v>
      </c>
      <c r="K898" s="27">
        <v>1</v>
      </c>
      <c r="L898" s="2">
        <v>1215</v>
      </c>
      <c r="M898" s="27">
        <v>1.6511292908977251E-2</v>
      </c>
      <c r="N898" s="2">
        <v>149.69696969696901</v>
      </c>
      <c r="O898" s="2">
        <v>1319</v>
      </c>
      <c r="P898" s="27">
        <v>1.6977294959583999E-2</v>
      </c>
      <c r="Q898" s="14">
        <v>149.09090909090901</v>
      </c>
      <c r="R898" s="2">
        <v>1872</v>
      </c>
      <c r="S898" s="27">
        <v>2.3024131060438345E-2</v>
      </c>
      <c r="T898" s="14">
        <v>163.63636363636365</v>
      </c>
      <c r="U898" s="27">
        <v>0.54074074074074074</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1876</v>
      </c>
      <c r="B899" s="2">
        <v>27</v>
      </c>
      <c r="C899" s="27">
        <v>3.2810791104629965E-3</v>
      </c>
      <c r="D899" s="2">
        <v>15.151515151515101</v>
      </c>
      <c r="E899" s="2">
        <v>87</v>
      </c>
      <c r="F899" s="27">
        <v>9.6026490066225163E-3</v>
      </c>
      <c r="G899" s="14">
        <v>40</v>
      </c>
      <c r="H899" s="2">
        <v>104</v>
      </c>
      <c r="I899" s="27">
        <v>1.0307234886025769E-2</v>
      </c>
      <c r="J899" s="14">
        <v>29.090909090909093</v>
      </c>
      <c r="K899" s="27">
        <v>2.8518518518518516</v>
      </c>
      <c r="L899" s="2">
        <v>926</v>
      </c>
      <c r="M899" s="27">
        <v>1.2583915418693773E-2</v>
      </c>
      <c r="N899" s="2">
        <v>118.181818181818</v>
      </c>
      <c r="O899" s="2">
        <v>1137</v>
      </c>
      <c r="P899" s="27">
        <v>1.4634711424599701E-2</v>
      </c>
      <c r="Q899" s="14">
        <v>146.666666666666</v>
      </c>
      <c r="R899" s="2">
        <v>2047</v>
      </c>
      <c r="S899" s="27">
        <v>2.5176493739699407E-2</v>
      </c>
      <c r="T899" s="14">
        <v>180.60606060606062</v>
      </c>
      <c r="U899" s="27">
        <v>1.2105831533477323</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1879</v>
      </c>
      <c r="B900" s="2">
        <v>1644</v>
      </c>
      <c r="C900" s="27">
        <v>0.1997812613926358</v>
      </c>
      <c r="D900" s="2">
        <v>118.787878787878</v>
      </c>
      <c r="E900" s="2">
        <v>2021</v>
      </c>
      <c r="F900" s="27">
        <v>0.22306843267108167</v>
      </c>
      <c r="G900" s="14">
        <v>109.69696969696901</v>
      </c>
      <c r="H900" s="2">
        <v>2209</v>
      </c>
      <c r="I900" s="27">
        <v>0.21892963330029733</v>
      </c>
      <c r="J900" s="14">
        <v>157.57575757575759</v>
      </c>
      <c r="K900" s="27">
        <v>0.34367396593673966</v>
      </c>
      <c r="L900" s="2">
        <v>12719</v>
      </c>
      <c r="M900" s="27">
        <v>0.17284537819693963</v>
      </c>
      <c r="N900" s="2">
        <v>344.84848484848402</v>
      </c>
      <c r="O900" s="2">
        <v>15444</v>
      </c>
      <c r="P900" s="27">
        <v>0.19878494568295321</v>
      </c>
      <c r="Q900" s="14">
        <v>277.575757575757</v>
      </c>
      <c r="R900" s="2">
        <v>17499</v>
      </c>
      <c r="S900" s="27">
        <v>0.21522396871079624</v>
      </c>
      <c r="T900" s="14">
        <v>283.03030303030306</v>
      </c>
      <c r="U900" s="27">
        <v>0.37581570878213694</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1861</v>
      </c>
      <c r="B901" s="2">
        <v>65</v>
      </c>
      <c r="C901" s="27">
        <v>7.8988941548183249E-3</v>
      </c>
      <c r="D901" s="2">
        <v>27.878787878787801</v>
      </c>
      <c r="E901" s="2">
        <v>103</v>
      </c>
      <c r="F901" s="27">
        <v>1.1368653421633554E-2</v>
      </c>
      <c r="G901" s="14">
        <v>38.787878787878697</v>
      </c>
      <c r="H901" s="2">
        <v>193</v>
      </c>
      <c r="I901" s="27">
        <v>1.9127849355797821E-2</v>
      </c>
      <c r="J901" s="14">
        <v>106.66666666666667</v>
      </c>
      <c r="K901" s="27">
        <v>1.9692307692307693</v>
      </c>
      <c r="L901" s="2">
        <v>1069</v>
      </c>
      <c r="M901" s="27">
        <v>1.4527219851602206E-2</v>
      </c>
      <c r="N901" s="2">
        <v>127.272727272727</v>
      </c>
      <c r="O901" s="2">
        <v>972</v>
      </c>
      <c r="P901" s="27">
        <v>1.2510940637388663E-2</v>
      </c>
      <c r="Q901" s="14">
        <v>132.12121212121201</v>
      </c>
      <c r="R901" s="2">
        <v>795</v>
      </c>
      <c r="S901" s="27">
        <v>9.777876171500258E-3</v>
      </c>
      <c r="T901" s="14">
        <v>160</v>
      </c>
      <c r="U901" s="27">
        <v>-0.25631431244153413</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1862</v>
      </c>
      <c r="B902" s="2">
        <v>277</v>
      </c>
      <c r="C902" s="27">
        <v>3.3661441244379635E-2</v>
      </c>
      <c r="D902" s="2">
        <v>60</v>
      </c>
      <c r="E902" s="2">
        <v>155</v>
      </c>
      <c r="F902" s="27">
        <v>1.7108167770419427E-2</v>
      </c>
      <c r="G902" s="14">
        <v>39.393939393939398</v>
      </c>
      <c r="H902" s="2">
        <v>208</v>
      </c>
      <c r="I902" s="27">
        <v>2.0614469772051537E-2</v>
      </c>
      <c r="J902" s="14">
        <v>75.151515151515156</v>
      </c>
      <c r="K902" s="27">
        <v>-0.24909747292418771</v>
      </c>
      <c r="L902" s="2">
        <v>1766</v>
      </c>
      <c r="M902" s="27">
        <v>2.3999130269344714E-2</v>
      </c>
      <c r="N902" s="2">
        <v>172.72727272727201</v>
      </c>
      <c r="O902" s="2">
        <v>1870</v>
      </c>
      <c r="P902" s="27">
        <v>2.4069402255058436E-2</v>
      </c>
      <c r="Q902" s="14">
        <v>153.333333333333</v>
      </c>
      <c r="R902" s="2">
        <v>1390</v>
      </c>
      <c r="S902" s="27">
        <v>1.7095909280987871E-2</v>
      </c>
      <c r="T902" s="14">
        <v>167.87878787878788</v>
      </c>
      <c r="U902" s="27">
        <v>-0.21291053227633069</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1863</v>
      </c>
      <c r="B903" s="2">
        <v>142</v>
      </c>
      <c r="C903" s="27">
        <v>1.725604569206465E-2</v>
      </c>
      <c r="D903" s="2">
        <v>44.2424242424242</v>
      </c>
      <c r="E903" s="2">
        <v>169</v>
      </c>
      <c r="F903" s="27">
        <v>1.8653421633554084E-2</v>
      </c>
      <c r="G903" s="14">
        <v>38.787878787878697</v>
      </c>
      <c r="H903" s="2">
        <v>145</v>
      </c>
      <c r="I903" s="27">
        <v>1.4370664023785926E-2</v>
      </c>
      <c r="J903" s="14">
        <v>39.393939393939398</v>
      </c>
      <c r="K903" s="27">
        <v>2.1126760563380281E-2</v>
      </c>
      <c r="L903" s="2">
        <v>1149</v>
      </c>
      <c r="M903" s="27">
        <v>1.561438317071182E-2</v>
      </c>
      <c r="N903" s="2">
        <v>121.818181818181</v>
      </c>
      <c r="O903" s="2">
        <v>1234</v>
      </c>
      <c r="P903" s="27">
        <v>1.5883231220717706E-2</v>
      </c>
      <c r="Q903" s="14">
        <v>115.151515151515</v>
      </c>
      <c r="R903" s="2">
        <v>1264</v>
      </c>
      <c r="S903" s="27">
        <v>1.5546208151919908E-2</v>
      </c>
      <c r="T903" s="14">
        <v>178.18181818181819</v>
      </c>
      <c r="U903" s="27">
        <v>0.10008703220191471</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1864</v>
      </c>
      <c r="B904" s="2">
        <v>107</v>
      </c>
      <c r="C904" s="27">
        <v>1.300279499331632E-2</v>
      </c>
      <c r="D904" s="2">
        <v>43.636363636363598</v>
      </c>
      <c r="E904" s="2">
        <v>162</v>
      </c>
      <c r="F904" s="27">
        <v>1.7880794701986755E-2</v>
      </c>
      <c r="G904" s="14">
        <v>44.2424242424242</v>
      </c>
      <c r="H904" s="2">
        <v>153</v>
      </c>
      <c r="I904" s="27">
        <v>1.5163528245787908E-2</v>
      </c>
      <c r="J904" s="14">
        <v>37.575757575757578</v>
      </c>
      <c r="K904" s="27">
        <v>0.42990654205607476</v>
      </c>
      <c r="L904" s="2">
        <v>1057</v>
      </c>
      <c r="M904" s="27">
        <v>1.4364145353735765E-2</v>
      </c>
      <c r="N904" s="2">
        <v>112.72727272727199</v>
      </c>
      <c r="O904" s="2">
        <v>1399</v>
      </c>
      <c r="P904" s="27">
        <v>1.8007002007928746E-2</v>
      </c>
      <c r="Q904" s="14">
        <v>131.51515151515099</v>
      </c>
      <c r="R904" s="2">
        <v>1333</v>
      </c>
      <c r="S904" s="27">
        <v>1.639485400831427E-2</v>
      </c>
      <c r="T904" s="14">
        <v>183.03030303030303</v>
      </c>
      <c r="U904" s="27">
        <v>0.26111636707663199</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1865</v>
      </c>
      <c r="B905" s="2">
        <v>116</v>
      </c>
      <c r="C905" s="27">
        <v>1.4096488030137319E-2</v>
      </c>
      <c r="D905" s="2">
        <v>38.181818181818102</v>
      </c>
      <c r="E905" s="2">
        <v>149</v>
      </c>
      <c r="F905" s="27">
        <v>1.6445916114790286E-2</v>
      </c>
      <c r="G905" s="14">
        <v>42.424242424242401</v>
      </c>
      <c r="H905" s="2">
        <v>122</v>
      </c>
      <c r="I905" s="27">
        <v>1.2091179385530228E-2</v>
      </c>
      <c r="J905" s="14">
        <v>50.909090909090914</v>
      </c>
      <c r="K905" s="27">
        <v>5.1724137931034482E-2</v>
      </c>
      <c r="L905" s="2">
        <v>1102</v>
      </c>
      <c r="M905" s="27">
        <v>1.4975674720734923E-2</v>
      </c>
      <c r="N905" s="2">
        <v>124.84848484848401</v>
      </c>
      <c r="O905" s="2">
        <v>1000</v>
      </c>
      <c r="P905" s="27">
        <v>1.2871338104309325E-2</v>
      </c>
      <c r="Q905" s="14">
        <v>98.787878787878796</v>
      </c>
      <c r="R905" s="2">
        <v>1267</v>
      </c>
      <c r="S905" s="27">
        <v>1.5583105797850097E-2</v>
      </c>
      <c r="T905" s="14">
        <v>187.87878787878788</v>
      </c>
      <c r="U905" s="27">
        <v>0.14972776769509982</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1866</v>
      </c>
      <c r="B906" s="2">
        <v>130</v>
      </c>
      <c r="C906" s="27">
        <v>1.579778830963665E-2</v>
      </c>
      <c r="D906" s="2">
        <v>40.606060606060602</v>
      </c>
      <c r="E906" s="2">
        <v>100</v>
      </c>
      <c r="F906" s="27">
        <v>1.1037527593818985E-2</v>
      </c>
      <c r="G906" s="14">
        <v>24.848484848484802</v>
      </c>
      <c r="H906" s="2">
        <v>100</v>
      </c>
      <c r="I906" s="27">
        <v>9.9108027750247768E-3</v>
      </c>
      <c r="J906" s="14">
        <v>32.121212121212125</v>
      </c>
      <c r="K906" s="27">
        <v>-0.23076923076923078</v>
      </c>
      <c r="L906" s="2">
        <v>787</v>
      </c>
      <c r="M906" s="27">
        <v>1.069496915174082E-2</v>
      </c>
      <c r="N906" s="2">
        <v>113.939393939393</v>
      </c>
      <c r="O906" s="2">
        <v>1176</v>
      </c>
      <c r="P906" s="27">
        <v>1.5136693610667764E-2</v>
      </c>
      <c r="Q906" s="14">
        <v>132.12121212121201</v>
      </c>
      <c r="R906" s="2">
        <v>851</v>
      </c>
      <c r="S906" s="27">
        <v>1.0466632228863798E-2</v>
      </c>
      <c r="T906" s="14">
        <v>109.6969696969697</v>
      </c>
      <c r="U906" s="27">
        <v>8.1321473951715378E-2</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1867</v>
      </c>
      <c r="B907" s="2">
        <v>137</v>
      </c>
      <c r="C907" s="27">
        <v>1.6648438449386318E-2</v>
      </c>
      <c r="D907" s="2">
        <v>36.969696969696898</v>
      </c>
      <c r="E907" s="2">
        <v>184</v>
      </c>
      <c r="F907" s="27">
        <v>2.0309050772626933E-2</v>
      </c>
      <c r="G907" s="14">
        <v>46.6666666666666</v>
      </c>
      <c r="H907" s="2">
        <v>143</v>
      </c>
      <c r="I907" s="27">
        <v>1.417244796828543E-2</v>
      </c>
      <c r="J907" s="14">
        <v>41.212121212121211</v>
      </c>
      <c r="K907" s="27">
        <v>4.3795620437956206E-2</v>
      </c>
      <c r="L907" s="2">
        <v>738</v>
      </c>
      <c r="M907" s="27">
        <v>1.0029081618786182E-2</v>
      </c>
      <c r="N907" s="2">
        <v>101.212121212121</v>
      </c>
      <c r="O907" s="2">
        <v>885</v>
      </c>
      <c r="P907" s="27">
        <v>1.1391134222313751E-2</v>
      </c>
      <c r="Q907" s="14">
        <v>96.969696969696898</v>
      </c>
      <c r="R907" s="2">
        <v>842</v>
      </c>
      <c r="S907" s="27">
        <v>1.035593929107323E-2</v>
      </c>
      <c r="T907" s="14">
        <v>115.75757575757576</v>
      </c>
      <c r="U907" s="27">
        <v>0.14092140921409213</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1868</v>
      </c>
      <c r="B908" s="2">
        <v>104</v>
      </c>
      <c r="C908" s="27">
        <v>1.2638230647709321E-2</v>
      </c>
      <c r="D908" s="2">
        <v>36.969696969696898</v>
      </c>
      <c r="E908" s="2">
        <v>164</v>
      </c>
      <c r="F908" s="27">
        <v>1.8101545253863136E-2</v>
      </c>
      <c r="G908" s="14">
        <v>43.030303030303003</v>
      </c>
      <c r="H908" s="2">
        <v>183</v>
      </c>
      <c r="I908" s="27">
        <v>1.8136769078295343E-2</v>
      </c>
      <c r="J908" s="14">
        <v>56.363636363636367</v>
      </c>
      <c r="K908" s="27">
        <v>0.75961538461538458</v>
      </c>
      <c r="L908" s="2">
        <v>562</v>
      </c>
      <c r="M908" s="27">
        <v>7.6373223167450332E-3</v>
      </c>
      <c r="N908" s="2">
        <v>80.606060606060595</v>
      </c>
      <c r="O908" s="2">
        <v>852</v>
      </c>
      <c r="P908" s="27">
        <v>1.0966380064871543E-2</v>
      </c>
      <c r="Q908" s="14">
        <v>118.181818181818</v>
      </c>
      <c r="R908" s="2">
        <v>785</v>
      </c>
      <c r="S908" s="27">
        <v>9.6548840183996263E-3</v>
      </c>
      <c r="T908" s="14">
        <v>114.54545454545455</v>
      </c>
      <c r="U908" s="27">
        <v>0.39679715302491103</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1869</v>
      </c>
      <c r="B909" s="2">
        <v>60</v>
      </c>
      <c r="C909" s="27">
        <v>7.291286912139993E-3</v>
      </c>
      <c r="D909" s="2">
        <v>24.2424242424242</v>
      </c>
      <c r="E909" s="2">
        <v>87</v>
      </c>
      <c r="F909" s="27">
        <v>9.6026490066225163E-3</v>
      </c>
      <c r="G909" s="14">
        <v>27.272727272727199</v>
      </c>
      <c r="H909" s="2">
        <v>103</v>
      </c>
      <c r="I909" s="27">
        <v>1.020812685827552E-2</v>
      </c>
      <c r="J909" s="14">
        <v>32.727272727272727</v>
      </c>
      <c r="K909" s="27">
        <v>0.71666666666666667</v>
      </c>
      <c r="L909" s="2">
        <v>676</v>
      </c>
      <c r="M909" s="27">
        <v>9.1865300464762326E-3</v>
      </c>
      <c r="N909" s="2">
        <v>99.393939393939405</v>
      </c>
      <c r="O909" s="2">
        <v>648</v>
      </c>
      <c r="P909" s="27">
        <v>8.3406270915924417E-3</v>
      </c>
      <c r="Q909" s="14">
        <v>96.969696969696898</v>
      </c>
      <c r="R909" s="2">
        <v>1014</v>
      </c>
      <c r="S909" s="27">
        <v>1.2471404324404103E-2</v>
      </c>
      <c r="T909" s="14">
        <v>163.63636363636365</v>
      </c>
      <c r="U909" s="27">
        <v>0.5</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1870</v>
      </c>
      <c r="B910" s="2">
        <v>128</v>
      </c>
      <c r="C910" s="27">
        <v>1.5554745412565317E-2</v>
      </c>
      <c r="D910" s="2">
        <v>34.545454545454497</v>
      </c>
      <c r="E910" s="2">
        <v>179</v>
      </c>
      <c r="F910" s="27">
        <v>1.9757174392935981E-2</v>
      </c>
      <c r="G910" s="14">
        <v>40</v>
      </c>
      <c r="H910" s="2">
        <v>90</v>
      </c>
      <c r="I910" s="27">
        <v>8.9197224975222991E-3</v>
      </c>
      <c r="J910" s="14">
        <v>29.696969696969699</v>
      </c>
      <c r="K910" s="27">
        <v>-0.296875</v>
      </c>
      <c r="L910" s="2">
        <v>875</v>
      </c>
      <c r="M910" s="27">
        <v>1.1890848802761395E-2</v>
      </c>
      <c r="N910" s="2">
        <v>104.84848484848401</v>
      </c>
      <c r="O910" s="2">
        <v>1098</v>
      </c>
      <c r="P910" s="27">
        <v>1.4132729238531637E-2</v>
      </c>
      <c r="Q910" s="14">
        <v>126.666666666666</v>
      </c>
      <c r="R910" s="2">
        <v>1069</v>
      </c>
      <c r="S910" s="27">
        <v>1.3147861166457581E-2</v>
      </c>
      <c r="T910" s="14">
        <v>143.63636363636365</v>
      </c>
      <c r="U910" s="27">
        <v>0.22171428571428572</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1871</v>
      </c>
      <c r="B911" s="2">
        <v>189</v>
      </c>
      <c r="C911" s="27">
        <v>2.2967553773240976E-2</v>
      </c>
      <c r="D911" s="2">
        <v>43.030303030303003</v>
      </c>
      <c r="E911" s="2">
        <v>187</v>
      </c>
      <c r="F911" s="27">
        <v>2.0640176600441502E-2</v>
      </c>
      <c r="G911" s="14">
        <v>51.515151515151501</v>
      </c>
      <c r="H911" s="2">
        <v>214</v>
      </c>
      <c r="I911" s="27">
        <v>2.1209117938553023E-2</v>
      </c>
      <c r="J911" s="14">
        <v>64.848484848484858</v>
      </c>
      <c r="K911" s="27">
        <v>0.13227513227513227</v>
      </c>
      <c r="L911" s="2">
        <v>1001</v>
      </c>
      <c r="M911" s="27">
        <v>1.3603131030359036E-2</v>
      </c>
      <c r="N911" s="2">
        <v>123.636363636363</v>
      </c>
      <c r="O911" s="2">
        <v>1460</v>
      </c>
      <c r="P911" s="27">
        <v>1.8792153632291614E-2</v>
      </c>
      <c r="Q911" s="14">
        <v>144.84848484848399</v>
      </c>
      <c r="R911" s="2">
        <v>1667</v>
      </c>
      <c r="S911" s="27">
        <v>2.0502791921875384E-2</v>
      </c>
      <c r="T911" s="14">
        <v>168.4848484848485</v>
      </c>
      <c r="U911" s="27">
        <v>0.66533466533466534</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1872</v>
      </c>
      <c r="B912" s="2">
        <v>80</v>
      </c>
      <c r="C912" s="27">
        <v>9.721715882853324E-3</v>
      </c>
      <c r="D912" s="2">
        <v>21.818181818181799</v>
      </c>
      <c r="E912" s="2">
        <v>198</v>
      </c>
      <c r="F912" s="27">
        <v>2.1854304635761591E-2</v>
      </c>
      <c r="G912" s="14">
        <v>42.424242424242401</v>
      </c>
      <c r="H912" s="2">
        <v>294</v>
      </c>
      <c r="I912" s="27">
        <v>2.9137760158572844E-2</v>
      </c>
      <c r="J912" s="14">
        <v>49.090909090909093</v>
      </c>
      <c r="K912" s="27">
        <v>2.6749999999999998</v>
      </c>
      <c r="L912" s="2">
        <v>834</v>
      </c>
      <c r="M912" s="27">
        <v>1.1333677601717718E-2</v>
      </c>
      <c r="N912" s="2">
        <v>116.363636363636</v>
      </c>
      <c r="O912" s="2">
        <v>1146</v>
      </c>
      <c r="P912" s="27">
        <v>1.4750553467538485E-2</v>
      </c>
      <c r="Q912" s="14">
        <v>109.09090909090899</v>
      </c>
      <c r="R912" s="2">
        <v>1776</v>
      </c>
      <c r="S912" s="27">
        <v>2.1843406390672275E-2</v>
      </c>
      <c r="T912" s="14">
        <v>159.39393939393941</v>
      </c>
      <c r="U912" s="27">
        <v>1.1294964028776979</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1873</v>
      </c>
      <c r="B913" s="2">
        <v>71</v>
      </c>
      <c r="C913" s="27">
        <v>8.6280228460323249E-3</v>
      </c>
      <c r="D913" s="2">
        <v>31.515151515151501</v>
      </c>
      <c r="E913" s="2">
        <v>97</v>
      </c>
      <c r="F913" s="27">
        <v>1.0706401766004415E-2</v>
      </c>
      <c r="G913" s="14">
        <v>34.545454545454497</v>
      </c>
      <c r="H913" s="2">
        <v>141</v>
      </c>
      <c r="I913" s="27">
        <v>1.3974231912784936E-2</v>
      </c>
      <c r="J913" s="14">
        <v>35.151515151515156</v>
      </c>
      <c r="K913" s="27">
        <v>0.9859154929577465</v>
      </c>
      <c r="L913" s="2">
        <v>438</v>
      </c>
      <c r="M913" s="27">
        <v>5.9522191721251326E-3</v>
      </c>
      <c r="N913" s="2">
        <v>66.6666666666666</v>
      </c>
      <c r="O913" s="2">
        <v>822</v>
      </c>
      <c r="P913" s="27">
        <v>1.0580239921742264E-2</v>
      </c>
      <c r="Q913" s="14">
        <v>91.515151515151501</v>
      </c>
      <c r="R913" s="2">
        <v>1392</v>
      </c>
      <c r="S913" s="27">
        <v>1.7120507711607998E-2</v>
      </c>
      <c r="T913" s="14">
        <v>170.30303030303031</v>
      </c>
      <c r="U913" s="27">
        <v>2.1780821917808217</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1874</v>
      </c>
      <c r="B914" s="2">
        <v>23</v>
      </c>
      <c r="C914" s="27">
        <v>2.7949933163203306E-3</v>
      </c>
      <c r="D914" s="2">
        <v>10.303030303030299</v>
      </c>
      <c r="E914" s="2">
        <v>32</v>
      </c>
      <c r="F914" s="27">
        <v>3.5320088300220751E-3</v>
      </c>
      <c r="G914" s="14">
        <v>15.757575757575699</v>
      </c>
      <c r="H914" s="2">
        <v>22</v>
      </c>
      <c r="I914" s="27">
        <v>2.1803766105054508E-3</v>
      </c>
      <c r="J914" s="14">
        <v>10.303030303030303</v>
      </c>
      <c r="K914" s="27">
        <v>-4.3478260869565216E-2</v>
      </c>
      <c r="L914" s="2">
        <v>229</v>
      </c>
      <c r="M914" s="27">
        <v>3.1120050009512679E-3</v>
      </c>
      <c r="N914" s="2">
        <v>47.272727272727202</v>
      </c>
      <c r="O914" s="2">
        <v>266</v>
      </c>
      <c r="P914" s="27">
        <v>3.4237759357462804E-3</v>
      </c>
      <c r="Q914" s="14">
        <v>56.969696969696898</v>
      </c>
      <c r="R914" s="2">
        <v>678</v>
      </c>
      <c r="S914" s="27">
        <v>8.338867980222861E-3</v>
      </c>
      <c r="T914" s="14">
        <v>118.18181818181819</v>
      </c>
      <c r="U914" s="27">
        <v>1.9606986899563319</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1875</v>
      </c>
      <c r="B915" s="2">
        <v>3</v>
      </c>
      <c r="C915" s="27">
        <v>3.6456434560699962E-4</v>
      </c>
      <c r="D915" s="2">
        <v>4.2424242424242404</v>
      </c>
      <c r="E915" s="2">
        <v>21</v>
      </c>
      <c r="F915" s="27">
        <v>2.317880794701987E-3</v>
      </c>
      <c r="G915" s="14">
        <v>12.7272727272727</v>
      </c>
      <c r="H915" s="2">
        <v>58</v>
      </c>
      <c r="I915" s="27">
        <v>5.7482656095143711E-3</v>
      </c>
      <c r="J915" s="14">
        <v>22.424242424242426</v>
      </c>
      <c r="K915" s="27">
        <v>18.333333333333332</v>
      </c>
      <c r="L915" s="2">
        <v>229</v>
      </c>
      <c r="M915" s="27">
        <v>3.1120050009512679E-3</v>
      </c>
      <c r="N915" s="2">
        <v>52.121212121212103</v>
      </c>
      <c r="O915" s="2">
        <v>298</v>
      </c>
      <c r="P915" s="27">
        <v>3.8356587550841784E-3</v>
      </c>
      <c r="Q915" s="14">
        <v>56.969696969696898</v>
      </c>
      <c r="R915" s="2">
        <v>765</v>
      </c>
      <c r="S915" s="27">
        <v>9.4088997121983611E-3</v>
      </c>
      <c r="T915" s="14">
        <v>126.06060606060606</v>
      </c>
      <c r="U915" s="27">
        <v>2.3406113537117905</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1876</v>
      </c>
      <c r="B916" s="2">
        <v>12</v>
      </c>
      <c r="C916" s="27">
        <v>1.4582573824279985E-3</v>
      </c>
      <c r="D916" s="2">
        <v>10.909090909090899</v>
      </c>
      <c r="E916" s="2">
        <v>34</v>
      </c>
      <c r="F916" s="27">
        <v>3.7527593818984547E-3</v>
      </c>
      <c r="G916" s="14">
        <v>18.7878787878787</v>
      </c>
      <c r="H916" s="2">
        <v>40</v>
      </c>
      <c r="I916" s="27">
        <v>3.9643211100099107E-3</v>
      </c>
      <c r="J916" s="14">
        <v>29.696969696969699</v>
      </c>
      <c r="K916" s="27">
        <v>2.3333333333333335</v>
      </c>
      <c r="L916" s="2">
        <v>207</v>
      </c>
      <c r="M916" s="27">
        <v>2.8130350881961242E-3</v>
      </c>
      <c r="N916" s="2">
        <v>49.090909090909101</v>
      </c>
      <c r="O916" s="2">
        <v>318</v>
      </c>
      <c r="P916" s="27">
        <v>4.0930855171703653E-3</v>
      </c>
      <c r="Q916" s="14">
        <v>49.696969696969703</v>
      </c>
      <c r="R916" s="2">
        <v>611</v>
      </c>
      <c r="S916" s="27">
        <v>7.5148205544486261E-3</v>
      </c>
      <c r="T916" s="14">
        <v>102.42424242424244</v>
      </c>
      <c r="U916" s="27">
        <v>1.9516908212560387</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122" t="s">
        <v>1880</v>
      </c>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211" t="s">
        <v>1703</v>
      </c>
      <c r="C919" s="211"/>
      <c r="D919" s="211" t="s">
        <v>1704</v>
      </c>
      <c r="E919" s="211" t="s">
        <v>1703</v>
      </c>
      <c r="F919" s="211"/>
      <c r="G919" s="211" t="s">
        <v>1704</v>
      </c>
      <c r="H919" s="211" t="s">
        <v>1703</v>
      </c>
      <c r="I919" s="211"/>
      <c r="J919" s="211" t="s">
        <v>1704</v>
      </c>
      <c r="K919" t="s">
        <v>172</v>
      </c>
      <c r="L919" s="211" t="s">
        <v>1703</v>
      </c>
      <c r="M919" s="211"/>
      <c r="N919" s="211" t="s">
        <v>1704</v>
      </c>
      <c r="O919" s="211" t="s">
        <v>1703</v>
      </c>
      <c r="P919" s="211"/>
      <c r="Q919" s="211" t="s">
        <v>1704</v>
      </c>
      <c r="R919" s="211" t="s">
        <v>1703</v>
      </c>
      <c r="S919" s="211"/>
      <c r="T919" s="211" t="s">
        <v>1704</v>
      </c>
      <c r="U919" t="s">
        <v>172</v>
      </c>
      <c r="V919" s="211" t="s">
        <v>1703</v>
      </c>
      <c r="W919" s="211"/>
      <c r="X919" s="211" t="s">
        <v>1704</v>
      </c>
      <c r="Y919" s="211" t="s">
        <v>1703</v>
      </c>
      <c r="Z919" s="211"/>
      <c r="AA919" s="211" t="s">
        <v>1704</v>
      </c>
      <c r="AB919" s="211" t="s">
        <v>1703</v>
      </c>
      <c r="AC919" s="211"/>
      <c r="AD919" s="211" t="s">
        <v>1704</v>
      </c>
      <c r="AE919" t="s">
        <v>172</v>
      </c>
    </row>
    <row r="920" spans="1:31" x14ac:dyDescent="0.3">
      <c r="A920" t="s">
        <v>1477</v>
      </c>
      <c r="B920" s="14">
        <v>0.44500000000000001</v>
      </c>
      <c r="C920" s="27" t="s">
        <v>172</v>
      </c>
      <c r="D920" s="14">
        <v>2.7090909090899999E-2</v>
      </c>
      <c r="E920" s="14">
        <v>0.43580000000000002</v>
      </c>
      <c r="F920" s="27" t="s">
        <v>172</v>
      </c>
      <c r="G920" s="14">
        <v>1.2909090909089999E-2</v>
      </c>
      <c r="H920" s="14">
        <v>0.40660000000000002</v>
      </c>
      <c r="I920" s="27" t="s">
        <v>172</v>
      </c>
      <c r="J920" s="14">
        <v>1.31515153E-2</v>
      </c>
      <c r="K920" s="27">
        <v>-8.6292134831460643E-2</v>
      </c>
      <c r="L920" s="14">
        <v>0.46</v>
      </c>
      <c r="M920" s="27" t="s">
        <v>172</v>
      </c>
      <c r="N920" s="14">
        <v>6.36363636363E-3</v>
      </c>
      <c r="O920" s="14">
        <v>0.45500000000000002</v>
      </c>
      <c r="P920" s="27" t="s">
        <v>172</v>
      </c>
      <c r="Q920" s="14">
        <v>5.1515151515099996E-3</v>
      </c>
      <c r="R920" s="14">
        <v>0.46079999999999999</v>
      </c>
      <c r="S920" s="27" t="s">
        <v>172</v>
      </c>
      <c r="T920" s="14">
        <v>5.9393939999999998E-3</v>
      </c>
      <c r="U920" s="27">
        <v>1.7391304347825379E-3</v>
      </c>
      <c r="V920" s="14">
        <v>0.47</v>
      </c>
      <c r="W920" s="27" t="s">
        <v>172</v>
      </c>
      <c r="X920" s="14">
        <v>0</v>
      </c>
      <c r="Y920" s="14">
        <v>0.49</v>
      </c>
      <c r="Z920" s="27" t="s">
        <v>172</v>
      </c>
      <c r="AA920" s="14">
        <v>0</v>
      </c>
      <c r="AB920" s="14">
        <v>0.49</v>
      </c>
      <c r="AC920" s="27" t="s">
        <v>172</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122" t="s">
        <v>1881</v>
      </c>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211" t="s">
        <v>1703</v>
      </c>
      <c r="C923" s="211"/>
      <c r="D923" s="211" t="s">
        <v>1704</v>
      </c>
      <c r="E923" s="211" t="s">
        <v>1703</v>
      </c>
      <c r="F923" s="211"/>
      <c r="G923" s="211" t="s">
        <v>1704</v>
      </c>
      <c r="H923" s="211" t="s">
        <v>1703</v>
      </c>
      <c r="I923" s="211"/>
      <c r="J923" s="211" t="s">
        <v>1704</v>
      </c>
      <c r="K923" t="s">
        <v>172</v>
      </c>
      <c r="L923" s="211" t="s">
        <v>1703</v>
      </c>
      <c r="M923" s="211"/>
      <c r="N923" s="211" t="s">
        <v>1704</v>
      </c>
      <c r="O923" s="211" t="s">
        <v>1703</v>
      </c>
      <c r="P923" s="211"/>
      <c r="Q923" s="211" t="s">
        <v>1704</v>
      </c>
      <c r="R923" s="211" t="s">
        <v>1703</v>
      </c>
      <c r="S923" s="211"/>
      <c r="T923" s="211" t="s">
        <v>1704</v>
      </c>
      <c r="U923" t="s">
        <v>172</v>
      </c>
      <c r="V923" s="211" t="s">
        <v>1703</v>
      </c>
      <c r="W923" s="211"/>
      <c r="X923" s="211" t="s">
        <v>1704</v>
      </c>
      <c r="Y923" s="211" t="s">
        <v>1703</v>
      </c>
      <c r="Z923" s="211"/>
      <c r="AA923" s="211" t="s">
        <v>1704</v>
      </c>
      <c r="AB923" s="211" t="s">
        <v>1703</v>
      </c>
      <c r="AC923" s="211"/>
      <c r="AD923" s="211" t="s">
        <v>1704</v>
      </c>
      <c r="AE923" t="s">
        <v>172</v>
      </c>
    </row>
    <row r="924" spans="1:31" x14ac:dyDescent="0.3">
      <c r="A924" t="s">
        <v>174</v>
      </c>
      <c r="B924" s="2">
        <v>9324</v>
      </c>
      <c r="C924" s="27" t="s">
        <v>172</v>
      </c>
      <c r="D924" s="2">
        <v>200.60606060606</v>
      </c>
      <c r="E924" s="2">
        <v>9674</v>
      </c>
      <c r="F924" s="27" t="s">
        <v>172</v>
      </c>
      <c r="G924" s="14">
        <v>177.575757575757</v>
      </c>
      <c r="H924" s="2">
        <v>10448</v>
      </c>
      <c r="I924" s="27" t="s">
        <v>172</v>
      </c>
      <c r="J924" s="14">
        <v>215.75756799999999</v>
      </c>
      <c r="K924" s="27">
        <v>0.12054912054912055</v>
      </c>
      <c r="L924" s="2">
        <v>83089</v>
      </c>
      <c r="M924" s="27" t="s">
        <v>172</v>
      </c>
      <c r="N924" s="2">
        <v>132.72727272727201</v>
      </c>
      <c r="O924" s="2">
        <v>84063</v>
      </c>
      <c r="P924" s="27" t="s">
        <v>172</v>
      </c>
      <c r="Q924" s="14">
        <v>106.666666666666</v>
      </c>
      <c r="R924" s="2">
        <v>86691</v>
      </c>
      <c r="S924" s="27" t="s">
        <v>172</v>
      </c>
      <c r="T924" s="14">
        <v>116.969696</v>
      </c>
      <c r="U924" s="27">
        <v>4.3351105441153462E-2</v>
      </c>
      <c r="V924" s="2">
        <v>13552624</v>
      </c>
      <c r="W924" s="27" t="s">
        <v>172</v>
      </c>
      <c r="X924" s="2">
        <v>692</v>
      </c>
      <c r="Y924" s="2">
        <v>13845790</v>
      </c>
      <c r="Z924" s="27" t="s">
        <v>172</v>
      </c>
      <c r="AA924" s="14">
        <v>652.12</v>
      </c>
      <c r="AB924" s="2">
        <v>14210945</v>
      </c>
      <c r="AC924" s="27" t="s">
        <v>172</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122" t="s">
        <v>1882</v>
      </c>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211" t="s">
        <v>1703</v>
      </c>
      <c r="C927" s="211"/>
      <c r="D927" s="211" t="s">
        <v>1704</v>
      </c>
      <c r="E927" s="211" t="s">
        <v>1703</v>
      </c>
      <c r="F927" s="211"/>
      <c r="G927" s="211" t="s">
        <v>1704</v>
      </c>
      <c r="H927" s="211" t="s">
        <v>1703</v>
      </c>
      <c r="I927" s="211"/>
      <c r="J927" s="211" t="s">
        <v>1704</v>
      </c>
      <c r="K927" t="s">
        <v>172</v>
      </c>
      <c r="L927" s="211" t="s">
        <v>1703</v>
      </c>
      <c r="M927" s="211"/>
      <c r="N927" s="211" t="s">
        <v>1704</v>
      </c>
      <c r="O927" s="211" t="s">
        <v>1703</v>
      </c>
      <c r="P927" s="211"/>
      <c r="Q927" s="211" t="s">
        <v>1704</v>
      </c>
      <c r="R927" s="211" t="s">
        <v>1703</v>
      </c>
      <c r="S927" s="211"/>
      <c r="T927" s="211" t="s">
        <v>1704</v>
      </c>
      <c r="U927" t="s">
        <v>172</v>
      </c>
      <c r="V927" s="211" t="s">
        <v>1703</v>
      </c>
      <c r="W927" s="211"/>
      <c r="X927" s="211" t="s">
        <v>1704</v>
      </c>
      <c r="Y927" s="211" t="s">
        <v>1703</v>
      </c>
      <c r="Z927" s="211"/>
      <c r="AA927" s="211" t="s">
        <v>1704</v>
      </c>
      <c r="AB927" s="211" t="s">
        <v>1703</v>
      </c>
      <c r="AC927" s="211"/>
      <c r="AD927" s="211" t="s">
        <v>1704</v>
      </c>
      <c r="AE927" t="s">
        <v>172</v>
      </c>
    </row>
    <row r="928" spans="1:31" x14ac:dyDescent="0.3">
      <c r="A928" t="s">
        <v>174</v>
      </c>
      <c r="B928" s="2">
        <v>8229</v>
      </c>
      <c r="C928" s="27" t="s">
        <v>172</v>
      </c>
      <c r="D928" s="2">
        <v>192.72727272727201</v>
      </c>
      <c r="E928" s="2">
        <v>9060</v>
      </c>
      <c r="F928" s="27" t="s">
        <v>172</v>
      </c>
      <c r="G928" s="14">
        <v>166.06060606060601</v>
      </c>
      <c r="H928" s="2">
        <v>10090</v>
      </c>
      <c r="I928" s="27" t="s">
        <v>172</v>
      </c>
      <c r="J928" s="14">
        <v>214.545456</v>
      </c>
      <c r="K928" s="27">
        <v>0.22615141572487543</v>
      </c>
      <c r="L928" s="2">
        <v>73586</v>
      </c>
      <c r="M928" s="27" t="s">
        <v>172</v>
      </c>
      <c r="N928" s="2">
        <v>471.51515151515099</v>
      </c>
      <c r="O928" s="2">
        <v>77692</v>
      </c>
      <c r="P928" s="27" t="s">
        <v>172</v>
      </c>
      <c r="Q928" s="14">
        <v>383.636363636363</v>
      </c>
      <c r="R928" s="2">
        <v>81306</v>
      </c>
      <c r="S928" s="27" t="s">
        <v>172</v>
      </c>
      <c r="T928" s="14">
        <v>372.72726399999999</v>
      </c>
      <c r="U928" s="27">
        <v>0.10491126029407767</v>
      </c>
      <c r="V928" s="2">
        <v>12392852</v>
      </c>
      <c r="W928" s="27" t="s">
        <v>172</v>
      </c>
      <c r="X928" s="2">
        <v>13533</v>
      </c>
      <c r="Y928" s="2">
        <v>12717801</v>
      </c>
      <c r="Z928" s="27" t="s">
        <v>172</v>
      </c>
      <c r="AA928" s="14">
        <v>11122.42</v>
      </c>
      <c r="AB928" s="2">
        <v>13103114</v>
      </c>
      <c r="AC928" s="27" t="s">
        <v>172</v>
      </c>
      <c r="AD928" s="14">
        <v>11237.58</v>
      </c>
      <c r="AE928" s="27">
        <v>5.7000000000000002E-2</v>
      </c>
    </row>
    <row r="929" spans="1:31" x14ac:dyDescent="0.3">
      <c r="A929" t="s">
        <v>1585</v>
      </c>
      <c r="B929" s="2">
        <v>4482</v>
      </c>
      <c r="C929" s="27">
        <v>0.54465913233685748</v>
      </c>
      <c r="D929" s="2">
        <v>170.90909090909</v>
      </c>
      <c r="E929" s="2">
        <v>4417</v>
      </c>
      <c r="F929" s="27">
        <v>0.48752759381898453</v>
      </c>
      <c r="G929" s="14">
        <v>169.69696969696901</v>
      </c>
      <c r="H929" s="2">
        <v>5292</v>
      </c>
      <c r="I929" s="27">
        <v>0.52447968285431124</v>
      </c>
      <c r="J929" s="14">
        <v>276.96969999999999</v>
      </c>
      <c r="K929" s="27">
        <v>0.18072289156626506</v>
      </c>
      <c r="L929" s="2">
        <v>41135</v>
      </c>
      <c r="M929" s="27">
        <v>0.55900578914467425</v>
      </c>
      <c r="N929" s="2">
        <v>614.54545454545405</v>
      </c>
      <c r="O929" s="2">
        <v>40124</v>
      </c>
      <c r="P929" s="27">
        <v>0.5164495700973073</v>
      </c>
      <c r="Q929" s="14">
        <v>530.90909090909099</v>
      </c>
      <c r="R929" s="2">
        <v>42480</v>
      </c>
      <c r="S929" s="27">
        <v>0.52247066637148554</v>
      </c>
      <c r="T929" s="14">
        <v>656.96969999999999</v>
      </c>
      <c r="U929" s="27">
        <v>3.2697216482314329E-2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1588</v>
      </c>
      <c r="B930" s="2">
        <v>3747</v>
      </c>
      <c r="C930" s="27">
        <v>0.45534086766314252</v>
      </c>
      <c r="D930" s="2">
        <v>185.45454545454501</v>
      </c>
      <c r="E930" s="2">
        <v>4643</v>
      </c>
      <c r="F930" s="27">
        <v>0.51247240618101542</v>
      </c>
      <c r="G930" s="14">
        <v>176.363636363636</v>
      </c>
      <c r="H930" s="2">
        <v>4798</v>
      </c>
      <c r="I930" s="27">
        <v>0.47552031714568882</v>
      </c>
      <c r="J930" s="14">
        <v>258.78787199999999</v>
      </c>
      <c r="K930" s="27">
        <v>0.28049105951427811</v>
      </c>
      <c r="L930" s="2">
        <v>32451</v>
      </c>
      <c r="M930" s="27">
        <v>0.44099421085532575</v>
      </c>
      <c r="N930" s="2">
        <v>621.81818181818096</v>
      </c>
      <c r="O930" s="2">
        <v>37568</v>
      </c>
      <c r="P930" s="27">
        <v>0.4835504299026927</v>
      </c>
      <c r="Q930" s="14">
        <v>546.06060606060601</v>
      </c>
      <c r="R930" s="2">
        <v>38826</v>
      </c>
      <c r="S930" s="27">
        <v>0.47752933362851452</v>
      </c>
      <c r="T930" s="14">
        <v>552.72730000000001</v>
      </c>
      <c r="U930" s="27">
        <v>0.19645003235647593</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122" t="s">
        <v>1883</v>
      </c>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211" t="s">
        <v>1703</v>
      </c>
      <c r="C933" s="211"/>
      <c r="D933" s="211" t="s">
        <v>1704</v>
      </c>
      <c r="E933" s="211" t="s">
        <v>1703</v>
      </c>
      <c r="F933" s="211"/>
      <c r="G933" s="211" t="s">
        <v>1704</v>
      </c>
      <c r="H933" s="211" t="s">
        <v>1703</v>
      </c>
      <c r="I933" s="211"/>
      <c r="J933" s="211" t="s">
        <v>1704</v>
      </c>
      <c r="K933" t="s">
        <v>172</v>
      </c>
      <c r="L933" s="211" t="s">
        <v>1703</v>
      </c>
      <c r="M933" s="211"/>
      <c r="N933" s="211" t="s">
        <v>1704</v>
      </c>
      <c r="O933" s="211" t="s">
        <v>1703</v>
      </c>
      <c r="P933" s="211"/>
      <c r="Q933" s="211" t="s">
        <v>1704</v>
      </c>
      <c r="R933" s="211" t="s">
        <v>1703</v>
      </c>
      <c r="S933" s="211"/>
      <c r="T933" s="211" t="s">
        <v>1704</v>
      </c>
      <c r="U933" t="s">
        <v>172</v>
      </c>
      <c r="V933" s="211" t="s">
        <v>1703</v>
      </c>
      <c r="W933" s="211"/>
      <c r="X933" s="211" t="s">
        <v>1704</v>
      </c>
      <c r="Y933" s="211" t="s">
        <v>1703</v>
      </c>
      <c r="Z933" s="211"/>
      <c r="AA933" s="211" t="s">
        <v>1704</v>
      </c>
      <c r="AB933" s="211" t="s">
        <v>1703</v>
      </c>
      <c r="AC933" s="211"/>
      <c r="AD933" s="211" t="s">
        <v>1704</v>
      </c>
      <c r="AE933" t="s">
        <v>172</v>
      </c>
    </row>
    <row r="934" spans="1:31" x14ac:dyDescent="0.3">
      <c r="A934" t="s">
        <v>174</v>
      </c>
      <c r="B934" s="2">
        <v>5299</v>
      </c>
      <c r="C934" s="27" t="s">
        <v>172</v>
      </c>
      <c r="D934" s="2">
        <v>218.78787878787799</v>
      </c>
      <c r="E934" s="2">
        <v>5659</v>
      </c>
      <c r="F934" s="27" t="s">
        <v>172</v>
      </c>
      <c r="G934" s="14">
        <v>207.272727272727</v>
      </c>
      <c r="H934" s="2">
        <v>6424</v>
      </c>
      <c r="I934" s="27" t="s">
        <v>172</v>
      </c>
      <c r="J934" s="14">
        <v>301.81817599999999</v>
      </c>
      <c r="K934" s="27">
        <v>0.21230420834119645</v>
      </c>
      <c r="L934" s="2">
        <v>50663</v>
      </c>
      <c r="M934" s="27" t="s">
        <v>172</v>
      </c>
      <c r="N934" s="2">
        <v>583.63636363636294</v>
      </c>
      <c r="O934" s="2">
        <v>51403</v>
      </c>
      <c r="P934" s="27" t="s">
        <v>172</v>
      </c>
      <c r="Q934" s="14">
        <v>544.84848484848396</v>
      </c>
      <c r="R934" s="2">
        <v>48195</v>
      </c>
      <c r="S934" s="27" t="s">
        <v>172</v>
      </c>
      <c r="T934" s="14">
        <v>670.90909999999997</v>
      </c>
      <c r="U934" s="27">
        <v>-4.8714051674792258E-2</v>
      </c>
      <c r="V934" s="2">
        <v>8304365</v>
      </c>
      <c r="W934" s="27" t="s">
        <v>172</v>
      </c>
      <c r="X934" s="2">
        <v>10569</v>
      </c>
      <c r="Y934" s="2">
        <v>8526029</v>
      </c>
      <c r="Z934" s="27" t="s">
        <v>172</v>
      </c>
      <c r="AA934" s="14">
        <v>9565.4500000000007</v>
      </c>
      <c r="AB934" s="2">
        <v>8140180</v>
      </c>
      <c r="AC934" s="27" t="s">
        <v>172</v>
      </c>
      <c r="AD934" s="14">
        <v>10164.85</v>
      </c>
      <c r="AE934" s="27">
        <v>-0.02</v>
      </c>
    </row>
    <row r="935" spans="1:31" x14ac:dyDescent="0.3">
      <c r="A935" t="s">
        <v>1585</v>
      </c>
      <c r="B935" s="2">
        <v>2918</v>
      </c>
      <c r="C935" s="27">
        <v>0.55066993772409889</v>
      </c>
      <c r="D935" s="2">
        <v>176.969696969696</v>
      </c>
      <c r="E935" s="2">
        <v>3012</v>
      </c>
      <c r="F935" s="27">
        <v>0.53224951404841847</v>
      </c>
      <c r="G935" s="14">
        <v>164.24242424242399</v>
      </c>
      <c r="H935" s="2">
        <v>3396</v>
      </c>
      <c r="I935" s="27">
        <v>0.52864259028642591</v>
      </c>
      <c r="J935" s="14">
        <v>222.42424</v>
      </c>
      <c r="K935" s="27">
        <v>0.16381082933516106</v>
      </c>
      <c r="L935" s="2">
        <v>30103</v>
      </c>
      <c r="M935" s="27">
        <v>0.59418115784694947</v>
      </c>
      <c r="N935" s="2">
        <v>515.15151515151501</v>
      </c>
      <c r="O935" s="2">
        <v>28871</v>
      </c>
      <c r="P935" s="27">
        <v>0.56165982530202518</v>
      </c>
      <c r="Q935" s="14">
        <v>553.33333333333303</v>
      </c>
      <c r="R935" s="2">
        <v>27441</v>
      </c>
      <c r="S935" s="27">
        <v>0.56937441643323994</v>
      </c>
      <c r="T935" s="14">
        <v>629.69695999999999</v>
      </c>
      <c r="U935" s="27">
        <v>-8.8429724612164903E-2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1588</v>
      </c>
      <c r="B936" s="2">
        <v>2381</v>
      </c>
      <c r="C936" s="27">
        <v>0.44933006227590111</v>
      </c>
      <c r="D936" s="2">
        <v>169.69696969696901</v>
      </c>
      <c r="E936" s="2">
        <v>2647</v>
      </c>
      <c r="F936" s="27">
        <v>0.46775048595158153</v>
      </c>
      <c r="G936" s="14">
        <v>155.75757575757501</v>
      </c>
      <c r="H936" s="2">
        <v>3028</v>
      </c>
      <c r="I936" s="27">
        <v>0.47135740971357409</v>
      </c>
      <c r="J936" s="14">
        <v>264.84848</v>
      </c>
      <c r="K936" s="27">
        <v>0.27173456530869383</v>
      </c>
      <c r="L936" s="2">
        <v>20560</v>
      </c>
      <c r="M936" s="27">
        <v>0.40581884215305053</v>
      </c>
      <c r="N936" s="2">
        <v>534.54545454545405</v>
      </c>
      <c r="O936" s="2">
        <v>22532</v>
      </c>
      <c r="P936" s="27">
        <v>0.43834017469797482</v>
      </c>
      <c r="Q936" s="14">
        <v>516.36363636363603</v>
      </c>
      <c r="R936" s="2">
        <v>20754</v>
      </c>
      <c r="S936" s="27">
        <v>0.43062558356676006</v>
      </c>
      <c r="T936" s="14">
        <v>524.84849999999994</v>
      </c>
      <c r="U936" s="27">
        <v>9.4357976653696492E-3</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122" t="s">
        <v>1884</v>
      </c>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211" t="s">
        <v>1703</v>
      </c>
      <c r="C939" s="211"/>
      <c r="D939" s="211" t="s">
        <v>1704</v>
      </c>
      <c r="E939" s="211" t="s">
        <v>1703</v>
      </c>
      <c r="F939" s="211"/>
      <c r="G939" s="211" t="s">
        <v>1704</v>
      </c>
      <c r="H939" s="211" t="s">
        <v>1703</v>
      </c>
      <c r="I939" s="211"/>
      <c r="J939" s="211" t="s">
        <v>1704</v>
      </c>
      <c r="K939" t="s">
        <v>172</v>
      </c>
      <c r="L939" s="211" t="s">
        <v>1703</v>
      </c>
      <c r="M939" s="211"/>
      <c r="N939" s="211" t="s">
        <v>1704</v>
      </c>
      <c r="O939" s="211" t="s">
        <v>1703</v>
      </c>
      <c r="P939" s="211"/>
      <c r="Q939" s="211" t="s">
        <v>1704</v>
      </c>
      <c r="R939" s="211" t="s">
        <v>1703</v>
      </c>
      <c r="S939" s="211"/>
      <c r="T939" s="211" t="s">
        <v>1704</v>
      </c>
      <c r="U939" t="s">
        <v>172</v>
      </c>
      <c r="V939" s="211" t="s">
        <v>1703</v>
      </c>
      <c r="W939" s="211"/>
      <c r="X939" s="211" t="s">
        <v>1704</v>
      </c>
      <c r="Y939" s="211" t="s">
        <v>1703</v>
      </c>
      <c r="Z939" s="211"/>
      <c r="AA939" s="211" t="s">
        <v>1704</v>
      </c>
      <c r="AB939" s="211" t="s">
        <v>1703</v>
      </c>
      <c r="AC939" s="211"/>
      <c r="AD939" s="211" t="s">
        <v>1704</v>
      </c>
      <c r="AE939" t="s">
        <v>172</v>
      </c>
    </row>
    <row r="940" spans="1:31" x14ac:dyDescent="0.3">
      <c r="A940" t="s">
        <v>174</v>
      </c>
      <c r="B940" s="2">
        <v>571</v>
      </c>
      <c r="C940" s="27" t="s">
        <v>172</v>
      </c>
      <c r="D940" s="2">
        <v>83.636363636363598</v>
      </c>
      <c r="E940" s="2">
        <v>646</v>
      </c>
      <c r="F940" s="27" t="s">
        <v>172</v>
      </c>
      <c r="G940" s="14">
        <v>83.636363636363598</v>
      </c>
      <c r="H940" s="2">
        <v>529</v>
      </c>
      <c r="I940" s="27" t="s">
        <v>172</v>
      </c>
      <c r="J940" s="14">
        <v>104.242424</v>
      </c>
      <c r="K940" s="27">
        <v>-7.3555166374781086E-2</v>
      </c>
      <c r="L940" s="2">
        <v>3526</v>
      </c>
      <c r="M940" s="27" t="s">
        <v>172</v>
      </c>
      <c r="N940" s="2">
        <v>176.363636363636</v>
      </c>
      <c r="O940" s="2">
        <v>3199</v>
      </c>
      <c r="P940" s="27" t="s">
        <v>172</v>
      </c>
      <c r="Q940" s="14">
        <v>155.75757575757501</v>
      </c>
      <c r="R940" s="2">
        <v>2894</v>
      </c>
      <c r="S940" s="27" t="s">
        <v>172</v>
      </c>
      <c r="T940" s="14">
        <v>178.78787199999999</v>
      </c>
      <c r="U940" s="27">
        <v>-0.17923993193420307</v>
      </c>
      <c r="V940" s="2">
        <v>821463</v>
      </c>
      <c r="W940" s="27" t="s">
        <v>172</v>
      </c>
      <c r="X940" s="2">
        <v>2253</v>
      </c>
      <c r="Y940" s="2">
        <v>818591</v>
      </c>
      <c r="Z940" s="27" t="s">
        <v>172</v>
      </c>
      <c r="AA940" s="14">
        <v>2450.3000000000002</v>
      </c>
      <c r="AB940" s="2">
        <v>806733</v>
      </c>
      <c r="AC940" s="27" t="s">
        <v>172</v>
      </c>
      <c r="AD940" s="14">
        <v>3016.36</v>
      </c>
      <c r="AE940" s="27">
        <v>-1.7999999999999999E-2</v>
      </c>
    </row>
    <row r="941" spans="1:31" x14ac:dyDescent="0.3">
      <c r="A941" t="s">
        <v>1585</v>
      </c>
      <c r="B941" s="2">
        <v>254</v>
      </c>
      <c r="C941" s="27">
        <v>0.44483362521891417</v>
      </c>
      <c r="D941" s="2">
        <v>47.272727272727202</v>
      </c>
      <c r="E941" s="2">
        <v>278</v>
      </c>
      <c r="F941" s="27">
        <v>0.43034055727554177</v>
      </c>
      <c r="G941" s="14">
        <v>53.939393939393902</v>
      </c>
      <c r="H941" s="2">
        <v>292</v>
      </c>
      <c r="I941" s="27">
        <v>0.55198487712665412</v>
      </c>
      <c r="J941" s="14">
        <v>63.030304000000001</v>
      </c>
      <c r="K941" s="27">
        <v>0.14960629921259844</v>
      </c>
      <c r="L941" s="2">
        <v>1361</v>
      </c>
      <c r="M941" s="27">
        <v>0.38598979013045942</v>
      </c>
      <c r="N941" s="2">
        <v>142.42424242424201</v>
      </c>
      <c r="O941" s="2">
        <v>1072</v>
      </c>
      <c r="P941" s="27">
        <v>0.33510472022507032</v>
      </c>
      <c r="Q941" s="14">
        <v>121.818181818181</v>
      </c>
      <c r="R941" s="2">
        <v>1131</v>
      </c>
      <c r="S941" s="27">
        <v>0.39080856945404285</v>
      </c>
      <c r="T941" s="14">
        <v>147.878784</v>
      </c>
      <c r="U941" s="27">
        <v>-0.16899338721528287</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1588</v>
      </c>
      <c r="B942" s="2">
        <v>317</v>
      </c>
      <c r="C942" s="27">
        <v>0.55516637478108577</v>
      </c>
      <c r="D942" s="2">
        <v>67.272727272727195</v>
      </c>
      <c r="E942" s="2">
        <v>368</v>
      </c>
      <c r="F942" s="27">
        <v>0.56965944272445823</v>
      </c>
      <c r="G942" s="14">
        <v>75.757575757575694</v>
      </c>
      <c r="H942" s="2">
        <v>237</v>
      </c>
      <c r="I942" s="27">
        <v>0.44801512287334594</v>
      </c>
      <c r="J942" s="14">
        <v>86.060609999999997</v>
      </c>
      <c r="K942" s="27">
        <v>-0.25236593059936907</v>
      </c>
      <c r="L942" s="2">
        <v>2165</v>
      </c>
      <c r="M942" s="27">
        <v>0.61401020986954058</v>
      </c>
      <c r="N942" s="2">
        <v>196.363636363636</v>
      </c>
      <c r="O942" s="2">
        <v>2127</v>
      </c>
      <c r="P942" s="27">
        <v>0.66489527977492968</v>
      </c>
      <c r="Q942" s="14">
        <v>170.30303030303</v>
      </c>
      <c r="R942" s="2">
        <v>1763</v>
      </c>
      <c r="S942" s="27">
        <v>0.60919143054595715</v>
      </c>
      <c r="T942" s="14">
        <v>145.454544</v>
      </c>
      <c r="U942" s="27">
        <v>-0.18568129330254041</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122" t="s">
        <v>1885</v>
      </c>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211" t="s">
        <v>1703</v>
      </c>
      <c r="C945" s="211"/>
      <c r="D945" s="211" t="s">
        <v>1704</v>
      </c>
      <c r="E945" s="211" t="s">
        <v>1703</v>
      </c>
      <c r="F945" s="211"/>
      <c r="G945" s="211" t="s">
        <v>1704</v>
      </c>
      <c r="H945" s="211" t="s">
        <v>1703</v>
      </c>
      <c r="I945" s="211"/>
      <c r="J945" s="211" t="s">
        <v>1704</v>
      </c>
      <c r="K945" t="s">
        <v>172</v>
      </c>
      <c r="L945" s="211" t="s">
        <v>1703</v>
      </c>
      <c r="M945" s="211"/>
      <c r="N945" s="211" t="s">
        <v>1704</v>
      </c>
      <c r="O945" s="211" t="s">
        <v>1703</v>
      </c>
      <c r="P945" s="211"/>
      <c r="Q945" s="211" t="s">
        <v>1704</v>
      </c>
      <c r="R945" s="211" t="s">
        <v>1703</v>
      </c>
      <c r="S945" s="211"/>
      <c r="T945" s="211" t="s">
        <v>1704</v>
      </c>
      <c r="U945" t="s">
        <v>172</v>
      </c>
      <c r="V945" s="211" t="s">
        <v>1703</v>
      </c>
      <c r="W945" s="211"/>
      <c r="X945" s="211" t="s">
        <v>1704</v>
      </c>
      <c r="Y945" s="211" t="s">
        <v>1703</v>
      </c>
      <c r="Z945" s="211"/>
      <c r="AA945" s="211" t="s">
        <v>1704</v>
      </c>
      <c r="AB945" s="211" t="s">
        <v>1703</v>
      </c>
      <c r="AC945" s="211"/>
      <c r="AD945" s="211" t="s">
        <v>1704</v>
      </c>
      <c r="AE945" t="s">
        <v>172</v>
      </c>
    </row>
    <row r="946" spans="1:31" x14ac:dyDescent="0.3">
      <c r="A946" t="s">
        <v>174</v>
      </c>
      <c r="B946" s="2">
        <v>51</v>
      </c>
      <c r="C946" s="27" t="s">
        <v>172</v>
      </c>
      <c r="D946" s="2">
        <v>26.6666666666666</v>
      </c>
      <c r="E946" s="2">
        <v>39</v>
      </c>
      <c r="F946" s="27" t="s">
        <v>172</v>
      </c>
      <c r="G946" s="14">
        <v>16.363636363636299</v>
      </c>
      <c r="H946" s="2">
        <v>62</v>
      </c>
      <c r="I946" s="27" t="s">
        <v>172</v>
      </c>
      <c r="J946" s="14">
        <v>30.30303</v>
      </c>
      <c r="K946" s="27">
        <v>0.21568627450980393</v>
      </c>
      <c r="L946" s="2">
        <v>778</v>
      </c>
      <c r="M946" s="27" t="s">
        <v>172</v>
      </c>
      <c r="N946" s="2">
        <v>99.393939393939405</v>
      </c>
      <c r="O946" s="2">
        <v>609</v>
      </c>
      <c r="P946" s="27" t="s">
        <v>172</v>
      </c>
      <c r="Q946" s="14">
        <v>99.393939393939405</v>
      </c>
      <c r="R946" s="2">
        <v>723</v>
      </c>
      <c r="S946" s="27" t="s">
        <v>172</v>
      </c>
      <c r="T946" s="14">
        <v>128.484848</v>
      </c>
      <c r="U946" s="27">
        <v>-7.0694087403598976E-2</v>
      </c>
      <c r="V946" s="2">
        <v>95144</v>
      </c>
      <c r="W946" s="27" t="s">
        <v>172</v>
      </c>
      <c r="X946" s="2">
        <v>1279</v>
      </c>
      <c r="Y946" s="2">
        <v>91680</v>
      </c>
      <c r="Z946" s="27" t="s">
        <v>172</v>
      </c>
      <c r="AA946" s="14">
        <v>1234.55</v>
      </c>
      <c r="AB946" s="2">
        <v>97757</v>
      </c>
      <c r="AC946" s="27" t="s">
        <v>172</v>
      </c>
      <c r="AD946" s="14">
        <v>1241.21</v>
      </c>
      <c r="AE946" s="27">
        <v>2.7E-2</v>
      </c>
    </row>
    <row r="947" spans="1:31" x14ac:dyDescent="0.3">
      <c r="A947" t="s">
        <v>1585</v>
      </c>
      <c r="B947" s="2">
        <v>36</v>
      </c>
      <c r="C947" s="27">
        <v>0.70588235294117652</v>
      </c>
      <c r="D947" s="2">
        <v>21.818181818181799</v>
      </c>
      <c r="E947" s="2">
        <v>8</v>
      </c>
      <c r="F947" s="27">
        <v>0.20512820512820512</v>
      </c>
      <c r="G947" s="14">
        <v>7.2727272727272698</v>
      </c>
      <c r="H947" s="2">
        <v>52</v>
      </c>
      <c r="I947" s="27">
        <v>0.83870967741935487</v>
      </c>
      <c r="J947" s="14">
        <v>27.878788</v>
      </c>
      <c r="K947" s="27">
        <v>0.44444444444444442</v>
      </c>
      <c r="L947" s="2">
        <v>435</v>
      </c>
      <c r="M947" s="27">
        <v>0.55912596401028281</v>
      </c>
      <c r="N947" s="2">
        <v>64.242424242424207</v>
      </c>
      <c r="O947" s="2">
        <v>253</v>
      </c>
      <c r="P947" s="27">
        <v>0.4154351395730706</v>
      </c>
      <c r="Q947" s="14">
        <v>63.030303030303003</v>
      </c>
      <c r="R947" s="2">
        <v>338</v>
      </c>
      <c r="S947" s="27">
        <v>0.46749654218533887</v>
      </c>
      <c r="T947" s="14">
        <v>73.939390000000003</v>
      </c>
      <c r="U947" s="27">
        <v>-0.22298850574712645</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1588</v>
      </c>
      <c r="B948" s="2">
        <v>15</v>
      </c>
      <c r="C948" s="27">
        <v>0.29411764705882354</v>
      </c>
      <c r="D948" s="2">
        <v>16.363636363636299</v>
      </c>
      <c r="E948" s="2">
        <v>31</v>
      </c>
      <c r="F948" s="27">
        <v>0.79487179487179482</v>
      </c>
      <c r="G948" s="14">
        <v>14.545454545454501</v>
      </c>
      <c r="H948" s="2">
        <v>10</v>
      </c>
      <c r="I948" s="27">
        <v>0.16129032258064516</v>
      </c>
      <c r="J948" s="14">
        <v>10.30303</v>
      </c>
      <c r="K948" s="27">
        <v>-0.33333333333333331</v>
      </c>
      <c r="L948" s="2">
        <v>343</v>
      </c>
      <c r="M948" s="27">
        <v>0.44087403598971725</v>
      </c>
      <c r="N948" s="2">
        <v>81.818181818181799</v>
      </c>
      <c r="O948" s="2">
        <v>356</v>
      </c>
      <c r="P948" s="27">
        <v>0.58456486042692934</v>
      </c>
      <c r="Q948" s="14">
        <v>70.909090909090907</v>
      </c>
      <c r="R948" s="2">
        <v>385</v>
      </c>
      <c r="S948" s="27">
        <v>0.53250345781466113</v>
      </c>
      <c r="T948" s="14">
        <v>107.272728</v>
      </c>
      <c r="U948" s="27">
        <v>0.12244897959183673</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122" t="s">
        <v>1886</v>
      </c>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211" t="s">
        <v>1703</v>
      </c>
      <c r="C951" s="211"/>
      <c r="D951" s="211" t="s">
        <v>1704</v>
      </c>
      <c r="E951" s="211" t="s">
        <v>1703</v>
      </c>
      <c r="F951" s="211"/>
      <c r="G951" s="211" t="s">
        <v>1704</v>
      </c>
      <c r="H951" s="211" t="s">
        <v>1703</v>
      </c>
      <c r="I951" s="211"/>
      <c r="J951" s="211" t="s">
        <v>1704</v>
      </c>
      <c r="K951" t="s">
        <v>172</v>
      </c>
      <c r="L951" s="211" t="s">
        <v>1703</v>
      </c>
      <c r="M951" s="211"/>
      <c r="N951" s="211" t="s">
        <v>1704</v>
      </c>
      <c r="O951" s="211" t="s">
        <v>1703</v>
      </c>
      <c r="P951" s="211"/>
      <c r="Q951" s="211" t="s">
        <v>1704</v>
      </c>
      <c r="R951" s="211" t="s">
        <v>1703</v>
      </c>
      <c r="S951" s="211"/>
      <c r="T951" s="211" t="s">
        <v>1704</v>
      </c>
      <c r="U951" t="s">
        <v>172</v>
      </c>
      <c r="V951" s="211" t="s">
        <v>1703</v>
      </c>
      <c r="W951" s="211"/>
      <c r="X951" s="211" t="s">
        <v>1704</v>
      </c>
      <c r="Y951" s="211" t="s">
        <v>1703</v>
      </c>
      <c r="Z951" s="211"/>
      <c r="AA951" s="211" t="s">
        <v>1704</v>
      </c>
      <c r="AB951" s="211" t="s">
        <v>1703</v>
      </c>
      <c r="AC951" s="211"/>
      <c r="AD951" s="211" t="s">
        <v>1704</v>
      </c>
      <c r="AE951" t="s">
        <v>172</v>
      </c>
    </row>
    <row r="952" spans="1:31" x14ac:dyDescent="0.3">
      <c r="A952" t="s">
        <v>174</v>
      </c>
      <c r="B952" s="2">
        <v>484</v>
      </c>
      <c r="C952" s="27" t="s">
        <v>172</v>
      </c>
      <c r="D952" s="2">
        <v>92.727272727272705</v>
      </c>
      <c r="E952" s="2">
        <v>401</v>
      </c>
      <c r="F952" s="27" t="s">
        <v>172</v>
      </c>
      <c r="G952" s="14">
        <v>76.363636363636303</v>
      </c>
      <c r="H952" s="2">
        <v>467</v>
      </c>
      <c r="I952" s="27" t="s">
        <v>172</v>
      </c>
      <c r="J952" s="14">
        <v>73.939390000000003</v>
      </c>
      <c r="K952" s="27">
        <v>-3.5123966942148761E-2</v>
      </c>
      <c r="L952" s="2">
        <v>4254</v>
      </c>
      <c r="M952" s="27" t="s">
        <v>172</v>
      </c>
      <c r="N952" s="2">
        <v>203.030303030303</v>
      </c>
      <c r="O952" s="2">
        <v>4576</v>
      </c>
      <c r="P952" s="27" t="s">
        <v>172</v>
      </c>
      <c r="Q952" s="14">
        <v>181.81818181818099</v>
      </c>
      <c r="R952" s="2">
        <v>5491</v>
      </c>
      <c r="S952" s="27" t="s">
        <v>172</v>
      </c>
      <c r="T952" s="14">
        <v>235.15152</v>
      </c>
      <c r="U952" s="27">
        <v>0.29078514339445227</v>
      </c>
      <c r="V952" s="2">
        <v>1491808</v>
      </c>
      <c r="W952" s="27" t="s">
        <v>172</v>
      </c>
      <c r="X952" s="2">
        <v>3648</v>
      </c>
      <c r="Y952" s="2">
        <v>1645396</v>
      </c>
      <c r="Z952" s="27" t="s">
        <v>172</v>
      </c>
      <c r="AA952" s="14">
        <v>3444.85</v>
      </c>
      <c r="AB952" s="2">
        <v>1860890</v>
      </c>
      <c r="AC952" s="27" t="s">
        <v>172</v>
      </c>
      <c r="AD952" s="14">
        <v>4147.2700000000004</v>
      </c>
      <c r="AE952" s="27">
        <v>0.247</v>
      </c>
    </row>
    <row r="953" spans="1:31" x14ac:dyDescent="0.3">
      <c r="A953" t="s">
        <v>1585</v>
      </c>
      <c r="B953" s="2">
        <v>299</v>
      </c>
      <c r="C953" s="27">
        <v>0.61776859504132231</v>
      </c>
      <c r="D953" s="2">
        <v>67.272727272727195</v>
      </c>
      <c r="E953" s="2">
        <v>215</v>
      </c>
      <c r="F953" s="27">
        <v>0.53615960099750626</v>
      </c>
      <c r="G953" s="14">
        <v>50.909090909090899</v>
      </c>
      <c r="H953" s="2">
        <v>248</v>
      </c>
      <c r="I953" s="27">
        <v>0.53104925053533192</v>
      </c>
      <c r="J953" s="14">
        <v>73.333335899999994</v>
      </c>
      <c r="K953" s="27">
        <v>-0.1705685618729097</v>
      </c>
      <c r="L953" s="2">
        <v>2521</v>
      </c>
      <c r="M953" s="27">
        <v>0.59261871180065817</v>
      </c>
      <c r="N953" s="2">
        <v>209.69696969696901</v>
      </c>
      <c r="O953" s="2">
        <v>2553</v>
      </c>
      <c r="P953" s="27">
        <v>0.55791083916083917</v>
      </c>
      <c r="Q953" s="14">
        <v>151.51515151515099</v>
      </c>
      <c r="R953" s="2">
        <v>2742</v>
      </c>
      <c r="S953" s="27">
        <v>0.49936259333454747</v>
      </c>
      <c r="T953" s="14">
        <v>169.69697600000001</v>
      </c>
      <c r="U953" s="27">
        <v>8.7663625545418483E-2</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1588</v>
      </c>
      <c r="B954" s="2">
        <v>185</v>
      </c>
      <c r="C954" s="27">
        <v>0.38223140495867769</v>
      </c>
      <c r="D954" s="2">
        <v>53.3333333333333</v>
      </c>
      <c r="E954" s="2">
        <v>186</v>
      </c>
      <c r="F954" s="27">
        <v>0.46384039900249374</v>
      </c>
      <c r="G954" s="14">
        <v>55.151515151515099</v>
      </c>
      <c r="H954" s="2">
        <v>219</v>
      </c>
      <c r="I954" s="27">
        <v>0.46895074946466808</v>
      </c>
      <c r="J954" s="14">
        <v>55.151516000000001</v>
      </c>
      <c r="K954" s="27">
        <v>0.18378378378378379</v>
      </c>
      <c r="L954" s="2">
        <v>1733</v>
      </c>
      <c r="M954" s="27">
        <v>0.40738128819934177</v>
      </c>
      <c r="N954" s="2">
        <v>146.666666666666</v>
      </c>
      <c r="O954" s="2">
        <v>2023</v>
      </c>
      <c r="P954" s="27">
        <v>0.44208916083916083</v>
      </c>
      <c r="Q954" s="14">
        <v>145.45454545454501</v>
      </c>
      <c r="R954" s="2">
        <v>2749</v>
      </c>
      <c r="S954" s="27">
        <v>0.50063740666545253</v>
      </c>
      <c r="T954" s="14">
        <v>260.60604899999998</v>
      </c>
      <c r="U954" s="27">
        <v>0.58626658972879397</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122" t="s">
        <v>1887</v>
      </c>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211" t="s">
        <v>1703</v>
      </c>
      <c r="C957" s="211"/>
      <c r="D957" s="211" t="s">
        <v>1704</v>
      </c>
      <c r="E957" s="211" t="s">
        <v>1703</v>
      </c>
      <c r="F957" s="211"/>
      <c r="G957" s="211" t="s">
        <v>1704</v>
      </c>
      <c r="H957" s="211" t="s">
        <v>1703</v>
      </c>
      <c r="I957" s="211"/>
      <c r="J957" s="211" t="s">
        <v>1704</v>
      </c>
      <c r="K957" t="s">
        <v>172</v>
      </c>
      <c r="L957" s="211" t="s">
        <v>1703</v>
      </c>
      <c r="M957" s="211"/>
      <c r="N957" s="211" t="s">
        <v>1704</v>
      </c>
      <c r="O957" s="211" t="s">
        <v>1703</v>
      </c>
      <c r="P957" s="211"/>
      <c r="Q957" s="211" t="s">
        <v>1704</v>
      </c>
      <c r="R957" s="211" t="s">
        <v>1703</v>
      </c>
      <c r="S957" s="211"/>
      <c r="T957" s="211" t="s">
        <v>1704</v>
      </c>
      <c r="U957" t="s">
        <v>172</v>
      </c>
      <c r="V957" s="211" t="s">
        <v>1703</v>
      </c>
      <c r="W957" s="211"/>
      <c r="X957" s="211" t="s">
        <v>1704</v>
      </c>
      <c r="Y957" s="211" t="s">
        <v>1703</v>
      </c>
      <c r="Z957" s="211"/>
      <c r="AA957" s="211" t="s">
        <v>1704</v>
      </c>
      <c r="AB957" s="211" t="s">
        <v>1703</v>
      </c>
      <c r="AC957" s="211"/>
      <c r="AD957" s="211" t="s">
        <v>1704</v>
      </c>
      <c r="AE957" t="s">
        <v>172</v>
      </c>
    </row>
    <row r="958" spans="1:31" x14ac:dyDescent="0.3">
      <c r="A958" t="s">
        <v>174</v>
      </c>
      <c r="B958" s="2">
        <v>0</v>
      </c>
      <c r="C958" s="27" t="s">
        <v>172</v>
      </c>
      <c r="D958" s="2">
        <v>80</v>
      </c>
      <c r="E958" s="2">
        <v>32</v>
      </c>
      <c r="F958" s="27" t="s">
        <v>172</v>
      </c>
      <c r="G958" s="14">
        <v>24.848484848484802</v>
      </c>
      <c r="H958" s="2">
        <v>52</v>
      </c>
      <c r="I958" s="27" t="s">
        <v>172</v>
      </c>
      <c r="J958" s="14">
        <v>46.6666679</v>
      </c>
      <c r="K958" s="27"/>
      <c r="L958" s="2">
        <v>136</v>
      </c>
      <c r="M958" s="27" t="s">
        <v>172</v>
      </c>
      <c r="N958" s="2">
        <v>51.515151515151501</v>
      </c>
      <c r="O958" s="2">
        <v>175</v>
      </c>
      <c r="P958" s="27" t="s">
        <v>172</v>
      </c>
      <c r="Q958" s="14">
        <v>33.939393939393902</v>
      </c>
      <c r="R958" s="2">
        <v>210</v>
      </c>
      <c r="S958" s="27" t="s">
        <v>172</v>
      </c>
      <c r="T958" s="14">
        <v>52.121212</v>
      </c>
      <c r="U958" s="27">
        <v>0.54411764705882348</v>
      </c>
      <c r="V958" s="2">
        <v>38176</v>
      </c>
      <c r="W958" s="27" t="s">
        <v>172</v>
      </c>
      <c r="X958" s="2">
        <v>591</v>
      </c>
      <c r="Y958" s="2">
        <v>40280</v>
      </c>
      <c r="Z958" s="27" t="s">
        <v>172</v>
      </c>
      <c r="AA958" s="14">
        <v>703.64</v>
      </c>
      <c r="AB958" s="2">
        <v>40036</v>
      </c>
      <c r="AC958" s="27" t="s">
        <v>172</v>
      </c>
      <c r="AD958" s="14">
        <v>772.73</v>
      </c>
      <c r="AE958" s="27">
        <v>4.9000000000000002E-2</v>
      </c>
    </row>
    <row r="959" spans="1:31" x14ac:dyDescent="0.3">
      <c r="A959" t="s">
        <v>1585</v>
      </c>
      <c r="B959" s="2">
        <v>0</v>
      </c>
      <c r="C959" s="27">
        <v>80</v>
      </c>
      <c r="D959" s="2" t="s">
        <v>172</v>
      </c>
      <c r="E959" s="2">
        <v>8</v>
      </c>
      <c r="F959" s="27">
        <v>0.25</v>
      </c>
      <c r="G959" s="14">
        <v>9.0909090909090899</v>
      </c>
      <c r="H959" s="2">
        <v>18</v>
      </c>
      <c r="I959" s="27">
        <v>0.34615384615384615</v>
      </c>
      <c r="J959" s="14">
        <v>16.363636</v>
      </c>
      <c r="K959" s="27"/>
      <c r="L959" s="2">
        <v>71</v>
      </c>
      <c r="M959" s="27">
        <v>0.5220588235294118</v>
      </c>
      <c r="N959" s="2">
        <v>44.848484848484802</v>
      </c>
      <c r="O959" s="2">
        <v>72</v>
      </c>
      <c r="P959" s="27">
        <v>0.41142857142857142</v>
      </c>
      <c r="Q959" s="14">
        <v>33.939393939393902</v>
      </c>
      <c r="R959" s="2">
        <v>67</v>
      </c>
      <c r="S959" s="27">
        <v>0.31904761904761902</v>
      </c>
      <c r="T959" s="14">
        <v>37.5757561</v>
      </c>
      <c r="U959" s="27">
        <v>-5.6338028169014086E-2</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1588</v>
      </c>
      <c r="B960" s="2">
        <v>0</v>
      </c>
      <c r="C960" s="27">
        <v>80</v>
      </c>
      <c r="D960" s="2" t="s">
        <v>172</v>
      </c>
      <c r="E960" s="2">
        <v>24</v>
      </c>
      <c r="F960" s="27">
        <v>0.75</v>
      </c>
      <c r="G960" s="14">
        <v>22.424242424242401</v>
      </c>
      <c r="H960" s="2">
        <v>34</v>
      </c>
      <c r="I960" s="27">
        <v>0.65384615384615385</v>
      </c>
      <c r="J960" s="14">
        <v>40</v>
      </c>
      <c r="K960" s="27"/>
      <c r="L960" s="2">
        <v>65</v>
      </c>
      <c r="M960" s="27">
        <v>0.47794117647058826</v>
      </c>
      <c r="N960" s="2">
        <v>36.363636363636303</v>
      </c>
      <c r="O960" s="2">
        <v>103</v>
      </c>
      <c r="P960" s="27">
        <v>0.58857142857142852</v>
      </c>
      <c r="Q960" s="14">
        <v>31.515151515151501</v>
      </c>
      <c r="R960" s="2">
        <v>143</v>
      </c>
      <c r="S960" s="27">
        <v>0.68095238095238098</v>
      </c>
      <c r="T960" s="14">
        <v>54.5454559</v>
      </c>
      <c r="U960" s="27">
        <v>1.2</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122" t="s">
        <v>1888</v>
      </c>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211" t="s">
        <v>1703</v>
      </c>
      <c r="C963" s="211"/>
      <c r="D963" s="211" t="s">
        <v>1704</v>
      </c>
      <c r="E963" s="211" t="s">
        <v>1703</v>
      </c>
      <c r="F963" s="211"/>
      <c r="G963" s="211" t="s">
        <v>1704</v>
      </c>
      <c r="H963" s="211" t="s">
        <v>1703</v>
      </c>
      <c r="I963" s="211"/>
      <c r="J963" s="211" t="s">
        <v>1704</v>
      </c>
      <c r="K963" t="s">
        <v>172</v>
      </c>
      <c r="L963" s="211" t="s">
        <v>1703</v>
      </c>
      <c r="M963" s="211"/>
      <c r="N963" s="211" t="s">
        <v>1704</v>
      </c>
      <c r="O963" s="211" t="s">
        <v>1703</v>
      </c>
      <c r="P963" s="211"/>
      <c r="Q963" s="211" t="s">
        <v>1704</v>
      </c>
      <c r="R963" s="211" t="s">
        <v>1703</v>
      </c>
      <c r="S963" s="211"/>
      <c r="T963" s="211" t="s">
        <v>1704</v>
      </c>
      <c r="U963" t="s">
        <v>172</v>
      </c>
      <c r="V963" s="211" t="s">
        <v>1703</v>
      </c>
      <c r="W963" s="211"/>
      <c r="X963" s="211" t="s">
        <v>1704</v>
      </c>
      <c r="Y963" s="211" t="s">
        <v>1703</v>
      </c>
      <c r="Z963" s="211"/>
      <c r="AA963" s="211" t="s">
        <v>1704</v>
      </c>
      <c r="AB963" s="211" t="s">
        <v>1703</v>
      </c>
      <c r="AC963" s="211"/>
      <c r="AD963" s="211" t="s">
        <v>1704</v>
      </c>
      <c r="AE963" t="s">
        <v>172</v>
      </c>
    </row>
    <row r="964" spans="1:31" x14ac:dyDescent="0.3">
      <c r="A964" t="s">
        <v>174</v>
      </c>
      <c r="B964" s="2">
        <v>1622</v>
      </c>
      <c r="C964" s="27" t="s">
        <v>172</v>
      </c>
      <c r="D964" s="2">
        <v>165.45454545454501</v>
      </c>
      <c r="E964" s="2">
        <v>2005</v>
      </c>
      <c r="F964" s="27" t="s">
        <v>172</v>
      </c>
      <c r="G964" s="14">
        <v>137.575757575757</v>
      </c>
      <c r="H964" s="2">
        <v>2230</v>
      </c>
      <c r="I964" s="27" t="s">
        <v>172</v>
      </c>
      <c r="J964" s="14">
        <v>189.090912</v>
      </c>
      <c r="K964" s="27">
        <v>0.37484586929716401</v>
      </c>
      <c r="L964" s="2">
        <v>12652</v>
      </c>
      <c r="M964" s="27" t="s">
        <v>172</v>
      </c>
      <c r="N964" s="2">
        <v>460</v>
      </c>
      <c r="O964" s="2">
        <v>16012</v>
      </c>
      <c r="P964" s="27" t="s">
        <v>172</v>
      </c>
      <c r="Q964" s="14">
        <v>426.666666666666</v>
      </c>
      <c r="R964" s="2">
        <v>20238</v>
      </c>
      <c r="S964" s="27" t="s">
        <v>172</v>
      </c>
      <c r="T964" s="14">
        <v>595.15150000000006</v>
      </c>
      <c r="U964" s="27">
        <v>0.59958899778691122</v>
      </c>
      <c r="V964" s="2">
        <v>1347371</v>
      </c>
      <c r="W964" s="27" t="s">
        <v>172</v>
      </c>
      <c r="X964" s="2">
        <v>4146</v>
      </c>
      <c r="Y964" s="2">
        <v>1208919</v>
      </c>
      <c r="Z964" s="27" t="s">
        <v>172</v>
      </c>
      <c r="AA964" s="14">
        <v>4764.8500000000004</v>
      </c>
      <c r="AB964" s="2">
        <v>1397210</v>
      </c>
      <c r="AC964" s="27" t="s">
        <v>172</v>
      </c>
      <c r="AD964" s="14">
        <v>5035.76</v>
      </c>
      <c r="AE964" s="27">
        <v>3.6999999999999998E-2</v>
      </c>
    </row>
    <row r="965" spans="1:31" x14ac:dyDescent="0.3">
      <c r="A965" t="s">
        <v>1585</v>
      </c>
      <c r="B965" s="2">
        <v>865</v>
      </c>
      <c r="C965" s="27">
        <v>0.53329223181257701</v>
      </c>
      <c r="D965" s="2">
        <v>113.939393939393</v>
      </c>
      <c r="E965" s="2">
        <v>762</v>
      </c>
      <c r="F965" s="27">
        <v>0.38004987531172069</v>
      </c>
      <c r="G965" s="14">
        <v>108.484848484848</v>
      </c>
      <c r="H965" s="2">
        <v>1080</v>
      </c>
      <c r="I965" s="27">
        <v>0.48430493273542602</v>
      </c>
      <c r="J965" s="14">
        <v>157.57576</v>
      </c>
      <c r="K965" s="27">
        <v>0.24855491329479767</v>
      </c>
      <c r="L965" s="2">
        <v>5838</v>
      </c>
      <c r="M965" s="27">
        <v>0.46142902307935502</v>
      </c>
      <c r="N965" s="2">
        <v>246.666666666666</v>
      </c>
      <c r="O965" s="2">
        <v>6450</v>
      </c>
      <c r="P965" s="27">
        <v>0.4028228828378716</v>
      </c>
      <c r="Q965" s="14">
        <v>299.39393939393898</v>
      </c>
      <c r="R965" s="2">
        <v>8770</v>
      </c>
      <c r="S965" s="27">
        <v>0.4333432157327799</v>
      </c>
      <c r="T965" s="14">
        <v>450.90910000000002</v>
      </c>
      <c r="U965" s="27">
        <v>0.50222678999657422</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1588</v>
      </c>
      <c r="B966" s="2">
        <v>757</v>
      </c>
      <c r="C966" s="27">
        <v>0.46670776818742293</v>
      </c>
      <c r="D966" s="2">
        <v>138.18181818181799</v>
      </c>
      <c r="E966" s="2">
        <v>1243</v>
      </c>
      <c r="F966" s="27">
        <v>0.61995012468827926</v>
      </c>
      <c r="G966" s="14">
        <v>137.575757575757</v>
      </c>
      <c r="H966" s="2">
        <v>1150</v>
      </c>
      <c r="I966" s="27">
        <v>0.51569506726457404</v>
      </c>
      <c r="J966" s="14">
        <v>142.42424</v>
      </c>
      <c r="K966" s="27">
        <v>0.51915455746367234</v>
      </c>
      <c r="L966" s="2">
        <v>6814</v>
      </c>
      <c r="M966" s="27">
        <v>0.53857097692064493</v>
      </c>
      <c r="N966" s="2">
        <v>402.42424242424198</v>
      </c>
      <c r="O966" s="2">
        <v>9562</v>
      </c>
      <c r="P966" s="27">
        <v>0.5971771171621284</v>
      </c>
      <c r="Q966" s="14">
        <v>344.24242424242402</v>
      </c>
      <c r="R966" s="2">
        <v>11468</v>
      </c>
      <c r="S966" s="27">
        <v>0.5666567842672201</v>
      </c>
      <c r="T966" s="14">
        <v>438.78787199999999</v>
      </c>
      <c r="U966" s="27">
        <v>0.68300557675374229</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122" t="s">
        <v>1889</v>
      </c>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211" t="s">
        <v>1703</v>
      </c>
      <c r="C969" s="211"/>
      <c r="D969" s="211" t="s">
        <v>1704</v>
      </c>
      <c r="E969" s="211" t="s">
        <v>1703</v>
      </c>
      <c r="F969" s="211"/>
      <c r="G969" s="211" t="s">
        <v>1704</v>
      </c>
      <c r="H969" s="211" t="s">
        <v>1703</v>
      </c>
      <c r="I969" s="211"/>
      <c r="J969" s="211" t="s">
        <v>1704</v>
      </c>
      <c r="K969" t="s">
        <v>172</v>
      </c>
      <c r="L969" s="211" t="s">
        <v>1703</v>
      </c>
      <c r="M969" s="211"/>
      <c r="N969" s="211" t="s">
        <v>1704</v>
      </c>
      <c r="O969" s="211" t="s">
        <v>1703</v>
      </c>
      <c r="P969" s="211"/>
      <c r="Q969" s="211" t="s">
        <v>1704</v>
      </c>
      <c r="R969" s="211" t="s">
        <v>1703</v>
      </c>
      <c r="S969" s="211"/>
      <c r="T969" s="211" t="s">
        <v>1704</v>
      </c>
      <c r="U969" t="s">
        <v>172</v>
      </c>
      <c r="V969" s="211" t="s">
        <v>1703</v>
      </c>
      <c r="W969" s="211"/>
      <c r="X969" s="211" t="s">
        <v>1704</v>
      </c>
      <c r="Y969" s="211" t="s">
        <v>1703</v>
      </c>
      <c r="Z969" s="211"/>
      <c r="AA969" s="211" t="s">
        <v>1704</v>
      </c>
      <c r="AB969" s="211" t="s">
        <v>1703</v>
      </c>
      <c r="AC969" s="211"/>
      <c r="AD969" s="211" t="s">
        <v>1704</v>
      </c>
      <c r="AE969" t="s">
        <v>172</v>
      </c>
    </row>
    <row r="970" spans="1:31" x14ac:dyDescent="0.3">
      <c r="A970" t="s">
        <v>174</v>
      </c>
      <c r="B970" s="2">
        <v>202</v>
      </c>
      <c r="C970" s="27" t="s">
        <v>172</v>
      </c>
      <c r="D970" s="2">
        <v>58.787878787878803</v>
      </c>
      <c r="E970" s="2">
        <v>278</v>
      </c>
      <c r="F970" s="27" t="s">
        <v>172</v>
      </c>
      <c r="G970" s="14">
        <v>52.121212121212103</v>
      </c>
      <c r="H970" s="2">
        <v>326</v>
      </c>
      <c r="I970" s="27" t="s">
        <v>172</v>
      </c>
      <c r="J970" s="14">
        <v>65.454544100000007</v>
      </c>
      <c r="K970" s="27">
        <v>0.61386138613861385</v>
      </c>
      <c r="L970" s="2">
        <v>1577</v>
      </c>
      <c r="M970" s="27" t="s">
        <v>172</v>
      </c>
      <c r="N970" s="2">
        <v>161.21212121212099</v>
      </c>
      <c r="O970" s="2">
        <v>1718</v>
      </c>
      <c r="P970" s="27" t="s">
        <v>172</v>
      </c>
      <c r="Q970" s="14">
        <v>103.636363636363</v>
      </c>
      <c r="R970" s="2">
        <v>3555</v>
      </c>
      <c r="S970" s="27" t="s">
        <v>172</v>
      </c>
      <c r="T970" s="14">
        <v>323.03030000000001</v>
      </c>
      <c r="U970" s="27">
        <v>1.2542802790107799</v>
      </c>
      <c r="V970" s="2">
        <v>294525</v>
      </c>
      <c r="W970" s="27" t="s">
        <v>172</v>
      </c>
      <c r="X970" s="2">
        <v>3248</v>
      </c>
      <c r="Y970" s="2">
        <v>386906</v>
      </c>
      <c r="Z970" s="27" t="s">
        <v>172</v>
      </c>
      <c r="AA970" s="14">
        <v>2990.3</v>
      </c>
      <c r="AB970" s="2">
        <v>760308</v>
      </c>
      <c r="AC970" s="27" t="s">
        <v>172</v>
      </c>
      <c r="AD970" s="14">
        <v>5283.64</v>
      </c>
      <c r="AE970" s="27">
        <v>1.581</v>
      </c>
    </row>
    <row r="971" spans="1:31" x14ac:dyDescent="0.3">
      <c r="A971" t="s">
        <v>1585</v>
      </c>
      <c r="B971" s="2">
        <v>110</v>
      </c>
      <c r="C971" s="27">
        <v>0.54455445544554459</v>
      </c>
      <c r="D971" s="2">
        <v>32.121212121212103</v>
      </c>
      <c r="E971" s="2">
        <v>134</v>
      </c>
      <c r="F971" s="27">
        <v>0.48201438848920863</v>
      </c>
      <c r="G971" s="14">
        <v>36.363636363636303</v>
      </c>
      <c r="H971" s="2">
        <v>206</v>
      </c>
      <c r="I971" s="27">
        <v>0.63190184049079756</v>
      </c>
      <c r="J971" s="14">
        <v>56.363636</v>
      </c>
      <c r="K971" s="27">
        <v>0.87272727272727268</v>
      </c>
      <c r="L971" s="2">
        <v>806</v>
      </c>
      <c r="M971" s="27">
        <v>0.5110970196575777</v>
      </c>
      <c r="N971" s="2">
        <v>96.363636363636402</v>
      </c>
      <c r="O971" s="2">
        <v>853</v>
      </c>
      <c r="P971" s="27">
        <v>0.49650756693830034</v>
      </c>
      <c r="Q971" s="14">
        <v>83.030303030303003</v>
      </c>
      <c r="R971" s="2">
        <v>1991</v>
      </c>
      <c r="S971" s="27">
        <v>0.56005625879043597</v>
      </c>
      <c r="T971" s="14">
        <v>249.090912</v>
      </c>
      <c r="U971" s="27">
        <v>1.4702233250620347</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1588</v>
      </c>
      <c r="B972" s="2">
        <v>92</v>
      </c>
      <c r="C972" s="27">
        <v>0.45544554455445546</v>
      </c>
      <c r="D972" s="2">
        <v>45.454545454545404</v>
      </c>
      <c r="E972" s="2">
        <v>144</v>
      </c>
      <c r="F972" s="27">
        <v>0.51798561151079137</v>
      </c>
      <c r="G972" s="14">
        <v>40</v>
      </c>
      <c r="H972" s="2">
        <v>120</v>
      </c>
      <c r="I972" s="27">
        <v>0.36809815950920244</v>
      </c>
      <c r="J972" s="14">
        <v>44.848483999999999</v>
      </c>
      <c r="K972" s="27">
        <v>0.30434782608695654</v>
      </c>
      <c r="L972" s="2">
        <v>771</v>
      </c>
      <c r="M972" s="27">
        <v>0.4889029803424223</v>
      </c>
      <c r="N972" s="2">
        <v>132.72727272727201</v>
      </c>
      <c r="O972" s="2">
        <v>865</v>
      </c>
      <c r="P972" s="27">
        <v>0.50349243306169966</v>
      </c>
      <c r="Q972" s="14">
        <v>92.727272727272705</v>
      </c>
      <c r="R972" s="2">
        <v>1564</v>
      </c>
      <c r="S972" s="27">
        <v>0.43994374120956398</v>
      </c>
      <c r="T972" s="14">
        <v>216.363632</v>
      </c>
      <c r="U972" s="27">
        <v>1.0285343709468222</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122" t="s">
        <v>1890</v>
      </c>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211" t="s">
        <v>1703</v>
      </c>
      <c r="C975" s="211"/>
      <c r="D975" s="211" t="s">
        <v>1704</v>
      </c>
      <c r="E975" s="211" t="s">
        <v>1703</v>
      </c>
      <c r="F975" s="211"/>
      <c r="G975" s="211" t="s">
        <v>1704</v>
      </c>
      <c r="H975" s="211" t="s">
        <v>1703</v>
      </c>
      <c r="I975" s="211"/>
      <c r="J975" s="211" t="s">
        <v>1704</v>
      </c>
      <c r="K975" t="s">
        <v>172</v>
      </c>
      <c r="L975" s="211" t="s">
        <v>1703</v>
      </c>
      <c r="M975" s="211"/>
      <c r="N975" s="211" t="s">
        <v>1704</v>
      </c>
      <c r="O975" s="211" t="s">
        <v>1703</v>
      </c>
      <c r="P975" s="211"/>
      <c r="Q975" s="211" t="s">
        <v>1704</v>
      </c>
      <c r="R975" s="211" t="s">
        <v>1703</v>
      </c>
      <c r="S975" s="211"/>
      <c r="T975" s="211" t="s">
        <v>1704</v>
      </c>
      <c r="U975" t="s">
        <v>172</v>
      </c>
      <c r="V975" s="211" t="s">
        <v>1703</v>
      </c>
      <c r="W975" s="211"/>
      <c r="X975" s="211" t="s">
        <v>1704</v>
      </c>
      <c r="Y975" s="211" t="s">
        <v>1703</v>
      </c>
      <c r="Z975" s="211"/>
      <c r="AA975" s="211" t="s">
        <v>1704</v>
      </c>
      <c r="AB975" s="211" t="s">
        <v>1703</v>
      </c>
      <c r="AC975" s="211"/>
      <c r="AD975" s="211" t="s">
        <v>1704</v>
      </c>
      <c r="AE975" t="s">
        <v>172</v>
      </c>
    </row>
    <row r="976" spans="1:31" x14ac:dyDescent="0.3">
      <c r="A976" t="s">
        <v>174</v>
      </c>
      <c r="B976" s="2">
        <v>3866</v>
      </c>
      <c r="C976" s="27" t="s">
        <v>172</v>
      </c>
      <c r="D976" s="2">
        <v>196.363636363636</v>
      </c>
      <c r="E976" s="2">
        <v>3944</v>
      </c>
      <c r="F976" s="27" t="s">
        <v>172</v>
      </c>
      <c r="G976" s="14">
        <v>183.636363636363</v>
      </c>
      <c r="H976" s="2">
        <v>4437</v>
      </c>
      <c r="I976" s="27" t="s">
        <v>172</v>
      </c>
      <c r="J976" s="14">
        <v>282.42425500000002</v>
      </c>
      <c r="K976" s="27">
        <v>0.14769787894464562</v>
      </c>
      <c r="L976" s="2">
        <v>32121</v>
      </c>
      <c r="M976" s="27" t="s">
        <v>172</v>
      </c>
      <c r="N976" s="2">
        <v>402.42424242424198</v>
      </c>
      <c r="O976" s="2">
        <v>31752</v>
      </c>
      <c r="P976" s="27" t="s">
        <v>172</v>
      </c>
      <c r="Q976" s="14">
        <v>325.45454545454498</v>
      </c>
      <c r="R976" s="2">
        <v>31288</v>
      </c>
      <c r="S976" s="27" t="s">
        <v>172</v>
      </c>
      <c r="T976" s="14">
        <v>418.78787199999999</v>
      </c>
      <c r="U976" s="27">
        <v>-2.5933190124840445E-2</v>
      </c>
      <c r="V976" s="2">
        <v>6487457</v>
      </c>
      <c r="W976" s="27" t="s">
        <v>172</v>
      </c>
      <c r="X976" s="2">
        <v>7588</v>
      </c>
      <c r="Y976" s="2">
        <v>6321683</v>
      </c>
      <c r="Z976" s="27" t="s">
        <v>172</v>
      </c>
      <c r="AA976" s="14">
        <v>6743.64</v>
      </c>
      <c r="AB976" s="2">
        <v>6149669</v>
      </c>
      <c r="AC976" s="27" t="s">
        <v>172</v>
      </c>
      <c r="AD976" s="14">
        <v>7191.52</v>
      </c>
      <c r="AE976" s="27">
        <v>-5.1999999999999998E-2</v>
      </c>
    </row>
    <row r="977" spans="1:31" x14ac:dyDescent="0.3">
      <c r="A977" t="s">
        <v>1585</v>
      </c>
      <c r="B977" s="2">
        <v>2237</v>
      </c>
      <c r="C977" s="27">
        <v>0.57863424728401447</v>
      </c>
      <c r="D977" s="2">
        <v>144.84848484848399</v>
      </c>
      <c r="E977" s="2">
        <v>2365</v>
      </c>
      <c r="F977" s="27">
        <v>0.59964503042596351</v>
      </c>
      <c r="G977" s="14">
        <v>143.030303030303</v>
      </c>
      <c r="H977" s="2">
        <v>2504</v>
      </c>
      <c r="I977" s="27">
        <v>0.5643452783412215</v>
      </c>
      <c r="J977" s="14">
        <v>201.21212800000001</v>
      </c>
      <c r="K977" s="27">
        <v>0.11935628073312472</v>
      </c>
      <c r="L977" s="2">
        <v>21121</v>
      </c>
      <c r="M977" s="27">
        <v>0.65754490831543222</v>
      </c>
      <c r="N977" s="2">
        <v>346.06060606060601</v>
      </c>
      <c r="O977" s="2">
        <v>19997</v>
      </c>
      <c r="P977" s="27">
        <v>0.62978710002519522</v>
      </c>
      <c r="Q977" s="14">
        <v>363.030303030303</v>
      </c>
      <c r="R977" s="2">
        <v>19510</v>
      </c>
      <c r="S977" s="27">
        <v>0.62356174891332139</v>
      </c>
      <c r="T977" s="14">
        <v>404.24243200000001</v>
      </c>
      <c r="U977" s="27">
        <v>-7.6274797594810859E-2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1588</v>
      </c>
      <c r="B978" s="2">
        <v>1629</v>
      </c>
      <c r="C978" s="27">
        <v>0.42136575271598553</v>
      </c>
      <c r="D978" s="2">
        <v>160</v>
      </c>
      <c r="E978" s="2">
        <v>1579</v>
      </c>
      <c r="F978" s="27">
        <v>0.40035496957403649</v>
      </c>
      <c r="G978" s="14">
        <v>140.60606060606</v>
      </c>
      <c r="H978" s="2">
        <v>1933</v>
      </c>
      <c r="I978" s="27">
        <v>0.43565472165877844</v>
      </c>
      <c r="J978" s="14">
        <v>187.27271999999999</v>
      </c>
      <c r="K978" s="27">
        <v>0.18661755678330263</v>
      </c>
      <c r="L978" s="2">
        <v>11000</v>
      </c>
      <c r="M978" s="27">
        <v>0.34245509168456773</v>
      </c>
      <c r="N978" s="2">
        <v>403.030303030303</v>
      </c>
      <c r="O978" s="2">
        <v>11755</v>
      </c>
      <c r="P978" s="27">
        <v>0.37021289997480472</v>
      </c>
      <c r="Q978" s="14">
        <v>359.39393939393898</v>
      </c>
      <c r="R978" s="2">
        <v>11778</v>
      </c>
      <c r="S978" s="27">
        <v>0.37643825108667861</v>
      </c>
      <c r="T978" s="14">
        <v>401.81817599999999</v>
      </c>
      <c r="U978" s="27">
        <v>7.0727272727272722E-2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122" t="s">
        <v>1891</v>
      </c>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211" t="s">
        <v>1703</v>
      </c>
      <c r="C981" s="211"/>
      <c r="D981" s="211" t="s">
        <v>1704</v>
      </c>
      <c r="E981" s="211" t="s">
        <v>1703</v>
      </c>
      <c r="F981" s="211"/>
      <c r="G981" s="211" t="s">
        <v>1704</v>
      </c>
      <c r="H981" s="211" t="s">
        <v>1703</v>
      </c>
      <c r="I981" s="211"/>
      <c r="J981" s="211" t="s">
        <v>1704</v>
      </c>
      <c r="K981" t="s">
        <v>172</v>
      </c>
      <c r="L981" s="211" t="s">
        <v>1703</v>
      </c>
      <c r="M981" s="211"/>
      <c r="N981" s="211" t="s">
        <v>1704</v>
      </c>
      <c r="O981" s="211" t="s">
        <v>1703</v>
      </c>
      <c r="P981" s="211"/>
      <c r="Q981" s="211" t="s">
        <v>1704</v>
      </c>
      <c r="R981" s="211" t="s">
        <v>1703</v>
      </c>
      <c r="S981" s="211"/>
      <c r="T981" s="211" t="s">
        <v>1704</v>
      </c>
      <c r="U981" t="s">
        <v>172</v>
      </c>
      <c r="V981" s="211" t="s">
        <v>1703</v>
      </c>
      <c r="W981" s="211"/>
      <c r="X981" s="211" t="s">
        <v>1704</v>
      </c>
      <c r="Y981" s="211" t="s">
        <v>1703</v>
      </c>
      <c r="Z981" s="211"/>
      <c r="AA981" s="211" t="s">
        <v>1704</v>
      </c>
      <c r="AB981" s="211" t="s">
        <v>1703</v>
      </c>
      <c r="AC981" s="211"/>
      <c r="AD981" s="211" t="s">
        <v>1704</v>
      </c>
      <c r="AE981" t="s">
        <v>172</v>
      </c>
    </row>
    <row r="982" spans="1:31" x14ac:dyDescent="0.3">
      <c r="A982" t="s">
        <v>174</v>
      </c>
      <c r="B982" s="2">
        <v>3055</v>
      </c>
      <c r="C982" s="27" t="s">
        <v>172</v>
      </c>
      <c r="D982" s="2">
        <v>146.666666666666</v>
      </c>
      <c r="E982" s="2">
        <v>3829</v>
      </c>
      <c r="F982" s="27" t="s">
        <v>172</v>
      </c>
      <c r="G982" s="14">
        <v>137.575757575757</v>
      </c>
      <c r="H982" s="2">
        <v>4413</v>
      </c>
      <c r="I982" s="27" t="s">
        <v>172</v>
      </c>
      <c r="J982" s="14">
        <v>204.24243200000001</v>
      </c>
      <c r="K982" s="27">
        <v>0.44451718494271686</v>
      </c>
      <c r="L982" s="2">
        <v>32597</v>
      </c>
      <c r="M982" s="27" t="s">
        <v>172</v>
      </c>
      <c r="N982" s="2">
        <v>378.78787878787801</v>
      </c>
      <c r="O982" s="2">
        <v>36686</v>
      </c>
      <c r="P982" s="27" t="s">
        <v>172</v>
      </c>
      <c r="Q982" s="14">
        <v>423.636363636363</v>
      </c>
      <c r="R982" s="2">
        <v>40101</v>
      </c>
      <c r="S982" s="27" t="s">
        <v>172</v>
      </c>
      <c r="T982" s="14">
        <v>489.69695999999999</v>
      </c>
      <c r="U982" s="27">
        <v>0.23020523361045495</v>
      </c>
      <c r="V982" s="2">
        <v>3304185</v>
      </c>
      <c r="W982" s="27" t="s">
        <v>172</v>
      </c>
      <c r="X982" s="2">
        <v>5862</v>
      </c>
      <c r="Y982" s="2">
        <v>3596271</v>
      </c>
      <c r="Z982" s="27" t="s">
        <v>172</v>
      </c>
      <c r="AA982" s="14">
        <v>4713.9399999999996</v>
      </c>
      <c r="AB982" s="2">
        <v>3874344</v>
      </c>
      <c r="AC982" s="27" t="s">
        <v>172</v>
      </c>
      <c r="AD982" s="14">
        <v>5935.15</v>
      </c>
      <c r="AE982" s="27">
        <v>0.17299999999999999</v>
      </c>
    </row>
    <row r="983" spans="1:31" x14ac:dyDescent="0.3">
      <c r="A983" t="s">
        <v>1585</v>
      </c>
      <c r="B983" s="2">
        <v>1575</v>
      </c>
      <c r="C983" s="27">
        <v>0.51554828150572829</v>
      </c>
      <c r="D983" s="2">
        <v>129.69696969696901</v>
      </c>
      <c r="E983" s="2">
        <v>1432</v>
      </c>
      <c r="F983" s="27">
        <v>0.37398798641943065</v>
      </c>
      <c r="G983" s="14">
        <v>125.454545454545</v>
      </c>
      <c r="H983" s="2">
        <v>2127</v>
      </c>
      <c r="I983" s="27">
        <v>0.48198504418762744</v>
      </c>
      <c r="J983" s="14">
        <v>197.57576</v>
      </c>
      <c r="K983" s="27">
        <v>0.3504761904761905</v>
      </c>
      <c r="L983" s="2">
        <v>15611</v>
      </c>
      <c r="M983" s="27">
        <v>0.47890910206460718</v>
      </c>
      <c r="N983" s="2">
        <v>397.575757575757</v>
      </c>
      <c r="O983" s="2">
        <v>15794</v>
      </c>
      <c r="P983" s="27">
        <v>0.4305184539061222</v>
      </c>
      <c r="Q983" s="14">
        <v>403.636363636363</v>
      </c>
      <c r="R983" s="2">
        <v>18374</v>
      </c>
      <c r="S983" s="27">
        <v>0.4581930625171442</v>
      </c>
      <c r="T983" s="14">
        <v>512.12120000000004</v>
      </c>
      <c r="U983" s="27">
        <v>0.17699058356287234</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1588</v>
      </c>
      <c r="B984" s="2">
        <v>1480</v>
      </c>
      <c r="C984" s="27">
        <v>0.48445171849427171</v>
      </c>
      <c r="D984" s="2">
        <v>132.72727272727201</v>
      </c>
      <c r="E984" s="2">
        <v>2397</v>
      </c>
      <c r="F984" s="27">
        <v>0.62601201358056935</v>
      </c>
      <c r="G984" s="14">
        <v>164.24242424242399</v>
      </c>
      <c r="H984" s="2">
        <v>2286</v>
      </c>
      <c r="I984" s="27">
        <v>0.51801495581237256</v>
      </c>
      <c r="J984" s="14">
        <v>216.363632</v>
      </c>
      <c r="K984" s="27">
        <v>0.54459459459459458</v>
      </c>
      <c r="L984" s="2">
        <v>16986</v>
      </c>
      <c r="M984" s="27">
        <v>0.52109089793539287</v>
      </c>
      <c r="N984" s="2">
        <v>437.575757575757</v>
      </c>
      <c r="O984" s="2">
        <v>20892</v>
      </c>
      <c r="P984" s="27">
        <v>0.5694815460938778</v>
      </c>
      <c r="Q984" s="14">
        <v>527.27272727272702</v>
      </c>
      <c r="R984" s="2">
        <v>21727</v>
      </c>
      <c r="S984" s="27">
        <v>0.5418069374828558</v>
      </c>
      <c r="T984" s="14">
        <v>512.72730000000001</v>
      </c>
      <c r="U984" s="27">
        <v>0.2791122100553397</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122" t="s">
        <v>1892</v>
      </c>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211" t="s">
        <v>1703</v>
      </c>
      <c r="C987" s="211"/>
      <c r="D987" s="211" t="s">
        <v>1704</v>
      </c>
      <c r="E987" s="211" t="s">
        <v>1703</v>
      </c>
      <c r="F987" s="211"/>
      <c r="G987" s="211" t="s">
        <v>1704</v>
      </c>
      <c r="H987" s="211" t="s">
        <v>1703</v>
      </c>
      <c r="I987" s="211"/>
      <c r="J987" s="211" t="s">
        <v>1704</v>
      </c>
      <c r="K987" t="s">
        <v>172</v>
      </c>
      <c r="L987" s="211" t="s">
        <v>1703</v>
      </c>
      <c r="M987" s="211"/>
      <c r="N987" s="211" t="s">
        <v>1704</v>
      </c>
      <c r="O987" s="211" t="s">
        <v>1703</v>
      </c>
      <c r="P987" s="211"/>
      <c r="Q987" s="211" t="s">
        <v>1704</v>
      </c>
      <c r="R987" s="211" t="s">
        <v>1703</v>
      </c>
      <c r="S987" s="211"/>
      <c r="T987" s="211" t="s">
        <v>1704</v>
      </c>
      <c r="U987" t="s">
        <v>172</v>
      </c>
      <c r="V987" s="211" t="s">
        <v>1703</v>
      </c>
      <c r="W987" s="211"/>
      <c r="X987" s="211" t="s">
        <v>1704</v>
      </c>
      <c r="Y987" s="211" t="s">
        <v>1703</v>
      </c>
      <c r="Z987" s="211"/>
      <c r="AA987" s="211" t="s">
        <v>1704</v>
      </c>
      <c r="AB987" s="211" t="s">
        <v>1703</v>
      </c>
      <c r="AC987" s="211"/>
      <c r="AD987" s="211" t="s">
        <v>1704</v>
      </c>
      <c r="AE987" t="s">
        <v>172</v>
      </c>
    </row>
    <row r="988" spans="1:31" x14ac:dyDescent="0.3">
      <c r="A988" t="s">
        <v>174</v>
      </c>
      <c r="B988" s="2">
        <v>1095</v>
      </c>
      <c r="C988" s="27" t="s">
        <v>172</v>
      </c>
      <c r="D988" s="2">
        <v>121.212121212121</v>
      </c>
      <c r="E988" s="2">
        <v>614</v>
      </c>
      <c r="F988" s="27" t="s">
        <v>172</v>
      </c>
      <c r="G988" s="14">
        <v>105.454545454545</v>
      </c>
      <c r="H988" s="2">
        <v>358</v>
      </c>
      <c r="I988" s="27" t="s">
        <v>172</v>
      </c>
      <c r="J988" s="14">
        <v>84.242424</v>
      </c>
      <c r="K988" s="27">
        <v>-0.67305936073059358</v>
      </c>
      <c r="L988" s="2">
        <v>9503</v>
      </c>
      <c r="M988" s="27" t="s">
        <v>172</v>
      </c>
      <c r="N988" s="2">
        <v>465.45454545454498</v>
      </c>
      <c r="O988" s="2">
        <v>6371</v>
      </c>
      <c r="P988" s="27" t="s">
        <v>172</v>
      </c>
      <c r="Q988" s="14">
        <v>371.51515151515099</v>
      </c>
      <c r="R988" s="2">
        <v>5385</v>
      </c>
      <c r="S988" s="27" t="s">
        <v>172</v>
      </c>
      <c r="T988" s="14">
        <v>356.96969999999999</v>
      </c>
      <c r="U988" s="27">
        <v>-0.43333684099757969</v>
      </c>
      <c r="V988" s="2">
        <v>1159772</v>
      </c>
      <c r="W988" s="27" t="s">
        <v>172</v>
      </c>
      <c r="X988" s="2">
        <v>13122</v>
      </c>
      <c r="Y988" s="2">
        <v>1127989</v>
      </c>
      <c r="Z988" s="27" t="s">
        <v>172</v>
      </c>
      <c r="AA988" s="14">
        <v>11315.15</v>
      </c>
      <c r="AB988" s="2">
        <v>1107831</v>
      </c>
      <c r="AC988" s="27" t="s">
        <v>172</v>
      </c>
      <c r="AD988" s="14">
        <v>10672.73</v>
      </c>
      <c r="AE988" s="27">
        <v>-4.4999999999999998E-2</v>
      </c>
    </row>
    <row r="989" spans="1:31" x14ac:dyDescent="0.3">
      <c r="A989" t="s">
        <v>1893</v>
      </c>
      <c r="B989" s="2">
        <v>365</v>
      </c>
      <c r="C989" s="27">
        <v>0.33333333333333331</v>
      </c>
      <c r="D989" s="2">
        <v>95.151515151515099</v>
      </c>
      <c r="E989" s="2">
        <v>167</v>
      </c>
      <c r="F989" s="27">
        <v>0.2719869706840391</v>
      </c>
      <c r="G989" s="14">
        <v>59.393939393939398</v>
      </c>
      <c r="H989" s="2">
        <v>114</v>
      </c>
      <c r="I989" s="27">
        <v>0.31843575418994413</v>
      </c>
      <c r="J989" s="14">
        <v>46.6666679</v>
      </c>
      <c r="K989" s="27">
        <v>-0.68767123287671228</v>
      </c>
      <c r="L989" s="2">
        <v>2582</v>
      </c>
      <c r="M989" s="27">
        <v>0.27170367252446598</v>
      </c>
      <c r="N989" s="2">
        <v>250.30303030303</v>
      </c>
      <c r="O989" s="2">
        <v>1839</v>
      </c>
      <c r="P989" s="27">
        <v>0.28865170302935172</v>
      </c>
      <c r="Q989" s="14">
        <v>215.15151515151501</v>
      </c>
      <c r="R989" s="2">
        <v>1297</v>
      </c>
      <c r="S989" s="27">
        <v>0.24085422469823584</v>
      </c>
      <c r="T989" s="14">
        <v>193.33332799999999</v>
      </c>
      <c r="U989" s="27">
        <v>-0.49767621998450812</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1894</v>
      </c>
      <c r="B990" s="2">
        <v>89</v>
      </c>
      <c r="C990" s="27">
        <v>8.1278538812785392E-2</v>
      </c>
      <c r="D990" s="2">
        <v>40</v>
      </c>
      <c r="E990" s="2">
        <v>42</v>
      </c>
      <c r="F990" s="27">
        <v>6.8403908794788276E-2</v>
      </c>
      <c r="G990" s="14">
        <v>27.272727272727199</v>
      </c>
      <c r="H990" s="2">
        <v>0</v>
      </c>
      <c r="I990" s="27">
        <v>0</v>
      </c>
      <c r="J990" s="14">
        <v>16.969695999999999</v>
      </c>
      <c r="K990" s="27">
        <v>-1</v>
      </c>
      <c r="L990" s="2">
        <v>406</v>
      </c>
      <c r="M990" s="27">
        <v>4.2723350520888138E-2</v>
      </c>
      <c r="N990" s="2">
        <v>113.333333333333</v>
      </c>
      <c r="O990" s="2">
        <v>275</v>
      </c>
      <c r="P990" s="27">
        <v>4.3164338408413119E-2</v>
      </c>
      <c r="Q990" s="14">
        <v>71.515151515151501</v>
      </c>
      <c r="R990" s="2">
        <v>64</v>
      </c>
      <c r="S990" s="27">
        <v>1.1884865366759517E-2</v>
      </c>
      <c r="T990" s="14">
        <v>43.030304000000001</v>
      </c>
      <c r="U990" s="27">
        <v>-0.8423645320197044</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1895</v>
      </c>
      <c r="B991" s="2">
        <v>232</v>
      </c>
      <c r="C991" s="27">
        <v>0.21187214611872146</v>
      </c>
      <c r="D991" s="2">
        <v>78.787878787878796</v>
      </c>
      <c r="E991" s="2">
        <v>59</v>
      </c>
      <c r="F991" s="27">
        <v>9.6091205211726385E-2</v>
      </c>
      <c r="G991" s="14">
        <v>32.727272727272698</v>
      </c>
      <c r="H991" s="2">
        <v>67</v>
      </c>
      <c r="I991" s="27">
        <v>0.18715083798882681</v>
      </c>
      <c r="J991" s="14">
        <v>38.181820000000002</v>
      </c>
      <c r="K991" s="27">
        <v>-0.71120689655172409</v>
      </c>
      <c r="L991" s="2">
        <v>1938</v>
      </c>
      <c r="M991" s="27">
        <v>0.2039355992844365</v>
      </c>
      <c r="N991" s="2">
        <v>244.84848484848399</v>
      </c>
      <c r="O991" s="2">
        <v>828</v>
      </c>
      <c r="P991" s="27">
        <v>0.1299638989169675</v>
      </c>
      <c r="Q991" s="14">
        <v>157.575757575757</v>
      </c>
      <c r="R991" s="2">
        <v>416</v>
      </c>
      <c r="S991" s="27">
        <v>7.7251624883936859E-2</v>
      </c>
      <c r="T991" s="14">
        <v>94.545455899999993</v>
      </c>
      <c r="U991" s="27">
        <v>-0.78534571723426216</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1896</v>
      </c>
      <c r="B992" s="2">
        <v>111</v>
      </c>
      <c r="C992" s="27">
        <v>0.10136986301369863</v>
      </c>
      <c r="D992" s="2">
        <v>56.363636363636303</v>
      </c>
      <c r="E992" s="2">
        <v>115</v>
      </c>
      <c r="F992" s="27">
        <v>0.18729641693811075</v>
      </c>
      <c r="G992" s="14">
        <v>55.757575757575701</v>
      </c>
      <c r="H992" s="2">
        <v>89</v>
      </c>
      <c r="I992" s="27">
        <v>0.24860335195530725</v>
      </c>
      <c r="J992" s="14">
        <v>41.818179999999998</v>
      </c>
      <c r="K992" s="27">
        <v>-0.1981981981981982</v>
      </c>
      <c r="L992" s="2">
        <v>1023</v>
      </c>
      <c r="M992" s="27">
        <v>0.10765021572135115</v>
      </c>
      <c r="N992" s="2">
        <v>168.48484848484799</v>
      </c>
      <c r="O992" s="2">
        <v>1337</v>
      </c>
      <c r="P992" s="27">
        <v>0.20985716528017578</v>
      </c>
      <c r="Q992" s="14">
        <v>167.272727272727</v>
      </c>
      <c r="R992" s="2">
        <v>696</v>
      </c>
      <c r="S992" s="27">
        <v>0.12924791086350976</v>
      </c>
      <c r="T992" s="14">
        <v>131.515152</v>
      </c>
      <c r="U992" s="27">
        <v>-0.31964809384164222</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1897</v>
      </c>
      <c r="B993" s="2">
        <v>30</v>
      </c>
      <c r="C993" s="27">
        <v>2.7397260273972601E-2</v>
      </c>
      <c r="D993" s="2">
        <v>29.090909090909101</v>
      </c>
      <c r="E993" s="2">
        <v>28</v>
      </c>
      <c r="F993" s="27">
        <v>4.5602605863192182E-2</v>
      </c>
      <c r="G993" s="14">
        <v>26.6666666666666</v>
      </c>
      <c r="H993" s="2">
        <v>24</v>
      </c>
      <c r="I993" s="27">
        <v>6.7039106145251395E-2</v>
      </c>
      <c r="J993" s="14">
        <v>21.818182</v>
      </c>
      <c r="K993" s="27">
        <v>-0.2</v>
      </c>
      <c r="L993" s="2">
        <v>644</v>
      </c>
      <c r="M993" s="27">
        <v>6.7768073240029467E-2</v>
      </c>
      <c r="N993" s="2">
        <v>113.333333333333</v>
      </c>
      <c r="O993" s="2">
        <v>465</v>
      </c>
      <c r="P993" s="27">
        <v>7.2986972217862184E-2</v>
      </c>
      <c r="Q993" s="14">
        <v>106.06060606060601</v>
      </c>
      <c r="R993" s="2">
        <v>574</v>
      </c>
      <c r="S993" s="27">
        <v>0.10659238625812442</v>
      </c>
      <c r="T993" s="14">
        <v>117.57576</v>
      </c>
      <c r="U993" s="27">
        <v>-0.10869565217391304</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1898</v>
      </c>
      <c r="B994" s="2">
        <v>0</v>
      </c>
      <c r="C994" s="27">
        <v>0</v>
      </c>
      <c r="D994" s="2">
        <v>80</v>
      </c>
      <c r="E994" s="2">
        <v>0</v>
      </c>
      <c r="F994" s="27">
        <v>0</v>
      </c>
      <c r="G994" s="14">
        <v>13.3333333333333</v>
      </c>
      <c r="H994" s="2">
        <v>0</v>
      </c>
      <c r="I994" s="27">
        <v>0</v>
      </c>
      <c r="J994" s="14">
        <v>16.969695999999999</v>
      </c>
      <c r="L994" s="2">
        <v>190</v>
      </c>
      <c r="M994" s="27">
        <v>1.9993686204356518E-2</v>
      </c>
      <c r="N994" s="2">
        <v>53.939393939393902</v>
      </c>
      <c r="O994" s="2">
        <v>106</v>
      </c>
      <c r="P994" s="27">
        <v>1.6637890441061058E-2</v>
      </c>
      <c r="Q994" s="14">
        <v>38.787878787878697</v>
      </c>
      <c r="R994" s="2">
        <v>162</v>
      </c>
      <c r="S994" s="27">
        <v>3.0083565459610027E-2</v>
      </c>
      <c r="T994" s="14">
        <v>90.909090000000006</v>
      </c>
      <c r="U994" s="27">
        <v>-0.14736842105263157</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1899</v>
      </c>
      <c r="B995" s="2">
        <v>268</v>
      </c>
      <c r="C995" s="27">
        <v>0.24474885844748859</v>
      </c>
      <c r="D995" s="2">
        <v>68.484848484848399</v>
      </c>
      <c r="E995" s="2">
        <v>203</v>
      </c>
      <c r="F995" s="27">
        <v>0.3306188925081433</v>
      </c>
      <c r="G995" s="14">
        <v>66.060606060606005</v>
      </c>
      <c r="H995" s="2">
        <v>64</v>
      </c>
      <c r="I995" s="27">
        <v>0.1787709497206704</v>
      </c>
      <c r="J995" s="14">
        <v>37.5757561</v>
      </c>
      <c r="K995" s="27">
        <v>-0.76119402985074625</v>
      </c>
      <c r="L995" s="2">
        <v>2720</v>
      </c>
      <c r="M995" s="27">
        <v>0.28622540250447226</v>
      </c>
      <c r="N995" s="2">
        <v>266.666666666666</v>
      </c>
      <c r="O995" s="2">
        <v>1521</v>
      </c>
      <c r="P995" s="27">
        <v>0.23873803170616859</v>
      </c>
      <c r="Q995" s="14">
        <v>169.09090909090901</v>
      </c>
      <c r="R995" s="2">
        <v>2176</v>
      </c>
      <c r="S995" s="27">
        <v>0.4040854224698236</v>
      </c>
      <c r="T995" s="14">
        <v>197.57576</v>
      </c>
      <c r="U995" s="27">
        <v>-0.2</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122" t="s">
        <v>1900</v>
      </c>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211" t="s">
        <v>1703</v>
      </c>
      <c r="C998" s="211"/>
      <c r="D998" s="211" t="s">
        <v>1704</v>
      </c>
      <c r="E998" s="211" t="s">
        <v>1703</v>
      </c>
      <c r="F998" s="211"/>
      <c r="G998" s="211" t="s">
        <v>1704</v>
      </c>
      <c r="H998" s="211" t="s">
        <v>1703</v>
      </c>
      <c r="I998" s="211"/>
      <c r="J998" s="211" t="s">
        <v>1704</v>
      </c>
      <c r="K998" t="s">
        <v>172</v>
      </c>
      <c r="L998" s="211" t="s">
        <v>1703</v>
      </c>
      <c r="M998" s="211"/>
      <c r="N998" s="211" t="s">
        <v>1704</v>
      </c>
      <c r="O998" s="211" t="s">
        <v>1703</v>
      </c>
      <c r="P998" s="211"/>
      <c r="Q998" s="211" t="s">
        <v>1704</v>
      </c>
      <c r="R998" s="211" t="s">
        <v>1703</v>
      </c>
      <c r="S998" s="211"/>
      <c r="T998" s="211" t="s">
        <v>1704</v>
      </c>
      <c r="U998" t="s">
        <v>172</v>
      </c>
      <c r="V998" s="211" t="s">
        <v>1703</v>
      </c>
      <c r="W998" s="211"/>
      <c r="X998" s="211" t="s">
        <v>1704</v>
      </c>
      <c r="Y998" s="211" t="s">
        <v>1703</v>
      </c>
      <c r="Z998" s="211"/>
      <c r="AA998" s="211" t="s">
        <v>1704</v>
      </c>
      <c r="AB998" s="211" t="s">
        <v>1703</v>
      </c>
      <c r="AC998" s="211"/>
      <c r="AD998" s="211" t="s">
        <v>1704</v>
      </c>
      <c r="AE998" t="s">
        <v>172</v>
      </c>
    </row>
    <row r="999" spans="1:31" x14ac:dyDescent="0.3">
      <c r="A999" t="s">
        <v>174</v>
      </c>
      <c r="B999" s="2">
        <v>8229</v>
      </c>
      <c r="C999" s="27" t="s">
        <v>172</v>
      </c>
      <c r="D999" s="2">
        <v>192.72727272727201</v>
      </c>
      <c r="E999" s="2">
        <v>9060</v>
      </c>
      <c r="F999" s="27" t="s">
        <v>172</v>
      </c>
      <c r="G999" s="14">
        <v>166.06060606060601</v>
      </c>
      <c r="H999" s="2">
        <v>10090</v>
      </c>
      <c r="I999" s="27" t="s">
        <v>172</v>
      </c>
      <c r="J999" s="14">
        <v>214.545456</v>
      </c>
      <c r="K999" s="27">
        <v>0.22615141572487543</v>
      </c>
      <c r="L999" s="2">
        <v>73586</v>
      </c>
      <c r="M999" s="27" t="s">
        <v>172</v>
      </c>
      <c r="N999" s="2">
        <v>471.51515151515099</v>
      </c>
      <c r="O999" s="2">
        <v>77692</v>
      </c>
      <c r="P999" s="27" t="s">
        <v>172</v>
      </c>
      <c r="Q999" s="14">
        <v>383.636363636363</v>
      </c>
      <c r="R999" s="2">
        <v>81306</v>
      </c>
      <c r="S999" s="27" t="s">
        <v>172</v>
      </c>
      <c r="T999" s="14">
        <v>372.72726399999999</v>
      </c>
      <c r="U999" s="27">
        <v>0.10491126029407767</v>
      </c>
      <c r="V999" s="2">
        <v>12392852</v>
      </c>
      <c r="W999" s="27" t="s">
        <v>172</v>
      </c>
      <c r="X999" s="2">
        <v>13533</v>
      </c>
      <c r="Y999" s="2">
        <v>12717801</v>
      </c>
      <c r="Z999" s="27" t="s">
        <v>172</v>
      </c>
      <c r="AA999" s="14">
        <v>11122.42</v>
      </c>
      <c r="AB999" s="2">
        <v>13103114</v>
      </c>
      <c r="AC999" s="27" t="s">
        <v>172</v>
      </c>
      <c r="AD999" s="14">
        <v>11237.58</v>
      </c>
      <c r="AE999" s="27">
        <v>5.7000000000000002E-2</v>
      </c>
    </row>
    <row r="1000" spans="1:31" x14ac:dyDescent="0.3">
      <c r="A1000" t="s">
        <v>1585</v>
      </c>
      <c r="B1000" s="2">
        <v>4482</v>
      </c>
      <c r="C1000" s="27">
        <v>0.54465913233685748</v>
      </c>
      <c r="D1000" s="2">
        <v>170.90909090909</v>
      </c>
      <c r="E1000" s="2">
        <v>4417</v>
      </c>
      <c r="F1000" s="27">
        <v>0.48752759381898453</v>
      </c>
      <c r="G1000" s="14">
        <v>169.69696969696901</v>
      </c>
      <c r="H1000" s="2">
        <v>5292</v>
      </c>
      <c r="I1000" s="27">
        <v>0.52447968285431124</v>
      </c>
      <c r="J1000" s="14">
        <v>276.96969999999999</v>
      </c>
      <c r="K1000" s="27">
        <v>0.18072289156626506</v>
      </c>
      <c r="L1000" s="2">
        <v>41135</v>
      </c>
      <c r="M1000" s="27">
        <v>0.55900578914467425</v>
      </c>
      <c r="N1000" s="2">
        <v>614.54545454545405</v>
      </c>
      <c r="O1000" s="2">
        <v>40124</v>
      </c>
      <c r="P1000" s="27">
        <v>0.5164495700973073</v>
      </c>
      <c r="Q1000" s="14">
        <v>530.90909090909099</v>
      </c>
      <c r="R1000" s="2">
        <v>42480</v>
      </c>
      <c r="S1000" s="27">
        <v>0.52247066637148554</v>
      </c>
      <c r="T1000" s="14">
        <v>656.96969999999999</v>
      </c>
      <c r="U1000" s="27">
        <v>3.2697216482314329E-2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1901</v>
      </c>
      <c r="B1001" s="2">
        <v>47</v>
      </c>
      <c r="C1001" s="27">
        <v>5.7115080811763275E-3</v>
      </c>
      <c r="D1001" s="2">
        <v>32.727272727272698</v>
      </c>
      <c r="E1001" s="2">
        <v>41</v>
      </c>
      <c r="F1001" s="27">
        <v>4.5253863134657839E-3</v>
      </c>
      <c r="G1001" s="14">
        <v>23.030303030302999</v>
      </c>
      <c r="H1001" s="2">
        <v>89</v>
      </c>
      <c r="I1001" s="27">
        <v>8.820614469772052E-3</v>
      </c>
      <c r="J1001" s="14">
        <v>47.272728000000001</v>
      </c>
      <c r="K1001" s="27">
        <v>0.8936170212765957</v>
      </c>
      <c r="L1001" s="2">
        <v>628</v>
      </c>
      <c r="M1001" s="27">
        <v>8.5342320550104642E-3</v>
      </c>
      <c r="N1001" s="2">
        <v>130.30303030303</v>
      </c>
      <c r="O1001" s="2">
        <v>302</v>
      </c>
      <c r="P1001" s="27">
        <v>3.8871441075014157E-3</v>
      </c>
      <c r="Q1001" s="14">
        <v>73.3333333333333</v>
      </c>
      <c r="R1001" s="2">
        <v>332</v>
      </c>
      <c r="S1001" s="27">
        <v>4.0833394829409885E-3</v>
      </c>
      <c r="T1001" s="14">
        <v>74.545455899999993</v>
      </c>
      <c r="U1001" s="27">
        <v>-0.4713375796178344</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1902</v>
      </c>
      <c r="B1002" s="2">
        <v>657</v>
      </c>
      <c r="C1002" s="27">
        <v>7.983959168793292E-2</v>
      </c>
      <c r="D1002" s="2">
        <v>101.818181818181</v>
      </c>
      <c r="E1002" s="2">
        <v>678</v>
      </c>
      <c r="F1002" s="27">
        <v>7.483443708609272E-2</v>
      </c>
      <c r="G1002" s="14">
        <v>85.454545454545396</v>
      </c>
      <c r="H1002" s="2">
        <v>682</v>
      </c>
      <c r="I1002" s="27">
        <v>6.7591674925668976E-2</v>
      </c>
      <c r="J1002" s="14">
        <v>122.42424</v>
      </c>
      <c r="K1002" s="27">
        <v>3.8051750380517502E-2</v>
      </c>
      <c r="L1002" s="2">
        <v>4544</v>
      </c>
      <c r="M1002" s="27">
        <v>6.1750876525426032E-2</v>
      </c>
      <c r="N1002" s="2">
        <v>256.969696969697</v>
      </c>
      <c r="O1002" s="2">
        <v>4452</v>
      </c>
      <c r="P1002" s="27">
        <v>5.7303197240385108E-2</v>
      </c>
      <c r="Q1002" s="14">
        <v>300.60606060606</v>
      </c>
      <c r="R1002" s="2">
        <v>4065</v>
      </c>
      <c r="S1002" s="27">
        <v>4.9996310235406981E-2</v>
      </c>
      <c r="T1002" s="14">
        <v>257.57574499999998</v>
      </c>
      <c r="U1002" s="27">
        <v>-0.1054137323943662</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1903</v>
      </c>
      <c r="B1003" s="2">
        <v>827</v>
      </c>
      <c r="C1003" s="27">
        <v>0.10049823793899623</v>
      </c>
      <c r="D1003" s="2">
        <v>94.545454545454504</v>
      </c>
      <c r="E1003" s="2">
        <v>804</v>
      </c>
      <c r="F1003" s="27">
        <v>8.8741721854304637E-2</v>
      </c>
      <c r="G1003" s="14">
        <v>77.575757575757507</v>
      </c>
      <c r="H1003" s="2">
        <v>933</v>
      </c>
      <c r="I1003" s="27">
        <v>9.2467789890981172E-2</v>
      </c>
      <c r="J1003" s="14">
        <v>108.484848</v>
      </c>
      <c r="K1003" s="27">
        <v>0.12817412333736397</v>
      </c>
      <c r="L1003" s="2">
        <v>8444</v>
      </c>
      <c r="M1003" s="27">
        <v>0.11475008833201968</v>
      </c>
      <c r="N1003" s="2">
        <v>387.87878787878702</v>
      </c>
      <c r="O1003" s="2">
        <v>6831</v>
      </c>
      <c r="P1003" s="27">
        <v>8.7924110590536994E-2</v>
      </c>
      <c r="Q1003" s="14">
        <v>261.81818181818102</v>
      </c>
      <c r="R1003" s="2">
        <v>6917</v>
      </c>
      <c r="S1003" s="27">
        <v>8.5073672299707276E-2</v>
      </c>
      <c r="T1003" s="14">
        <v>298.18182400000001</v>
      </c>
      <c r="U1003" s="27">
        <v>-0.18083846518237803</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1904</v>
      </c>
      <c r="B1004" s="2">
        <v>950</v>
      </c>
      <c r="C1004" s="27">
        <v>0.11544537610888322</v>
      </c>
      <c r="D1004" s="2">
        <v>90.303030303030297</v>
      </c>
      <c r="E1004" s="2">
        <v>909</v>
      </c>
      <c r="F1004" s="27">
        <v>0.10033112582781457</v>
      </c>
      <c r="G1004" s="14">
        <v>104.24242424242399</v>
      </c>
      <c r="H1004" s="2">
        <v>1068</v>
      </c>
      <c r="I1004" s="27">
        <v>0.10584737363726462</v>
      </c>
      <c r="J1004" s="14">
        <v>121.818184</v>
      </c>
      <c r="K1004" s="27">
        <v>0.12421052631578948</v>
      </c>
      <c r="L1004" s="2">
        <v>10175</v>
      </c>
      <c r="M1004" s="27">
        <v>0.13827358464925393</v>
      </c>
      <c r="N1004" s="2">
        <v>335.75757575757501</v>
      </c>
      <c r="O1004" s="2">
        <v>9402</v>
      </c>
      <c r="P1004" s="27">
        <v>0.12101632085671626</v>
      </c>
      <c r="Q1004" s="14">
        <v>289.69696969696901</v>
      </c>
      <c r="R1004" s="2">
        <v>8548</v>
      </c>
      <c r="S1004" s="27">
        <v>0.10513369247042038</v>
      </c>
      <c r="T1004" s="14">
        <v>356.96969999999999</v>
      </c>
      <c r="U1004" s="27">
        <v>-0.15990171990171989</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1905</v>
      </c>
      <c r="B1005" s="2">
        <v>433</v>
      </c>
      <c r="C1005" s="27">
        <v>5.2618787215943617E-2</v>
      </c>
      <c r="D1005" s="2">
        <v>68.484848484848399</v>
      </c>
      <c r="E1005" s="2">
        <v>384</v>
      </c>
      <c r="F1005" s="27">
        <v>4.2384105960264901E-2</v>
      </c>
      <c r="G1005" s="14">
        <v>60.606060606060602</v>
      </c>
      <c r="H1005" s="2">
        <v>570</v>
      </c>
      <c r="I1005" s="27">
        <v>5.6491575817641228E-2</v>
      </c>
      <c r="J1005" s="14">
        <v>96.969695999999999</v>
      </c>
      <c r="K1005" s="27">
        <v>0.31639722863741337</v>
      </c>
      <c r="L1005" s="2">
        <v>4638</v>
      </c>
      <c r="M1005" s="27">
        <v>6.3028293425379828E-2</v>
      </c>
      <c r="N1005" s="2">
        <v>232.72727272727201</v>
      </c>
      <c r="O1005" s="2">
        <v>4170</v>
      </c>
      <c r="P1005" s="27">
        <v>5.3673479894969879E-2</v>
      </c>
      <c r="Q1005" s="14">
        <v>232.12121212121201</v>
      </c>
      <c r="R1005" s="2">
        <v>4590</v>
      </c>
      <c r="S1005" s="27">
        <v>5.6453398273190174E-2</v>
      </c>
      <c r="T1005" s="14">
        <v>295.15152</v>
      </c>
      <c r="U1005" s="27">
        <v>-1.034928848641656E-2</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1906</v>
      </c>
      <c r="B1006" s="2">
        <v>386</v>
      </c>
      <c r="C1006" s="27">
        <v>4.6907279134767284E-2</v>
      </c>
      <c r="D1006" s="2">
        <v>74.545454545454504</v>
      </c>
      <c r="E1006" s="2">
        <v>331</v>
      </c>
      <c r="F1006" s="27">
        <v>3.6534216335540839E-2</v>
      </c>
      <c r="G1006" s="14">
        <v>61.212121212121197</v>
      </c>
      <c r="H1006" s="2">
        <v>405</v>
      </c>
      <c r="I1006" s="27">
        <v>4.013875123885035E-2</v>
      </c>
      <c r="J1006" s="14">
        <v>87.878784199999998</v>
      </c>
      <c r="K1006" s="27">
        <v>4.9222797927461141E-2</v>
      </c>
      <c r="L1006" s="2">
        <v>3354</v>
      </c>
      <c r="M1006" s="27">
        <v>4.5579322153670533E-2</v>
      </c>
      <c r="N1006" s="2">
        <v>210.90909090909</v>
      </c>
      <c r="O1006" s="2">
        <v>3561</v>
      </c>
      <c r="P1006" s="27">
        <v>4.5834834989445503E-2</v>
      </c>
      <c r="Q1006" s="14">
        <v>205.45454545454501</v>
      </c>
      <c r="R1006" s="2">
        <v>4861</v>
      </c>
      <c r="S1006" s="27">
        <v>5.9786485622217306E-2</v>
      </c>
      <c r="T1006" s="14">
        <v>286.06060000000002</v>
      </c>
      <c r="U1006" s="27">
        <v>0.44931425163983302</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1907</v>
      </c>
      <c r="B1007" s="2">
        <v>777</v>
      </c>
      <c r="C1007" s="27">
        <v>9.4422165512212899E-2</v>
      </c>
      <c r="D1007" s="2">
        <v>69.090909090909093</v>
      </c>
      <c r="E1007" s="2">
        <v>621</v>
      </c>
      <c r="F1007" s="27">
        <v>6.8543046357615892E-2</v>
      </c>
      <c r="G1007" s="14">
        <v>73.939393939393895</v>
      </c>
      <c r="H1007" s="2">
        <v>763</v>
      </c>
      <c r="I1007" s="27">
        <v>7.5619425173439045E-2</v>
      </c>
      <c r="J1007" s="14">
        <v>88.484849999999994</v>
      </c>
      <c r="K1007" s="27">
        <v>-1.8018018018018018E-2</v>
      </c>
      <c r="L1007" s="2">
        <v>5108</v>
      </c>
      <c r="M1007" s="27">
        <v>6.9415377925148805E-2</v>
      </c>
      <c r="N1007" s="2">
        <v>188.48484848484799</v>
      </c>
      <c r="O1007" s="2">
        <v>6337</v>
      </c>
      <c r="P1007" s="27">
        <v>8.1565669567008184E-2</v>
      </c>
      <c r="Q1007" s="14">
        <v>224.84848484848399</v>
      </c>
      <c r="R1007" s="2">
        <v>7286</v>
      </c>
      <c r="S1007" s="27">
        <v>8.9612082749120608E-2</v>
      </c>
      <c r="T1007" s="14">
        <v>208.484848</v>
      </c>
      <c r="U1007" s="27">
        <v>0.42638997650743932</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1908</v>
      </c>
      <c r="B1008" s="2">
        <v>352</v>
      </c>
      <c r="C1008" s="27">
        <v>4.2775549884554627E-2</v>
      </c>
      <c r="D1008" s="2">
        <v>56.363636363636303</v>
      </c>
      <c r="E1008" s="2">
        <v>517</v>
      </c>
      <c r="F1008" s="27">
        <v>5.7064017660044153E-2</v>
      </c>
      <c r="G1008" s="14">
        <v>60</v>
      </c>
      <c r="H1008" s="2">
        <v>519</v>
      </c>
      <c r="I1008" s="27">
        <v>5.1437066402378592E-2</v>
      </c>
      <c r="J1008" s="14">
        <v>69.696969999999993</v>
      </c>
      <c r="K1008" s="27">
        <v>0.47443181818181818</v>
      </c>
      <c r="L1008" s="2">
        <v>3223</v>
      </c>
      <c r="M1008" s="27">
        <v>4.3799092218628544E-2</v>
      </c>
      <c r="N1008" s="2">
        <v>175.15151515151501</v>
      </c>
      <c r="O1008" s="2">
        <v>3778</v>
      </c>
      <c r="P1008" s="27">
        <v>4.8627915358080628E-2</v>
      </c>
      <c r="Q1008" s="14">
        <v>172.72727272727201</v>
      </c>
      <c r="R1008" s="2">
        <v>4196</v>
      </c>
      <c r="S1008" s="27">
        <v>5.1607507441025262E-2</v>
      </c>
      <c r="T1008" s="14">
        <v>247.27271999999999</v>
      </c>
      <c r="U1008" s="27">
        <v>0.30189264660254422</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1909</v>
      </c>
      <c r="B1009" s="2">
        <v>53</v>
      </c>
      <c r="C1009" s="27">
        <v>6.4406367723903266E-3</v>
      </c>
      <c r="D1009" s="2">
        <v>20</v>
      </c>
      <c r="E1009" s="2">
        <v>132</v>
      </c>
      <c r="F1009" s="27">
        <v>1.456953642384106E-2</v>
      </c>
      <c r="G1009" s="14">
        <v>35.757575757575701</v>
      </c>
      <c r="H1009" s="2">
        <v>263</v>
      </c>
      <c r="I1009" s="27">
        <v>2.6065411298315164E-2</v>
      </c>
      <c r="J1009" s="14">
        <v>113.939392</v>
      </c>
      <c r="K1009" s="27">
        <v>3.9622641509433962</v>
      </c>
      <c r="L1009" s="2">
        <v>1021</v>
      </c>
      <c r="M1009" s="27">
        <v>1.387492186013644E-2</v>
      </c>
      <c r="N1009" s="2">
        <v>118.787878787878</v>
      </c>
      <c r="O1009" s="2">
        <v>1291</v>
      </c>
      <c r="P1009" s="27">
        <v>1.6616897492663336E-2</v>
      </c>
      <c r="Q1009" s="14">
        <v>118.181818181818</v>
      </c>
      <c r="R1009" s="2">
        <v>1685</v>
      </c>
      <c r="S1009" s="27">
        <v>2.0724177797456521E-2</v>
      </c>
      <c r="T1009" s="14">
        <v>195.15152</v>
      </c>
      <c r="U1009" s="27">
        <v>0.65034280117531829</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1588</v>
      </c>
      <c r="B1010" s="2">
        <v>3747</v>
      </c>
      <c r="C1010" s="27">
        <v>0.45534086766314252</v>
      </c>
      <c r="D1010" s="2">
        <v>185.45454545454501</v>
      </c>
      <c r="E1010" s="2">
        <v>4643</v>
      </c>
      <c r="F1010" s="27">
        <v>0.51247240618101542</v>
      </c>
      <c r="G1010" s="14">
        <v>176.363636363636</v>
      </c>
      <c r="H1010" s="2">
        <v>4798</v>
      </c>
      <c r="I1010" s="27">
        <v>0.47552031714568882</v>
      </c>
      <c r="J1010" s="14">
        <v>258.78787199999999</v>
      </c>
      <c r="K1010" s="27">
        <v>0.28049105951427811</v>
      </c>
      <c r="L1010" s="2">
        <v>32451</v>
      </c>
      <c r="M1010" s="27">
        <v>0.44099421085532575</v>
      </c>
      <c r="N1010" s="2">
        <v>621.81818181818096</v>
      </c>
      <c r="O1010" s="2">
        <v>37568</v>
      </c>
      <c r="P1010" s="27">
        <v>0.4835504299026927</v>
      </c>
      <c r="Q1010" s="14">
        <v>546.06060606060601</v>
      </c>
      <c r="R1010" s="2">
        <v>38826</v>
      </c>
      <c r="S1010" s="27">
        <v>0.47752933362851452</v>
      </c>
      <c r="T1010" s="14">
        <v>552.72730000000001</v>
      </c>
      <c r="U1010" s="27">
        <v>0.19645003235647593</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1901</v>
      </c>
      <c r="B1011" s="2">
        <v>321</v>
      </c>
      <c r="C1011" s="27">
        <v>3.9008384979948962E-2</v>
      </c>
      <c r="D1011" s="2">
        <v>79.393939393939405</v>
      </c>
      <c r="E1011" s="2">
        <v>289</v>
      </c>
      <c r="F1011" s="27">
        <v>3.1898454746136867E-2</v>
      </c>
      <c r="G1011" s="14">
        <v>72.727272727272705</v>
      </c>
      <c r="H1011" s="2">
        <v>278</v>
      </c>
      <c r="I1011" s="27">
        <v>2.7552031714568881E-2</v>
      </c>
      <c r="J1011" s="14">
        <v>68.484849999999994</v>
      </c>
      <c r="K1011" s="27">
        <v>-0.13395638629283488</v>
      </c>
      <c r="L1011" s="2">
        <v>3585</v>
      </c>
      <c r="M1011" s="27">
        <v>4.8718506237599546E-2</v>
      </c>
      <c r="N1011" s="2">
        <v>256.36363636363598</v>
      </c>
      <c r="O1011" s="2">
        <v>3271</v>
      </c>
      <c r="P1011" s="27">
        <v>4.2102146939195798E-2</v>
      </c>
      <c r="Q1011" s="14">
        <v>197.575757575757</v>
      </c>
      <c r="R1011" s="2">
        <v>2906</v>
      </c>
      <c r="S1011" s="27">
        <v>3.5741519691043715E-2</v>
      </c>
      <c r="T1011" s="14">
        <v>255.75756799999999</v>
      </c>
      <c r="U1011" s="27">
        <v>-0.18940027894002789</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1902</v>
      </c>
      <c r="B1012" s="2">
        <v>1268</v>
      </c>
      <c r="C1012" s="27">
        <v>0.15408919674322519</v>
      </c>
      <c r="D1012" s="2">
        <v>150.30303030303</v>
      </c>
      <c r="E1012" s="2">
        <v>1277</v>
      </c>
      <c r="F1012" s="27">
        <v>0.14094922737306842</v>
      </c>
      <c r="G1012" s="14">
        <v>133.333333333333</v>
      </c>
      <c r="H1012" s="2">
        <v>1159</v>
      </c>
      <c r="I1012" s="27">
        <v>0.11486620416253716</v>
      </c>
      <c r="J1012" s="14">
        <v>163.636368</v>
      </c>
      <c r="K1012" s="27">
        <v>-8.5962145110410101E-2</v>
      </c>
      <c r="L1012" s="2">
        <v>9236</v>
      </c>
      <c r="M1012" s="27">
        <v>0.12551300519120484</v>
      </c>
      <c r="N1012" s="2">
        <v>372.72727272727201</v>
      </c>
      <c r="O1012" s="2">
        <v>9776</v>
      </c>
      <c r="P1012" s="27">
        <v>0.12583020130772796</v>
      </c>
      <c r="Q1012" s="14">
        <v>367.87878787878702</v>
      </c>
      <c r="R1012" s="2">
        <v>10610</v>
      </c>
      <c r="S1012" s="27">
        <v>0.13049467443977075</v>
      </c>
      <c r="T1012" s="14">
        <v>400.60604899999998</v>
      </c>
      <c r="U1012" s="27">
        <v>0.1487656994369857</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1903</v>
      </c>
      <c r="B1013" s="2">
        <v>764</v>
      </c>
      <c r="C1013" s="27">
        <v>9.2842386681249237E-2</v>
      </c>
      <c r="D1013" s="2">
        <v>98.181818181818201</v>
      </c>
      <c r="E1013" s="2">
        <v>875</v>
      </c>
      <c r="F1013" s="27">
        <v>9.6578366445916108E-2</v>
      </c>
      <c r="G1013" s="14">
        <v>127.272727272727</v>
      </c>
      <c r="H1013" s="2">
        <v>1180</v>
      </c>
      <c r="I1013" s="27">
        <v>0.11694747274529237</v>
      </c>
      <c r="J1013" s="14">
        <v>167.27271999999999</v>
      </c>
      <c r="K1013" s="27">
        <v>0.54450261780104714</v>
      </c>
      <c r="L1013" s="2">
        <v>7114</v>
      </c>
      <c r="M1013" s="27">
        <v>9.6675998151822359E-2</v>
      </c>
      <c r="N1013" s="2">
        <v>356.36363636363598</v>
      </c>
      <c r="O1013" s="2">
        <v>8987</v>
      </c>
      <c r="P1013" s="27">
        <v>0.1156747155434279</v>
      </c>
      <c r="Q1013" s="14">
        <v>311.51515151515099</v>
      </c>
      <c r="R1013" s="2">
        <v>9287</v>
      </c>
      <c r="S1013" s="27">
        <v>0.1142228125845571</v>
      </c>
      <c r="T1013" s="14">
        <v>380.60604899999998</v>
      </c>
      <c r="U1013" s="27">
        <v>0.30545403429856621</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1904</v>
      </c>
      <c r="B1014" s="2">
        <v>548</v>
      </c>
      <c r="C1014" s="27">
        <v>6.6593753797545271E-2</v>
      </c>
      <c r="D1014" s="2">
        <v>97.575757575757606</v>
      </c>
      <c r="E1014" s="2">
        <v>795</v>
      </c>
      <c r="F1014" s="27">
        <v>8.7748344370860931E-2</v>
      </c>
      <c r="G1014" s="14">
        <v>100.60606060606</v>
      </c>
      <c r="H1014" s="2">
        <v>782</v>
      </c>
      <c r="I1014" s="27">
        <v>7.7502477700693753E-2</v>
      </c>
      <c r="J1014" s="14">
        <v>113.939392</v>
      </c>
      <c r="K1014" s="27">
        <v>0.42700729927007297</v>
      </c>
      <c r="L1014" s="2">
        <v>5825</v>
      </c>
      <c r="M1014" s="27">
        <v>7.915907917266872E-2</v>
      </c>
      <c r="N1014" s="2">
        <v>296.969696969697</v>
      </c>
      <c r="O1014" s="2">
        <v>6897</v>
      </c>
      <c r="P1014" s="27">
        <v>8.8773618905421403E-2</v>
      </c>
      <c r="Q1014" s="14">
        <v>336.36363636363598</v>
      </c>
      <c r="R1014" s="2">
        <v>6866</v>
      </c>
      <c r="S1014" s="27">
        <v>8.4446412318894049E-2</v>
      </c>
      <c r="T1014" s="14">
        <v>329.09089999999998</v>
      </c>
      <c r="U1014" s="27">
        <v>0.17871244635193134</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1905</v>
      </c>
      <c r="B1015" s="2">
        <v>169</v>
      </c>
      <c r="C1015" s="27">
        <v>2.0537124802527645E-2</v>
      </c>
      <c r="D1015" s="2">
        <v>38.181818181818102</v>
      </c>
      <c r="E1015" s="2">
        <v>280</v>
      </c>
      <c r="F1015" s="27">
        <v>3.0905077262693158E-2</v>
      </c>
      <c r="G1015" s="14">
        <v>63.636363636363598</v>
      </c>
      <c r="H1015" s="2">
        <v>384</v>
      </c>
      <c r="I1015" s="27">
        <v>3.8057482656095147E-2</v>
      </c>
      <c r="J1015" s="14">
        <v>129.090912</v>
      </c>
      <c r="K1015" s="27">
        <v>1.2721893491124261</v>
      </c>
      <c r="L1015" s="2">
        <v>1858</v>
      </c>
      <c r="M1015" s="27">
        <v>2.5249368086320768E-2</v>
      </c>
      <c r="N1015" s="2">
        <v>185.45454545454501</v>
      </c>
      <c r="O1015" s="2">
        <v>2412</v>
      </c>
      <c r="P1015" s="27">
        <v>3.1045667507594091E-2</v>
      </c>
      <c r="Q1015" s="14">
        <v>220.60606060606</v>
      </c>
      <c r="R1015" s="2">
        <v>2690</v>
      </c>
      <c r="S1015" s="27">
        <v>3.3084889184070057E-2</v>
      </c>
      <c r="T1015" s="14">
        <v>240.606064</v>
      </c>
      <c r="U1015" s="27">
        <v>0.44779332615715822</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1906</v>
      </c>
      <c r="B1016" s="2">
        <v>215</v>
      </c>
      <c r="C1016" s="27">
        <v>2.6127111435168306E-2</v>
      </c>
      <c r="D1016" s="2">
        <v>52.121212121212103</v>
      </c>
      <c r="E1016" s="2">
        <v>376</v>
      </c>
      <c r="F1016" s="27">
        <v>4.150110375275938E-2</v>
      </c>
      <c r="G1016" s="14">
        <v>83.636363636363598</v>
      </c>
      <c r="H1016" s="2">
        <v>351</v>
      </c>
      <c r="I1016" s="27">
        <v>3.4786917740336966E-2</v>
      </c>
      <c r="J1016" s="14">
        <v>68.484849999999994</v>
      </c>
      <c r="K1016" s="27">
        <v>0.63255813953488371</v>
      </c>
      <c r="L1016" s="2">
        <v>1466</v>
      </c>
      <c r="M1016" s="27">
        <v>1.9922267822683661E-2</v>
      </c>
      <c r="N1016" s="2">
        <v>156.363636363636</v>
      </c>
      <c r="O1016" s="2">
        <v>2187</v>
      </c>
      <c r="P1016" s="27">
        <v>2.8149616434124492E-2</v>
      </c>
      <c r="Q1016" s="14">
        <v>175.75757575757501</v>
      </c>
      <c r="R1016" s="2">
        <v>2135</v>
      </c>
      <c r="S1016" s="27">
        <v>2.6258824686984969E-2</v>
      </c>
      <c r="T1016" s="14">
        <v>198.78787199999999</v>
      </c>
      <c r="U1016" s="27">
        <v>0.456343792633015</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1907</v>
      </c>
      <c r="B1017" s="2">
        <v>245</v>
      </c>
      <c r="C1017" s="27">
        <v>2.9772754891238304E-2</v>
      </c>
      <c r="D1017" s="2">
        <v>56.969696969696898</v>
      </c>
      <c r="E1017" s="2">
        <v>491</v>
      </c>
      <c r="F1017" s="27">
        <v>5.4194260485651215E-2</v>
      </c>
      <c r="G1017" s="14">
        <v>80</v>
      </c>
      <c r="H1017" s="2">
        <v>340</v>
      </c>
      <c r="I1017" s="27">
        <v>3.3696729435084241E-2</v>
      </c>
      <c r="J1017" s="14">
        <v>62.4242439</v>
      </c>
      <c r="K1017" s="27">
        <v>0.38775510204081631</v>
      </c>
      <c r="L1017" s="2">
        <v>1924</v>
      </c>
      <c r="M1017" s="27">
        <v>2.6146277824586197E-2</v>
      </c>
      <c r="N1017" s="2">
        <v>157.575757575757</v>
      </c>
      <c r="O1017" s="2">
        <v>2364</v>
      </c>
      <c r="P1017" s="27">
        <v>3.0427843278587243E-2</v>
      </c>
      <c r="Q1017" s="14">
        <v>169.09090909090901</v>
      </c>
      <c r="R1017" s="2">
        <v>2702</v>
      </c>
      <c r="S1017" s="27">
        <v>3.3232479767790812E-2</v>
      </c>
      <c r="T1017" s="14">
        <v>215.75756799999999</v>
      </c>
      <c r="U1017" s="27">
        <v>0.40436590436590436</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1908</v>
      </c>
      <c r="B1018" s="2">
        <v>188</v>
      </c>
      <c r="C1018" s="27">
        <v>2.284603232470531E-2</v>
      </c>
      <c r="D1018" s="2">
        <v>53.939393939393902</v>
      </c>
      <c r="E1018" s="2">
        <v>213</v>
      </c>
      <c r="F1018" s="27">
        <v>2.3509933774834436E-2</v>
      </c>
      <c r="G1018" s="14">
        <v>45.454545454545404</v>
      </c>
      <c r="H1018" s="2">
        <v>212</v>
      </c>
      <c r="I1018" s="27">
        <v>2.1010901883052529E-2</v>
      </c>
      <c r="J1018" s="14">
        <v>52.121212</v>
      </c>
      <c r="K1018" s="27">
        <v>0.1276595744680851</v>
      </c>
      <c r="L1018" s="2">
        <v>1036</v>
      </c>
      <c r="M1018" s="27">
        <v>1.4078764982469492E-2</v>
      </c>
      <c r="N1018" s="2">
        <v>122.424242424242</v>
      </c>
      <c r="O1018" s="2">
        <v>1245</v>
      </c>
      <c r="P1018" s="27">
        <v>1.6024815939865107E-2</v>
      </c>
      <c r="Q1018" s="14">
        <v>132.12121212121201</v>
      </c>
      <c r="R1018" s="2">
        <v>1138</v>
      </c>
      <c r="S1018" s="27">
        <v>1.3996507022851943E-2</v>
      </c>
      <c r="T1018" s="14">
        <v>140.606064</v>
      </c>
      <c r="U1018" s="27">
        <v>9.8455598455598453E-2</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1909</v>
      </c>
      <c r="B1019" s="2">
        <v>29</v>
      </c>
      <c r="C1019" s="27">
        <v>3.5241220075343297E-3</v>
      </c>
      <c r="D1019" s="2">
        <v>15.757575757575699</v>
      </c>
      <c r="E1019" s="2">
        <v>47</v>
      </c>
      <c r="F1019" s="27">
        <v>5.1876379690949225E-3</v>
      </c>
      <c r="G1019" s="14">
        <v>17.5757575757575</v>
      </c>
      <c r="H1019" s="2">
        <v>112</v>
      </c>
      <c r="I1019" s="27">
        <v>1.110009910802775E-2</v>
      </c>
      <c r="J1019" s="14">
        <v>57.5757561</v>
      </c>
      <c r="K1019" s="27">
        <v>2.8620689655172415</v>
      </c>
      <c r="L1019" s="2">
        <v>407</v>
      </c>
      <c r="M1019" s="27">
        <v>5.5309433859701577E-3</v>
      </c>
      <c r="N1019" s="2">
        <v>88.484848484848399</v>
      </c>
      <c r="O1019" s="2">
        <v>429</v>
      </c>
      <c r="P1019" s="27">
        <v>5.5218040467487003E-3</v>
      </c>
      <c r="Q1019" s="14">
        <v>70.909090909090907</v>
      </c>
      <c r="R1019" s="2">
        <v>492</v>
      </c>
      <c r="S1019" s="27">
        <v>6.0512139325511029E-3</v>
      </c>
      <c r="T1019" s="14">
        <v>120.606064</v>
      </c>
      <c r="U1019" s="27">
        <v>0.20884520884520885</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122" t="s">
        <v>1910</v>
      </c>
      <c r="B1021" s="122"/>
      <c r="C1021" s="122"/>
      <c r="D1021" s="122"/>
      <c r="E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211" t="s">
        <v>1703</v>
      </c>
      <c r="C1022" s="211"/>
      <c r="D1022" s="211" t="s">
        <v>1704</v>
      </c>
      <c r="E1022" s="211" t="s">
        <v>1703</v>
      </c>
      <c r="F1022" s="211"/>
      <c r="G1022" s="211" t="s">
        <v>1704</v>
      </c>
      <c r="H1022" s="211" t="s">
        <v>1703</v>
      </c>
      <c r="I1022" s="211"/>
      <c r="J1022" s="211" t="s">
        <v>1704</v>
      </c>
      <c r="K1022" t="s">
        <v>172</v>
      </c>
      <c r="L1022" s="211" t="s">
        <v>1703</v>
      </c>
      <c r="M1022" s="211"/>
      <c r="N1022" s="211" t="s">
        <v>1704</v>
      </c>
      <c r="O1022" s="211" t="s">
        <v>1703</v>
      </c>
      <c r="P1022" s="211"/>
      <c r="Q1022" s="211" t="s">
        <v>1704</v>
      </c>
      <c r="R1022" s="211" t="s">
        <v>1703</v>
      </c>
      <c r="S1022" s="211"/>
      <c r="T1022" s="211" t="s">
        <v>1704</v>
      </c>
      <c r="U1022" t="s">
        <v>172</v>
      </c>
      <c r="V1022" s="211" t="s">
        <v>1703</v>
      </c>
      <c r="W1022" s="211"/>
      <c r="X1022" s="211" t="s">
        <v>1704</v>
      </c>
      <c r="Y1022" s="211" t="s">
        <v>1703</v>
      </c>
      <c r="Z1022" s="211"/>
      <c r="AA1022" s="211" t="s">
        <v>1704</v>
      </c>
      <c r="AB1022" s="211" t="s">
        <v>1703</v>
      </c>
      <c r="AC1022" s="211"/>
      <c r="AD1022" s="211" t="s">
        <v>1704</v>
      </c>
      <c r="AE1022" t="s">
        <v>172</v>
      </c>
    </row>
    <row r="1023" spans="1:31" x14ac:dyDescent="0.3">
      <c r="A1023" t="s">
        <v>174</v>
      </c>
      <c r="B1023" s="2">
        <v>8229</v>
      </c>
      <c r="C1023" s="27" t="s">
        <v>172</v>
      </c>
      <c r="D1023" s="2">
        <v>192.72727272727201</v>
      </c>
      <c r="E1023" s="2">
        <v>9060</v>
      </c>
      <c r="F1023" s="27" t="s">
        <v>172</v>
      </c>
      <c r="G1023" s="14">
        <v>166.06060606060601</v>
      </c>
      <c r="H1023" s="2">
        <v>10090</v>
      </c>
      <c r="I1023" s="27" t="s">
        <v>172</v>
      </c>
      <c r="J1023" s="14">
        <v>214.545456</v>
      </c>
      <c r="K1023" s="27">
        <v>0.22615141572487543</v>
      </c>
      <c r="L1023" s="2">
        <v>73586</v>
      </c>
      <c r="M1023" s="27" t="s">
        <v>172</v>
      </c>
      <c r="N1023" s="2">
        <v>471.51515151515099</v>
      </c>
      <c r="O1023" s="2">
        <v>77692</v>
      </c>
      <c r="P1023" s="27" t="s">
        <v>172</v>
      </c>
      <c r="Q1023" s="14">
        <v>383.636363636363</v>
      </c>
      <c r="R1023" s="2">
        <v>81306</v>
      </c>
      <c r="S1023" s="27" t="s">
        <v>172</v>
      </c>
      <c r="T1023" s="14">
        <v>372.72726399999999</v>
      </c>
      <c r="U1023" s="27">
        <v>0.10491126029407767</v>
      </c>
      <c r="V1023" s="2">
        <v>12392852</v>
      </c>
      <c r="W1023" s="27" t="s">
        <v>172</v>
      </c>
      <c r="X1023" s="2">
        <v>13533</v>
      </c>
      <c r="Y1023" s="2">
        <v>12717801</v>
      </c>
      <c r="Z1023" s="27" t="s">
        <v>172</v>
      </c>
      <c r="AA1023" s="14">
        <v>11122.42</v>
      </c>
      <c r="AB1023" s="2">
        <v>13103114</v>
      </c>
      <c r="AC1023" s="27" t="s">
        <v>172</v>
      </c>
      <c r="AD1023" s="14">
        <v>11237.58</v>
      </c>
      <c r="AE1023" s="27">
        <v>5.7000000000000002E-2</v>
      </c>
    </row>
    <row r="1024" spans="1:31" x14ac:dyDescent="0.3">
      <c r="A1024" t="s">
        <v>1585</v>
      </c>
      <c r="B1024" s="2">
        <v>4482</v>
      </c>
      <c r="C1024" s="27">
        <v>0.54465913233685748</v>
      </c>
      <c r="D1024" s="2">
        <v>170.90909090909</v>
      </c>
      <c r="E1024" s="2">
        <v>4417</v>
      </c>
      <c r="F1024" s="27">
        <v>0.48752759381898453</v>
      </c>
      <c r="G1024" s="14">
        <v>169.69696969696901</v>
      </c>
      <c r="H1024" s="2">
        <v>5292</v>
      </c>
      <c r="I1024" s="27">
        <v>0.52447968285431124</v>
      </c>
      <c r="J1024" s="14">
        <v>276.96969999999999</v>
      </c>
      <c r="K1024" s="27">
        <v>0.18072289156626506</v>
      </c>
      <c r="L1024" s="2">
        <v>41135</v>
      </c>
      <c r="M1024" s="27">
        <v>0.55900578914467425</v>
      </c>
      <c r="N1024" s="2">
        <v>614.54545454545405</v>
      </c>
      <c r="O1024" s="2">
        <v>40124</v>
      </c>
      <c r="P1024" s="27">
        <v>0.5164495700973073</v>
      </c>
      <c r="Q1024" s="14">
        <v>530.90909090909099</v>
      </c>
      <c r="R1024" s="2">
        <v>42480</v>
      </c>
      <c r="S1024" s="27">
        <v>0.52247066637148554</v>
      </c>
      <c r="T1024" s="14">
        <v>656.96969999999999</v>
      </c>
      <c r="U1024" s="27">
        <v>3.2697216482314329E-2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1330</v>
      </c>
      <c r="B1025" s="2">
        <v>658</v>
      </c>
      <c r="C1025" s="27">
        <v>7.9961113136468587E-2</v>
      </c>
      <c r="D1025" s="2">
        <v>76.363636363636303</v>
      </c>
      <c r="E1025" s="2">
        <v>845</v>
      </c>
      <c r="F1025" s="27">
        <v>9.3267108167770424E-2</v>
      </c>
      <c r="G1025" s="14">
        <v>83.636363636363598</v>
      </c>
      <c r="H1025" s="2">
        <v>964</v>
      </c>
      <c r="I1025" s="27">
        <v>9.5540138751238846E-2</v>
      </c>
      <c r="J1025" s="14">
        <v>108.484848</v>
      </c>
      <c r="K1025" s="27">
        <v>0.46504559270516715</v>
      </c>
      <c r="L1025" s="2">
        <v>6339</v>
      </c>
      <c r="M1025" s="27">
        <v>8.6144103497947974E-2</v>
      </c>
      <c r="N1025" s="2">
        <v>304.24242424242402</v>
      </c>
      <c r="O1025" s="2">
        <v>7241</v>
      </c>
      <c r="P1025" s="27">
        <v>9.3201359213303817E-2</v>
      </c>
      <c r="Q1025" s="14">
        <v>293.93939393939303</v>
      </c>
      <c r="R1025" s="2">
        <v>7438</v>
      </c>
      <c r="S1025" s="27">
        <v>9.1481563476250222E-2</v>
      </c>
      <c r="T1025" s="14">
        <v>391.51513699999998</v>
      </c>
      <c r="U1025" s="27">
        <v>0.17337119419466793</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1323</v>
      </c>
      <c r="B1026" s="2">
        <v>1423</v>
      </c>
      <c r="C1026" s="27">
        <v>0.1729250212662535</v>
      </c>
      <c r="D1026" s="2">
        <v>123.030303030303</v>
      </c>
      <c r="E1026" s="2">
        <v>1377</v>
      </c>
      <c r="F1026" s="27">
        <v>0.15198675496688741</v>
      </c>
      <c r="G1026" s="14">
        <v>103.030303030303</v>
      </c>
      <c r="H1026" s="2">
        <v>1872</v>
      </c>
      <c r="I1026" s="27">
        <v>0.18553022794846383</v>
      </c>
      <c r="J1026" s="14">
        <v>192.72728000000001</v>
      </c>
      <c r="K1026" s="27">
        <v>0.31553056921995781</v>
      </c>
      <c r="L1026" s="2">
        <v>12499</v>
      </c>
      <c r="M1026" s="27">
        <v>0.1698556790693882</v>
      </c>
      <c r="N1026" s="2">
        <v>393.93939393939399</v>
      </c>
      <c r="O1026" s="2">
        <v>12378</v>
      </c>
      <c r="P1026" s="27">
        <v>0.15932142305514083</v>
      </c>
      <c r="Q1026" s="14">
        <v>361.81818181818102</v>
      </c>
      <c r="R1026" s="2">
        <v>14006</v>
      </c>
      <c r="S1026" s="27">
        <v>0.17226280963274543</v>
      </c>
      <c r="T1026" s="14">
        <v>435.15152</v>
      </c>
      <c r="U1026" s="27">
        <v>0.12056964557164573</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1324</v>
      </c>
      <c r="B1027" s="2">
        <v>812</v>
      </c>
      <c r="C1027" s="27">
        <v>9.8675416210961236E-2</v>
      </c>
      <c r="D1027" s="2">
        <v>121.212121212121</v>
      </c>
      <c r="E1027" s="2">
        <v>676</v>
      </c>
      <c r="F1027" s="27">
        <v>7.4613686534216336E-2</v>
      </c>
      <c r="G1027" s="14">
        <v>89.090909090909093</v>
      </c>
      <c r="H1027" s="2">
        <v>912</v>
      </c>
      <c r="I1027" s="27">
        <v>9.038652130822597E-2</v>
      </c>
      <c r="J1027" s="14">
        <v>141.21212800000001</v>
      </c>
      <c r="K1027" s="27">
        <v>0.12315270935960591</v>
      </c>
      <c r="L1027" s="2">
        <v>6586</v>
      </c>
      <c r="M1027" s="27">
        <v>8.9500720245698911E-2</v>
      </c>
      <c r="N1027" s="2">
        <v>339.39393939393898</v>
      </c>
      <c r="O1027" s="2">
        <v>6407</v>
      </c>
      <c r="P1027" s="27">
        <v>8.2466663234309845E-2</v>
      </c>
      <c r="Q1027" s="14">
        <v>359.39393939393898</v>
      </c>
      <c r="R1027" s="2">
        <v>6451</v>
      </c>
      <c r="S1027" s="27">
        <v>7.9342237965217818E-2</v>
      </c>
      <c r="T1027" s="14">
        <v>446.66665599999999</v>
      </c>
      <c r="U1027" s="27">
        <v>-2.0498026116003643E-2</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1325</v>
      </c>
      <c r="B1028" s="2">
        <v>871</v>
      </c>
      <c r="C1028" s="27">
        <v>0.10584518167456557</v>
      </c>
      <c r="D1028" s="2">
        <v>124.84848484848401</v>
      </c>
      <c r="E1028" s="2">
        <v>735</v>
      </c>
      <c r="F1028" s="27">
        <v>8.1125827814569534E-2</v>
      </c>
      <c r="G1028" s="14">
        <v>94.545454545454504</v>
      </c>
      <c r="H1028" s="2">
        <v>619</v>
      </c>
      <c r="I1028" s="27">
        <v>6.1347869177403369E-2</v>
      </c>
      <c r="J1028" s="14">
        <v>107.878784</v>
      </c>
      <c r="K1028" s="27">
        <v>-0.28932261768082662</v>
      </c>
      <c r="L1028" s="2">
        <v>7277</v>
      </c>
      <c r="M1028" s="27">
        <v>9.8891093414508191E-2</v>
      </c>
      <c r="N1028" s="2">
        <v>387.27272727272702</v>
      </c>
      <c r="O1028" s="2">
        <v>6135</v>
      </c>
      <c r="P1028" s="27">
        <v>7.8965659269937705E-2</v>
      </c>
      <c r="Q1028" s="14">
        <v>320</v>
      </c>
      <c r="R1028" s="2">
        <v>6118</v>
      </c>
      <c r="S1028" s="27">
        <v>7.5246599266966765E-2</v>
      </c>
      <c r="T1028" s="14">
        <v>359.39395100000002</v>
      </c>
      <c r="U1028" s="27">
        <v>-0.15926892950391644</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1326</v>
      </c>
      <c r="B1029" s="2">
        <v>343</v>
      </c>
      <c r="C1029" s="27">
        <v>4.1681856847733623E-2</v>
      </c>
      <c r="D1029" s="2">
        <v>63.030303030303003</v>
      </c>
      <c r="E1029" s="2">
        <v>442</v>
      </c>
      <c r="F1029" s="27">
        <v>4.8785871964679914E-2</v>
      </c>
      <c r="G1029" s="14">
        <v>77.575757575757507</v>
      </c>
      <c r="H1029" s="2">
        <v>534</v>
      </c>
      <c r="I1029" s="27">
        <v>5.2923686818632312E-2</v>
      </c>
      <c r="J1029" s="14">
        <v>112.121216</v>
      </c>
      <c r="K1029" s="27">
        <v>0.5568513119533528</v>
      </c>
      <c r="L1029" s="2">
        <v>4690</v>
      </c>
      <c r="M1029" s="27">
        <v>6.373494958280107E-2</v>
      </c>
      <c r="N1029" s="2">
        <v>298.78787878787801</v>
      </c>
      <c r="O1029" s="2">
        <v>4511</v>
      </c>
      <c r="P1029" s="27">
        <v>5.806260618853936E-2</v>
      </c>
      <c r="Q1029" s="14">
        <v>230.30303030303</v>
      </c>
      <c r="R1029" s="2">
        <v>4734</v>
      </c>
      <c r="S1029" s="27">
        <v>5.8224485277839272E-2</v>
      </c>
      <c r="T1029" s="14">
        <v>296.96969999999999</v>
      </c>
      <c r="U1029" s="27">
        <v>9.3816631130063961E-3</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1327</v>
      </c>
      <c r="B1030" s="2">
        <v>222</v>
      </c>
      <c r="C1030" s="27">
        <v>2.6977761574917974E-2</v>
      </c>
      <c r="D1030" s="2">
        <v>57.5757575757575</v>
      </c>
      <c r="E1030" s="2">
        <v>255</v>
      </c>
      <c r="F1030" s="27">
        <v>2.8145695364238412E-2</v>
      </c>
      <c r="G1030" s="14">
        <v>54.545454545454497</v>
      </c>
      <c r="H1030" s="2">
        <v>188</v>
      </c>
      <c r="I1030" s="27">
        <v>1.8632309217046582E-2</v>
      </c>
      <c r="J1030" s="14">
        <v>57.5757561</v>
      </c>
      <c r="K1030" s="27">
        <v>-0.15315315315315314</v>
      </c>
      <c r="L1030" s="2">
        <v>2465</v>
      </c>
      <c r="M1030" s="27">
        <v>3.3498219770064959E-2</v>
      </c>
      <c r="N1030" s="2">
        <v>192.72727272727201</v>
      </c>
      <c r="O1030" s="2">
        <v>1967</v>
      </c>
      <c r="P1030" s="27">
        <v>2.5317922051176441E-2</v>
      </c>
      <c r="Q1030" s="14">
        <v>217.575757575757</v>
      </c>
      <c r="R1030" s="2">
        <v>1916</v>
      </c>
      <c r="S1030" s="27">
        <v>2.3565296534081126E-2</v>
      </c>
      <c r="T1030" s="14">
        <v>236.363632</v>
      </c>
      <c r="U1030" s="27">
        <v>-0.22271805273833672</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1395</v>
      </c>
      <c r="B1031" s="2">
        <v>153</v>
      </c>
      <c r="C1031" s="27">
        <v>1.859278162595698E-2</v>
      </c>
      <c r="D1031" s="2">
        <v>40</v>
      </c>
      <c r="E1031" s="2">
        <v>87</v>
      </c>
      <c r="F1031" s="27">
        <v>9.6026490066225163E-3</v>
      </c>
      <c r="G1031" s="14">
        <v>40.606060606060602</v>
      </c>
      <c r="H1031" s="2">
        <v>203</v>
      </c>
      <c r="I1031" s="27">
        <v>2.0118929633300298E-2</v>
      </c>
      <c r="J1031" s="14">
        <v>50.9090919</v>
      </c>
      <c r="K1031" s="27">
        <v>0.32679738562091504</v>
      </c>
      <c r="L1031" s="2">
        <v>1279</v>
      </c>
      <c r="M1031" s="27">
        <v>1.7381023564264943E-2</v>
      </c>
      <c r="N1031" s="2">
        <v>152.72727272727201</v>
      </c>
      <c r="O1031" s="2">
        <v>1485</v>
      </c>
      <c r="P1031" s="27">
        <v>1.9113937084899345E-2</v>
      </c>
      <c r="Q1031" s="14">
        <v>174.54545454545399</v>
      </c>
      <c r="R1031" s="2">
        <v>1817</v>
      </c>
      <c r="S1031" s="27">
        <v>2.2347674218384867E-2</v>
      </c>
      <c r="T1031" s="14">
        <v>201.21212800000001</v>
      </c>
      <c r="U1031" s="27">
        <v>0.42064112587959346</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1588</v>
      </c>
      <c r="B1032" s="2">
        <v>3747</v>
      </c>
      <c r="C1032" s="27">
        <v>0.45534086766314252</v>
      </c>
      <c r="D1032" s="2">
        <v>185.45454545454501</v>
      </c>
      <c r="E1032" s="2">
        <v>4643</v>
      </c>
      <c r="F1032" s="27">
        <v>0.51247240618101542</v>
      </c>
      <c r="G1032" s="14">
        <v>176.363636363636</v>
      </c>
      <c r="H1032" s="2">
        <v>4798</v>
      </c>
      <c r="I1032" s="27">
        <v>0.47552031714568882</v>
      </c>
      <c r="J1032" s="14">
        <v>258.78787199999999</v>
      </c>
      <c r="K1032" s="27">
        <v>0.28049105951427811</v>
      </c>
      <c r="L1032" s="2">
        <v>32451</v>
      </c>
      <c r="M1032" s="27">
        <v>0.44099421085532575</v>
      </c>
      <c r="N1032" s="2">
        <v>621.81818181818096</v>
      </c>
      <c r="O1032" s="2">
        <v>37568</v>
      </c>
      <c r="P1032" s="27">
        <v>0.4835504299026927</v>
      </c>
      <c r="Q1032" s="14">
        <v>546.06060606060601</v>
      </c>
      <c r="R1032" s="2">
        <v>38826</v>
      </c>
      <c r="S1032" s="27">
        <v>0.47752933362851452</v>
      </c>
      <c r="T1032" s="14">
        <v>552.72730000000001</v>
      </c>
      <c r="U1032" s="27">
        <v>0.19645003235647593</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1330</v>
      </c>
      <c r="B1033" s="2">
        <v>738</v>
      </c>
      <c r="C1033" s="27">
        <v>8.9682829019321911E-2</v>
      </c>
      <c r="D1033" s="2">
        <v>121.818181818181</v>
      </c>
      <c r="E1033" s="2">
        <v>971</v>
      </c>
      <c r="F1033" s="27">
        <v>0.10717439293598234</v>
      </c>
      <c r="G1033" s="14">
        <v>120</v>
      </c>
      <c r="H1033" s="2">
        <v>1014</v>
      </c>
      <c r="I1033" s="27">
        <v>0.10049554013875124</v>
      </c>
      <c r="J1033" s="14">
        <v>144.24243200000001</v>
      </c>
      <c r="K1033" s="27">
        <v>0.37398373983739835</v>
      </c>
      <c r="L1033" s="2">
        <v>6512</v>
      </c>
      <c r="M1033" s="27">
        <v>8.8495094175522523E-2</v>
      </c>
      <c r="N1033" s="2">
        <v>314.54545454545399</v>
      </c>
      <c r="O1033" s="2">
        <v>7195</v>
      </c>
      <c r="P1033" s="27">
        <v>9.2609277660505585E-2</v>
      </c>
      <c r="Q1033" s="14">
        <v>337.575757575757</v>
      </c>
      <c r="R1033" s="2">
        <v>7991</v>
      </c>
      <c r="S1033" s="27">
        <v>9.8283029542715172E-2</v>
      </c>
      <c r="T1033" s="14">
        <v>472.121216</v>
      </c>
      <c r="U1033" s="27">
        <v>0.22711916461916462</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1323</v>
      </c>
      <c r="B1034" s="2">
        <v>815</v>
      </c>
      <c r="C1034" s="27">
        <v>9.9039980556568236E-2</v>
      </c>
      <c r="D1034" s="2">
        <v>114.54545454545401</v>
      </c>
      <c r="E1034" s="2">
        <v>990</v>
      </c>
      <c r="F1034" s="27">
        <v>0.10927152317880795</v>
      </c>
      <c r="G1034" s="14">
        <v>127.272727272727</v>
      </c>
      <c r="H1034" s="2">
        <v>1227</v>
      </c>
      <c r="I1034" s="27">
        <v>0.12160555004955402</v>
      </c>
      <c r="J1034" s="14">
        <v>161.81817599999999</v>
      </c>
      <c r="K1034" s="27">
        <v>0.505521472392638</v>
      </c>
      <c r="L1034" s="2">
        <v>7010</v>
      </c>
      <c r="M1034" s="27">
        <v>9.526268583697986E-2</v>
      </c>
      <c r="N1034" s="2">
        <v>332.72727272727201</v>
      </c>
      <c r="O1034" s="2">
        <v>8059</v>
      </c>
      <c r="P1034" s="27">
        <v>0.10373011378262884</v>
      </c>
      <c r="Q1034" s="14">
        <v>372.12121212121201</v>
      </c>
      <c r="R1034" s="2">
        <v>7998</v>
      </c>
      <c r="S1034" s="27">
        <v>9.8369124049885612E-2</v>
      </c>
      <c r="T1034" s="14">
        <v>369.09089999999998</v>
      </c>
      <c r="U1034" s="27">
        <v>0.14094151212553496</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1324</v>
      </c>
      <c r="B1035" s="2">
        <v>684</v>
      </c>
      <c r="C1035" s="27">
        <v>8.3120670798395913E-2</v>
      </c>
      <c r="D1035" s="2">
        <v>89.696969696969703</v>
      </c>
      <c r="E1035" s="2">
        <v>932</v>
      </c>
      <c r="F1035" s="27">
        <v>0.10286975717439294</v>
      </c>
      <c r="G1035" s="14">
        <v>122.424242424242</v>
      </c>
      <c r="H1035" s="2">
        <v>855</v>
      </c>
      <c r="I1035" s="27">
        <v>8.4737363726461845E-2</v>
      </c>
      <c r="J1035" s="14">
        <v>175.75756799999999</v>
      </c>
      <c r="K1035" s="27">
        <v>0.25</v>
      </c>
      <c r="L1035" s="2">
        <v>6199</v>
      </c>
      <c r="M1035" s="27">
        <v>8.424156768950615E-2</v>
      </c>
      <c r="N1035" s="2">
        <v>354.54545454545399</v>
      </c>
      <c r="O1035" s="2">
        <v>6381</v>
      </c>
      <c r="P1035" s="27">
        <v>8.213200844359779E-2</v>
      </c>
      <c r="Q1035" s="14">
        <v>370.90909090909003</v>
      </c>
      <c r="R1035" s="2">
        <v>6815</v>
      </c>
      <c r="S1035" s="27">
        <v>8.3819152338080835E-2</v>
      </c>
      <c r="T1035" s="14">
        <v>419.39395100000002</v>
      </c>
      <c r="U1035" s="27">
        <v>9.9370866268753022E-2</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1325</v>
      </c>
      <c r="B1036" s="2">
        <v>735</v>
      </c>
      <c r="C1036" s="27">
        <v>8.9318264673714912E-2</v>
      </c>
      <c r="D1036" s="2">
        <v>112.72727272727199</v>
      </c>
      <c r="E1036" s="2">
        <v>736</v>
      </c>
      <c r="F1036" s="27">
        <v>8.1236203090507733E-2</v>
      </c>
      <c r="G1036" s="14">
        <v>108.484848484848</v>
      </c>
      <c r="H1036" s="2">
        <v>747</v>
      </c>
      <c r="I1036" s="27">
        <v>7.4033696729435078E-2</v>
      </c>
      <c r="J1036" s="14">
        <v>115.757576</v>
      </c>
      <c r="K1036" s="27">
        <v>1.6326530612244899E-2</v>
      </c>
      <c r="L1036" s="2">
        <v>5769</v>
      </c>
      <c r="M1036" s="27">
        <v>7.8398064849291987E-2</v>
      </c>
      <c r="N1036" s="2">
        <v>330.90909090909003</v>
      </c>
      <c r="O1036" s="2">
        <v>6219</v>
      </c>
      <c r="P1036" s="27">
        <v>8.0046851670699692E-2</v>
      </c>
      <c r="Q1036" s="14">
        <v>338.18181818181802</v>
      </c>
      <c r="R1036" s="2">
        <v>6410</v>
      </c>
      <c r="S1036" s="27">
        <v>7.8837970137505223E-2</v>
      </c>
      <c r="T1036" s="14">
        <v>403.63635299999999</v>
      </c>
      <c r="U1036" s="27">
        <v>0.1111111111111111</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1326</v>
      </c>
      <c r="B1037" s="2">
        <v>492</v>
      </c>
      <c r="C1037" s="27">
        <v>5.9788552679547941E-2</v>
      </c>
      <c r="D1037" s="2">
        <v>98.181818181818201</v>
      </c>
      <c r="E1037" s="2">
        <v>513</v>
      </c>
      <c r="F1037" s="27">
        <v>5.6622516556291393E-2</v>
      </c>
      <c r="G1037" s="14">
        <v>81.212121212121204</v>
      </c>
      <c r="H1037" s="2">
        <v>631</v>
      </c>
      <c r="I1037" s="27">
        <v>6.2537165510406348E-2</v>
      </c>
      <c r="J1037" s="14">
        <v>115.757576</v>
      </c>
      <c r="K1037" s="27">
        <v>0.28252032520325204</v>
      </c>
      <c r="L1037" s="2">
        <v>3754</v>
      </c>
      <c r="M1037" s="27">
        <v>5.1015138749218598E-2</v>
      </c>
      <c r="N1037" s="2">
        <v>267.87878787878702</v>
      </c>
      <c r="O1037" s="2">
        <v>5458</v>
      </c>
      <c r="P1037" s="27">
        <v>7.0251763373320286E-2</v>
      </c>
      <c r="Q1037" s="14">
        <v>330.90909090909003</v>
      </c>
      <c r="R1037" s="2">
        <v>5558</v>
      </c>
      <c r="S1037" s="27">
        <v>6.8359038693331362E-2</v>
      </c>
      <c r="T1037" s="14">
        <v>350.90910000000002</v>
      </c>
      <c r="U1037" s="27">
        <v>0.48055407565263719</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1327</v>
      </c>
      <c r="B1038" s="2">
        <v>150</v>
      </c>
      <c r="C1038" s="27">
        <v>1.8228217280349981E-2</v>
      </c>
      <c r="D1038" s="2">
        <v>46.6666666666666</v>
      </c>
      <c r="E1038" s="2">
        <v>344</v>
      </c>
      <c r="F1038" s="27">
        <v>3.7969094922737305E-2</v>
      </c>
      <c r="G1038" s="14">
        <v>79.393939393939405</v>
      </c>
      <c r="H1038" s="2">
        <v>233</v>
      </c>
      <c r="I1038" s="27">
        <v>2.3092170465807731E-2</v>
      </c>
      <c r="J1038" s="14">
        <v>51.515152</v>
      </c>
      <c r="K1038" s="27">
        <v>0.55333333333333334</v>
      </c>
      <c r="L1038" s="2">
        <v>1597</v>
      </c>
      <c r="M1038" s="27">
        <v>2.1702497757725654E-2</v>
      </c>
      <c r="N1038" s="2">
        <v>172.12121212121201</v>
      </c>
      <c r="O1038" s="2">
        <v>2539</v>
      </c>
      <c r="P1038" s="27">
        <v>3.2680327446841372E-2</v>
      </c>
      <c r="Q1038" s="14">
        <v>238.78787878787799</v>
      </c>
      <c r="R1038" s="2">
        <v>2162</v>
      </c>
      <c r="S1038" s="27">
        <v>2.6590903500356679E-2</v>
      </c>
      <c r="T1038" s="14">
        <v>183.03030000000001</v>
      </c>
      <c r="U1038" s="27">
        <v>0.3537883531621791</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1395</v>
      </c>
      <c r="B1039" s="2">
        <v>133</v>
      </c>
      <c r="C1039" s="27">
        <v>1.6162352655243649E-2</v>
      </c>
      <c r="D1039" s="2">
        <v>47.878787878787797</v>
      </c>
      <c r="E1039" s="2">
        <v>157</v>
      </c>
      <c r="F1039" s="27">
        <v>1.7328918322295807E-2</v>
      </c>
      <c r="G1039" s="14">
        <v>57.5757575757575</v>
      </c>
      <c r="H1039" s="2">
        <v>91</v>
      </c>
      <c r="I1039" s="27">
        <v>9.0188305252725479E-3</v>
      </c>
      <c r="J1039" s="14">
        <v>33.939392099999999</v>
      </c>
      <c r="K1039" s="27">
        <v>-0.31578947368421051</v>
      </c>
      <c r="L1039" s="2">
        <v>1610</v>
      </c>
      <c r="M1039" s="27">
        <v>2.1879161797080965E-2</v>
      </c>
      <c r="N1039" s="2">
        <v>175.15151515151501</v>
      </c>
      <c r="O1039" s="2">
        <v>1717</v>
      </c>
      <c r="P1039" s="27">
        <v>2.2100087525099111E-2</v>
      </c>
      <c r="Q1039" s="14">
        <v>157.575757575757</v>
      </c>
      <c r="R1039" s="2">
        <v>1892</v>
      </c>
      <c r="S1039" s="27">
        <v>2.3270115366639609E-2</v>
      </c>
      <c r="T1039" s="14">
        <v>192.72728000000001</v>
      </c>
      <c r="U1039" s="27">
        <v>0.17515527950310558</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122" t="s">
        <v>1911</v>
      </c>
      <c r="B1041" s="122"/>
      <c r="C1041" s="122"/>
      <c r="D1041" s="122"/>
      <c r="E1041" s="122"/>
      <c r="F1041" s="122"/>
      <c r="G1041" s="122"/>
      <c r="H1041" s="122"/>
      <c r="I1041" s="122"/>
      <c r="J1041" s="122"/>
      <c r="K1041" s="122"/>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211" t="s">
        <v>1703</v>
      </c>
      <c r="C1042" s="211"/>
      <c r="D1042" s="211" t="s">
        <v>1704</v>
      </c>
      <c r="E1042" s="211" t="s">
        <v>1703</v>
      </c>
      <c r="F1042" s="211"/>
      <c r="G1042" s="211" t="s">
        <v>1704</v>
      </c>
      <c r="H1042" s="211" t="s">
        <v>1703</v>
      </c>
      <c r="I1042" s="211"/>
      <c r="J1042" s="211" t="s">
        <v>1704</v>
      </c>
      <c r="K1042" t="s">
        <v>172</v>
      </c>
      <c r="L1042" s="211" t="s">
        <v>1703</v>
      </c>
      <c r="M1042" s="211"/>
      <c r="N1042" s="211" t="s">
        <v>1704</v>
      </c>
      <c r="O1042" s="211" t="s">
        <v>1703</v>
      </c>
      <c r="P1042" s="211"/>
      <c r="Q1042" s="211" t="s">
        <v>1704</v>
      </c>
      <c r="R1042" s="211" t="s">
        <v>1703</v>
      </c>
      <c r="S1042" s="211"/>
      <c r="T1042" s="211" t="s">
        <v>1704</v>
      </c>
      <c r="U1042" t="s">
        <v>172</v>
      </c>
      <c r="V1042" s="211" t="s">
        <v>1703</v>
      </c>
      <c r="W1042" s="211"/>
      <c r="X1042" s="211" t="s">
        <v>1704</v>
      </c>
      <c r="Y1042" s="211" t="s">
        <v>1703</v>
      </c>
      <c r="Z1042" s="211"/>
      <c r="AA1042" s="211" t="s">
        <v>1704</v>
      </c>
      <c r="AB1042" s="211" t="s">
        <v>1703</v>
      </c>
      <c r="AC1042" s="211"/>
      <c r="AD1042" s="211" t="s">
        <v>1704</v>
      </c>
      <c r="AE1042" t="s">
        <v>172</v>
      </c>
    </row>
    <row r="1043" spans="1:31" x14ac:dyDescent="0.3">
      <c r="A1043" t="s">
        <v>1912</v>
      </c>
      <c r="B1043" s="14">
        <v>3.31</v>
      </c>
      <c r="C1043" s="27" t="s">
        <v>172</v>
      </c>
      <c r="D1043" s="14">
        <v>7.2727272727270004E-2</v>
      </c>
      <c r="E1043" s="14">
        <v>3.17</v>
      </c>
      <c r="F1043" s="27" t="s">
        <v>172</v>
      </c>
      <c r="G1043" s="14">
        <v>5.4545454545449998E-2</v>
      </c>
      <c r="H1043" s="14">
        <v>2.99</v>
      </c>
      <c r="I1043" s="27" t="s">
        <v>172</v>
      </c>
      <c r="J1043" s="14">
        <v>6.6666669999999997E-2</v>
      </c>
      <c r="K1043" s="27">
        <v>-9.667673716012079E-2</v>
      </c>
      <c r="L1043" s="14">
        <v>3.36</v>
      </c>
      <c r="M1043" s="27" t="s">
        <v>172</v>
      </c>
      <c r="N1043" s="14">
        <v>2.4242424242419999E-2</v>
      </c>
      <c r="O1043" s="14">
        <v>3.32</v>
      </c>
      <c r="P1043" s="27" t="s">
        <v>172</v>
      </c>
      <c r="Q1043" s="14">
        <v>1.818181818181E-2</v>
      </c>
      <c r="R1043" s="14">
        <v>3.29</v>
      </c>
      <c r="S1043" s="27" t="s">
        <v>172</v>
      </c>
      <c r="T1043" s="14">
        <v>1.81818176E-2</v>
      </c>
      <c r="U1043" s="27">
        <v>-2.0833333333333287E-2</v>
      </c>
      <c r="V1043" s="14">
        <v>2.89</v>
      </c>
      <c r="W1043" s="27" t="s">
        <v>172</v>
      </c>
      <c r="X1043" s="14">
        <v>0.01</v>
      </c>
      <c r="Y1043" s="14">
        <v>2.96</v>
      </c>
      <c r="Z1043" s="27" t="s">
        <v>172</v>
      </c>
      <c r="AA1043" s="14">
        <v>0.01</v>
      </c>
      <c r="AB1043" s="14">
        <v>2.94</v>
      </c>
      <c r="AC1043" s="27" t="s">
        <v>172</v>
      </c>
      <c r="AD1043" s="14">
        <v>0.01</v>
      </c>
      <c r="AE1043" s="27">
        <v>1.7000000000000001E-2</v>
      </c>
    </row>
    <row r="1044" spans="1:31" x14ac:dyDescent="0.3">
      <c r="A1044" t="s">
        <v>1913</v>
      </c>
      <c r="B1044" s="14">
        <v>3.3</v>
      </c>
      <c r="C1044" s="27" t="s">
        <v>172</v>
      </c>
      <c r="D1044" s="14">
        <v>9.0909090909089996E-2</v>
      </c>
      <c r="E1044" s="14">
        <v>3.07</v>
      </c>
      <c r="F1044" s="27" t="s">
        <v>172</v>
      </c>
      <c r="G1044" s="14">
        <v>7.8787878787869997E-2</v>
      </c>
      <c r="H1044" s="14">
        <v>2.92</v>
      </c>
      <c r="I1044" s="27" t="s">
        <v>172</v>
      </c>
      <c r="J1044" s="14">
        <v>9.0909089999999998E-2</v>
      </c>
      <c r="K1044" s="27">
        <v>-0.11515151515151513</v>
      </c>
      <c r="L1044" s="14">
        <v>3.33</v>
      </c>
      <c r="M1044" s="27" t="s">
        <v>172</v>
      </c>
      <c r="N1044" s="14">
        <v>3.6363636363629999E-2</v>
      </c>
      <c r="O1044" s="14">
        <v>3.18</v>
      </c>
      <c r="P1044" s="27" t="s">
        <v>172</v>
      </c>
      <c r="Q1044" s="14">
        <v>3.0303030303029999E-2</v>
      </c>
      <c r="R1044" s="14">
        <v>3.22</v>
      </c>
      <c r="S1044" s="27" t="s">
        <v>172</v>
      </c>
      <c r="T1044" s="14">
        <v>3.6363635200000001E-2</v>
      </c>
      <c r="U1044" s="27">
        <v>-3.3033033033032996E-2</v>
      </c>
      <c r="V1044" s="14">
        <v>2.97</v>
      </c>
      <c r="W1044" s="27" t="s">
        <v>172</v>
      </c>
      <c r="X1044" s="14">
        <v>0.01</v>
      </c>
      <c r="Y1044" s="14">
        <v>3</v>
      </c>
      <c r="Z1044" s="27" t="s">
        <v>172</v>
      </c>
      <c r="AA1044" s="14">
        <v>0.01</v>
      </c>
      <c r="AB1044" s="14">
        <v>3.01</v>
      </c>
      <c r="AC1044" s="27" t="s">
        <v>172</v>
      </c>
      <c r="AD1044" s="14">
        <v>0.01</v>
      </c>
      <c r="AE1044" s="27">
        <v>1.2999999999999999E-2</v>
      </c>
    </row>
    <row r="1045" spans="1:31" x14ac:dyDescent="0.3">
      <c r="A1045" t="s">
        <v>1914</v>
      </c>
      <c r="B1045" s="14">
        <v>3.32</v>
      </c>
      <c r="C1045" s="27" t="s">
        <v>172</v>
      </c>
      <c r="D1045" s="14">
        <v>0.12121212121211999</v>
      </c>
      <c r="E1045" s="14">
        <v>3.27</v>
      </c>
      <c r="F1045" s="27" t="s">
        <v>172</v>
      </c>
      <c r="G1045" s="14">
        <v>0.11515151515150999</v>
      </c>
      <c r="H1045" s="14">
        <v>3.07</v>
      </c>
      <c r="I1045" s="27" t="s">
        <v>172</v>
      </c>
      <c r="J1045" s="14">
        <v>0.11515151699999999</v>
      </c>
      <c r="K1045" s="27">
        <v>-7.5301204819277115E-2</v>
      </c>
      <c r="L1045" s="14">
        <v>3.39</v>
      </c>
      <c r="M1045" s="27" t="s">
        <v>172</v>
      </c>
      <c r="N1045" s="14">
        <v>4.2424242424239998E-2</v>
      </c>
      <c r="O1045" s="14">
        <v>3.47</v>
      </c>
      <c r="P1045" s="27" t="s">
        <v>172</v>
      </c>
      <c r="Q1045" s="14">
        <v>3.6363636363629999E-2</v>
      </c>
      <c r="R1045" s="14">
        <v>3.37</v>
      </c>
      <c r="S1045" s="27" t="s">
        <v>172</v>
      </c>
      <c r="T1045" s="14">
        <v>3.6363635200000001E-2</v>
      </c>
      <c r="U1045" s="27">
        <v>-5.8997050147492677E-3</v>
      </c>
      <c r="V1045" s="14">
        <v>2.79</v>
      </c>
      <c r="W1045" s="27" t="s">
        <v>172</v>
      </c>
      <c r="X1045" s="14">
        <v>0.02</v>
      </c>
      <c r="Y1045" s="14">
        <v>2.91</v>
      </c>
      <c r="Z1045" s="27" t="s">
        <v>172</v>
      </c>
      <c r="AA1045" s="14">
        <v>0.01</v>
      </c>
      <c r="AB1045" s="14">
        <v>2.85</v>
      </c>
      <c r="AC1045" s="27" t="s">
        <v>172</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122" t="s">
        <v>1915</v>
      </c>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211" t="s">
        <v>1703</v>
      </c>
      <c r="C1048" s="211"/>
      <c r="D1048" s="211" t="s">
        <v>1704</v>
      </c>
      <c r="E1048" s="211" t="s">
        <v>1703</v>
      </c>
      <c r="F1048" s="211"/>
      <c r="G1048" s="211" t="s">
        <v>1704</v>
      </c>
      <c r="H1048" s="211" t="s">
        <v>1703</v>
      </c>
      <c r="I1048" s="211"/>
      <c r="J1048" s="211" t="s">
        <v>1704</v>
      </c>
      <c r="K1048" t="s">
        <v>172</v>
      </c>
      <c r="L1048" s="211" t="s">
        <v>1703</v>
      </c>
      <c r="M1048" s="211"/>
      <c r="N1048" s="211" t="s">
        <v>1704</v>
      </c>
      <c r="O1048" s="211" t="s">
        <v>1703</v>
      </c>
      <c r="P1048" s="211"/>
      <c r="Q1048" s="211" t="s">
        <v>1704</v>
      </c>
      <c r="R1048" s="211" t="s">
        <v>1703</v>
      </c>
      <c r="S1048" s="211"/>
      <c r="T1048" s="211" t="s">
        <v>1704</v>
      </c>
      <c r="U1048" t="s">
        <v>172</v>
      </c>
      <c r="V1048" s="211" t="s">
        <v>1703</v>
      </c>
      <c r="W1048" s="211"/>
      <c r="X1048" s="211" t="s">
        <v>1704</v>
      </c>
      <c r="Y1048" s="211" t="s">
        <v>1703</v>
      </c>
      <c r="Z1048" s="211"/>
      <c r="AA1048" s="211" t="s">
        <v>1704</v>
      </c>
      <c r="AB1048" s="211" t="s">
        <v>1703</v>
      </c>
      <c r="AC1048" s="211"/>
      <c r="AD1048" s="211" t="s">
        <v>1704</v>
      </c>
      <c r="AE1048" t="s">
        <v>172</v>
      </c>
    </row>
    <row r="1049" spans="1:31" x14ac:dyDescent="0.3">
      <c r="A1049" t="s">
        <v>174</v>
      </c>
      <c r="B1049" s="2">
        <v>8229</v>
      </c>
      <c r="C1049" s="27" t="s">
        <v>172</v>
      </c>
      <c r="D1049" s="2">
        <v>192.72727272727201</v>
      </c>
      <c r="E1049" s="2">
        <v>9060</v>
      </c>
      <c r="F1049" s="27" t="s">
        <v>172</v>
      </c>
      <c r="G1049" s="14">
        <v>166.06060606060601</v>
      </c>
      <c r="H1049" s="2">
        <v>10090</v>
      </c>
      <c r="I1049" s="27" t="s">
        <v>172</v>
      </c>
      <c r="J1049" s="14">
        <v>214.545456</v>
      </c>
      <c r="K1049" s="27">
        <v>0.22615141572487543</v>
      </c>
      <c r="L1049" s="2">
        <v>73586</v>
      </c>
      <c r="M1049" s="27" t="s">
        <v>172</v>
      </c>
      <c r="N1049" s="2">
        <v>471.51515151515099</v>
      </c>
      <c r="O1049" s="2">
        <v>77692</v>
      </c>
      <c r="P1049" s="27" t="s">
        <v>172</v>
      </c>
      <c r="Q1049" s="14">
        <v>383.636363636363</v>
      </c>
      <c r="R1049" s="2">
        <v>81306</v>
      </c>
      <c r="S1049" s="27" t="s">
        <v>172</v>
      </c>
      <c r="T1049" s="14">
        <v>372.72726399999999</v>
      </c>
      <c r="U1049" s="27">
        <v>0.10491126029407767</v>
      </c>
      <c r="V1049" s="2">
        <v>12392852</v>
      </c>
      <c r="W1049" s="27" t="s">
        <v>172</v>
      </c>
      <c r="X1049" s="2">
        <v>13533</v>
      </c>
      <c r="Y1049" s="2">
        <v>12717801</v>
      </c>
      <c r="Z1049" s="27" t="s">
        <v>172</v>
      </c>
      <c r="AA1049" s="14">
        <v>11122.42</v>
      </c>
      <c r="AB1049" s="2">
        <v>13103114</v>
      </c>
      <c r="AC1049" s="27" t="s">
        <v>172</v>
      </c>
      <c r="AD1049" s="14">
        <v>11237.58</v>
      </c>
      <c r="AE1049" s="27">
        <v>5.7000000000000002E-2</v>
      </c>
    </row>
    <row r="1050" spans="1:31" x14ac:dyDescent="0.3">
      <c r="A1050" t="s">
        <v>1585</v>
      </c>
      <c r="B1050" s="2">
        <v>4482</v>
      </c>
      <c r="C1050" s="27">
        <v>0.54465913233685748</v>
      </c>
      <c r="D1050" s="2">
        <v>170.90909090909</v>
      </c>
      <c r="E1050" s="2">
        <v>4417</v>
      </c>
      <c r="F1050" s="27">
        <v>0.48752759381898453</v>
      </c>
      <c r="G1050" s="14">
        <v>169.69696969696901</v>
      </c>
      <c r="H1050" s="2">
        <v>5292</v>
      </c>
      <c r="I1050" s="27">
        <v>0.52447968285431124</v>
      </c>
      <c r="J1050" s="14">
        <v>276.96969999999999</v>
      </c>
      <c r="K1050" s="27">
        <v>0.18072289156626506</v>
      </c>
      <c r="L1050" s="2">
        <v>41135</v>
      </c>
      <c r="M1050" s="27">
        <v>0.55900578914467425</v>
      </c>
      <c r="N1050" s="2">
        <v>614.54545454545405</v>
      </c>
      <c r="O1050" s="2">
        <v>40124</v>
      </c>
      <c r="P1050" s="27">
        <v>0.5164495700973073</v>
      </c>
      <c r="Q1050" s="14">
        <v>530.90909090909099</v>
      </c>
      <c r="R1050" s="2">
        <v>42480</v>
      </c>
      <c r="S1050" s="27">
        <v>0.52247066637148554</v>
      </c>
      <c r="T1050" s="14">
        <v>656.96969999999999</v>
      </c>
      <c r="U1050" s="27">
        <v>3.2697216482314329E-2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1916</v>
      </c>
      <c r="B1051" s="2">
        <v>2580</v>
      </c>
      <c r="C1051" s="27">
        <v>0.3135253372220197</v>
      </c>
      <c r="D1051" s="2">
        <v>164.24242424242399</v>
      </c>
      <c r="E1051" s="2">
        <v>2820</v>
      </c>
      <c r="F1051" s="27">
        <v>0.31125827814569534</v>
      </c>
      <c r="G1051" s="14">
        <v>161.21212121212099</v>
      </c>
      <c r="H1051" s="2">
        <v>3453</v>
      </c>
      <c r="I1051" s="27">
        <v>0.34222001982160555</v>
      </c>
      <c r="J1051" s="14">
        <v>236.363632</v>
      </c>
      <c r="K1051" s="27">
        <v>0.33837209302325583</v>
      </c>
      <c r="L1051" s="2">
        <v>23965</v>
      </c>
      <c r="M1051" s="27">
        <v>0.3256733617807735</v>
      </c>
      <c r="N1051" s="2">
        <v>483.030303030303</v>
      </c>
      <c r="O1051" s="2">
        <v>24861</v>
      </c>
      <c r="P1051" s="27">
        <v>0.31999433661123411</v>
      </c>
      <c r="Q1051" s="14">
        <v>438.18181818181802</v>
      </c>
      <c r="R1051" s="2">
        <v>26823</v>
      </c>
      <c r="S1051" s="27">
        <v>0.32990185226182572</v>
      </c>
      <c r="T1051" s="14">
        <v>585.45450000000005</v>
      </c>
      <c r="U1051" s="27">
        <v>0.1192572501564782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1917</v>
      </c>
      <c r="B1052" s="2">
        <v>1682</v>
      </c>
      <c r="C1052" s="27">
        <v>0.20439907643699112</v>
      </c>
      <c r="D1052" s="2">
        <v>141.21212121212099</v>
      </c>
      <c r="E1052" s="2">
        <v>1295</v>
      </c>
      <c r="F1052" s="27">
        <v>0.14293598233995586</v>
      </c>
      <c r="G1052" s="14">
        <v>122.424242424242</v>
      </c>
      <c r="H1052" s="2">
        <v>1646</v>
      </c>
      <c r="I1052" s="27">
        <v>0.16313181367690782</v>
      </c>
      <c r="J1052" s="14">
        <v>179.393936</v>
      </c>
      <c r="K1052" s="27">
        <v>-2.1403091557669441E-2</v>
      </c>
      <c r="L1052" s="2">
        <v>15157</v>
      </c>
      <c r="M1052" s="27">
        <v>0.20597668034680511</v>
      </c>
      <c r="N1052" s="2">
        <v>482.42424242424198</v>
      </c>
      <c r="O1052" s="2">
        <v>12976</v>
      </c>
      <c r="P1052" s="27">
        <v>0.1670184832415178</v>
      </c>
      <c r="Q1052" s="14">
        <v>433.33333333333297</v>
      </c>
      <c r="R1052" s="2">
        <v>13301</v>
      </c>
      <c r="S1052" s="27">
        <v>0.16359186283915086</v>
      </c>
      <c r="T1052" s="14">
        <v>483.03030000000001</v>
      </c>
      <c r="U1052" s="27">
        <v>-0.12245167249455698</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1918</v>
      </c>
      <c r="B1053" s="2">
        <v>197</v>
      </c>
      <c r="C1053" s="27">
        <v>2.3939725361526311E-2</v>
      </c>
      <c r="D1053" s="2">
        <v>46.6666666666666</v>
      </c>
      <c r="E1053" s="2">
        <v>226</v>
      </c>
      <c r="F1053" s="27">
        <v>2.4944812362030905E-2</v>
      </c>
      <c r="G1053" s="14">
        <v>58.787878787878803</v>
      </c>
      <c r="H1053" s="2">
        <v>130</v>
      </c>
      <c r="I1053" s="27">
        <v>1.288404360753221E-2</v>
      </c>
      <c r="J1053" s="14">
        <v>44.242424</v>
      </c>
      <c r="K1053" s="27">
        <v>-0.34010152284263961</v>
      </c>
      <c r="L1053" s="2">
        <v>1637</v>
      </c>
      <c r="M1053" s="27">
        <v>2.2246079417280462E-2</v>
      </c>
      <c r="N1053" s="2">
        <v>167.87878787878699</v>
      </c>
      <c r="O1053" s="2">
        <v>1740</v>
      </c>
      <c r="P1053" s="27">
        <v>2.2396128301498223E-2</v>
      </c>
      <c r="Q1053" s="14">
        <v>167.272727272727</v>
      </c>
      <c r="R1053" s="2">
        <v>1811</v>
      </c>
      <c r="S1053" s="27">
        <v>2.2273878926524486E-2</v>
      </c>
      <c r="T1053" s="14">
        <v>207.27271999999999</v>
      </c>
      <c r="U1053" s="27">
        <v>0.1062919975565058</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1919</v>
      </c>
      <c r="B1054" s="2">
        <v>23</v>
      </c>
      <c r="C1054" s="27">
        <v>2.7949933163203306E-3</v>
      </c>
      <c r="D1054" s="2">
        <v>14.545454545454501</v>
      </c>
      <c r="E1054" s="2">
        <v>57</v>
      </c>
      <c r="F1054" s="27">
        <v>6.2913907284768214E-3</v>
      </c>
      <c r="G1054" s="14">
        <v>26.6666666666666</v>
      </c>
      <c r="H1054" s="2">
        <v>35</v>
      </c>
      <c r="I1054" s="27">
        <v>3.4687809712586719E-3</v>
      </c>
      <c r="J1054" s="14">
        <v>15.757576</v>
      </c>
      <c r="K1054" s="27">
        <v>0.52173913043478259</v>
      </c>
      <c r="L1054" s="2">
        <v>313</v>
      </c>
      <c r="M1054" s="27">
        <v>4.2535264860163622E-3</v>
      </c>
      <c r="N1054" s="2">
        <v>78.787878787878796</v>
      </c>
      <c r="O1054" s="2">
        <v>417</v>
      </c>
      <c r="P1054" s="27">
        <v>5.3673479894969884E-3</v>
      </c>
      <c r="Q1054" s="14">
        <v>89.696969696969703</v>
      </c>
      <c r="R1054" s="2">
        <v>305</v>
      </c>
      <c r="S1054" s="27">
        <v>3.7512606695692813E-3</v>
      </c>
      <c r="T1054" s="14">
        <v>84.242424</v>
      </c>
      <c r="U1054" s="27">
        <v>-2.5559105431309903E-2</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1920</v>
      </c>
      <c r="B1055" s="2">
        <v>0</v>
      </c>
      <c r="C1055" s="27">
        <v>0</v>
      </c>
      <c r="D1055" s="2">
        <v>80</v>
      </c>
      <c r="E1055" s="2">
        <v>19</v>
      </c>
      <c r="F1055" s="27">
        <v>2.0971302428256073E-3</v>
      </c>
      <c r="G1055" s="14">
        <v>13.9393939393939</v>
      </c>
      <c r="H1055" s="2">
        <v>28</v>
      </c>
      <c r="I1055" s="27">
        <v>2.7750247770069376E-3</v>
      </c>
      <c r="J1055" s="14">
        <v>21.212122000000001</v>
      </c>
      <c r="K1055" s="27"/>
      <c r="L1055" s="2">
        <v>63</v>
      </c>
      <c r="M1055" s="27">
        <v>8.5614111379882045E-4</v>
      </c>
      <c r="N1055" s="2">
        <v>38.787878787878697</v>
      </c>
      <c r="O1055" s="2">
        <v>130</v>
      </c>
      <c r="P1055" s="27">
        <v>1.6732739535602122E-3</v>
      </c>
      <c r="Q1055" s="14">
        <v>41.818181818181799</v>
      </c>
      <c r="R1055" s="2">
        <v>240</v>
      </c>
      <c r="S1055" s="27">
        <v>2.9518116744151725E-3</v>
      </c>
      <c r="T1055" s="14">
        <v>68.484849999999994</v>
      </c>
      <c r="U1055" s="27">
        <v>2.8095238095238093</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1588</v>
      </c>
      <c r="B1056" s="2">
        <v>3747</v>
      </c>
      <c r="C1056" s="27">
        <v>0.45534086766314252</v>
      </c>
      <c r="D1056" s="2">
        <v>185.45454545454501</v>
      </c>
      <c r="E1056" s="2">
        <v>4643</v>
      </c>
      <c r="F1056" s="27">
        <v>0.51247240618101542</v>
      </c>
      <c r="G1056" s="14">
        <v>176.363636363636</v>
      </c>
      <c r="H1056" s="2">
        <v>4798</v>
      </c>
      <c r="I1056" s="27">
        <v>0.47552031714568882</v>
      </c>
      <c r="J1056" s="14">
        <v>258.78787199999999</v>
      </c>
      <c r="K1056" s="27">
        <v>0.28049105951427811</v>
      </c>
      <c r="L1056" s="2">
        <v>32451</v>
      </c>
      <c r="M1056" s="27">
        <v>0.44099421085532575</v>
      </c>
      <c r="N1056" s="2">
        <v>621.81818181818096</v>
      </c>
      <c r="O1056" s="2">
        <v>37568</v>
      </c>
      <c r="P1056" s="27">
        <v>0.4835504299026927</v>
      </c>
      <c r="Q1056" s="14">
        <v>546.06060606060601</v>
      </c>
      <c r="R1056" s="2">
        <v>38826</v>
      </c>
      <c r="S1056" s="27">
        <v>0.47752933362851452</v>
      </c>
      <c r="T1056" s="14">
        <v>552.72730000000001</v>
      </c>
      <c r="U1056" s="27">
        <v>0.19645003235647593</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1916</v>
      </c>
      <c r="B1057" s="2">
        <v>1638</v>
      </c>
      <c r="C1057" s="27">
        <v>0.1990521327014218</v>
      </c>
      <c r="D1057" s="2">
        <v>175.75757575757501</v>
      </c>
      <c r="E1057" s="2">
        <v>2012</v>
      </c>
      <c r="F1057" s="27">
        <v>0.22207505518763798</v>
      </c>
      <c r="G1057" s="14">
        <v>163.030303030303</v>
      </c>
      <c r="H1057" s="2">
        <v>2394</v>
      </c>
      <c r="I1057" s="27">
        <v>0.23726461843409316</v>
      </c>
      <c r="J1057" s="14">
        <v>207.878784</v>
      </c>
      <c r="K1057" s="27">
        <v>0.46153846153846156</v>
      </c>
      <c r="L1057" s="2">
        <v>13386</v>
      </c>
      <c r="M1057" s="27">
        <v>0.18190960237001605</v>
      </c>
      <c r="N1057" s="2">
        <v>440</v>
      </c>
      <c r="O1057" s="2">
        <v>15520</v>
      </c>
      <c r="P1057" s="27">
        <v>0.1997631673788807</v>
      </c>
      <c r="Q1057" s="14">
        <v>451.51515151515099</v>
      </c>
      <c r="R1057" s="2">
        <v>17008</v>
      </c>
      <c r="S1057" s="27">
        <v>0.20918505399355522</v>
      </c>
      <c r="T1057" s="14">
        <v>518.78790000000004</v>
      </c>
      <c r="U1057" s="27">
        <v>0.27058120424323923</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1917</v>
      </c>
      <c r="B1058" s="2">
        <v>1637</v>
      </c>
      <c r="C1058" s="27">
        <v>0.19893061125288614</v>
      </c>
      <c r="D1058" s="2">
        <v>140</v>
      </c>
      <c r="E1058" s="2">
        <v>2157</v>
      </c>
      <c r="F1058" s="27">
        <v>0.23807947019867551</v>
      </c>
      <c r="G1058" s="14">
        <v>161.81818181818099</v>
      </c>
      <c r="H1058" s="2">
        <v>1916</v>
      </c>
      <c r="I1058" s="27">
        <v>0.18989098116947473</v>
      </c>
      <c r="J1058" s="14">
        <v>210.30302399999999</v>
      </c>
      <c r="K1058" s="27">
        <v>0.17043372021991449</v>
      </c>
      <c r="L1058" s="2">
        <v>14624</v>
      </c>
      <c r="M1058" s="27">
        <v>0.19873345473323731</v>
      </c>
      <c r="N1058" s="2">
        <v>521.21212121212102</v>
      </c>
      <c r="O1058" s="2">
        <v>17316</v>
      </c>
      <c r="P1058" s="27">
        <v>0.22288009061422026</v>
      </c>
      <c r="Q1058" s="14">
        <v>466.06060606060601</v>
      </c>
      <c r="R1058" s="2">
        <v>17233</v>
      </c>
      <c r="S1058" s="27">
        <v>0.21195237743831943</v>
      </c>
      <c r="T1058" s="14">
        <v>560.60609999999997</v>
      </c>
      <c r="U1058" s="27">
        <v>0.17840536105032823</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1918</v>
      </c>
      <c r="B1059" s="2">
        <v>309</v>
      </c>
      <c r="C1059" s="27">
        <v>3.7550127597520966E-2</v>
      </c>
      <c r="D1059" s="2">
        <v>69.696969696969703</v>
      </c>
      <c r="E1059" s="2">
        <v>370</v>
      </c>
      <c r="F1059" s="27">
        <v>4.0838852097130243E-2</v>
      </c>
      <c r="G1059" s="14">
        <v>72.727272727272705</v>
      </c>
      <c r="H1059" s="2">
        <v>378</v>
      </c>
      <c r="I1059" s="27">
        <v>3.7462834489593658E-2</v>
      </c>
      <c r="J1059" s="14">
        <v>66.060609999999997</v>
      </c>
      <c r="K1059" s="27">
        <v>0.22330097087378642</v>
      </c>
      <c r="L1059" s="2">
        <v>3124</v>
      </c>
      <c r="M1059" s="27">
        <v>4.2453727611230396E-2</v>
      </c>
      <c r="N1059" s="2">
        <v>260.60606060606</v>
      </c>
      <c r="O1059" s="2">
        <v>3591</v>
      </c>
      <c r="P1059" s="27">
        <v>4.6220975132574782E-2</v>
      </c>
      <c r="Q1059" s="14">
        <v>264.84848484848402</v>
      </c>
      <c r="R1059" s="2">
        <v>3344</v>
      </c>
      <c r="S1059" s="27">
        <v>4.1128575996851401E-2</v>
      </c>
      <c r="T1059" s="14">
        <v>223.636368</v>
      </c>
      <c r="U1059" s="27">
        <v>7.0422535211267609E-2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1919</v>
      </c>
      <c r="B1060" s="2">
        <v>163</v>
      </c>
      <c r="C1060" s="27">
        <v>1.9807996111313647E-2</v>
      </c>
      <c r="D1060" s="2">
        <v>56.969696969696898</v>
      </c>
      <c r="E1060" s="2">
        <v>60</v>
      </c>
      <c r="F1060" s="27">
        <v>6.6225165562913907E-3</v>
      </c>
      <c r="G1060" s="14">
        <v>29.090909090909101</v>
      </c>
      <c r="H1060" s="2">
        <v>110</v>
      </c>
      <c r="I1060" s="27">
        <v>1.0901883052527254E-2</v>
      </c>
      <c r="J1060" s="14">
        <v>48.484848</v>
      </c>
      <c r="K1060" s="27">
        <v>-0.32515337423312884</v>
      </c>
      <c r="L1060" s="2">
        <v>996</v>
      </c>
      <c r="M1060" s="27">
        <v>1.3535183322914686E-2</v>
      </c>
      <c r="N1060" s="2">
        <v>127.272727272727</v>
      </c>
      <c r="O1060" s="2">
        <v>886</v>
      </c>
      <c r="P1060" s="27">
        <v>1.1404005560418061E-2</v>
      </c>
      <c r="Q1060" s="14">
        <v>109.09090909090899</v>
      </c>
      <c r="R1060" s="2">
        <v>973</v>
      </c>
      <c r="S1060" s="27">
        <v>1.1967136496691511E-2</v>
      </c>
      <c r="T1060" s="14">
        <v>141.21212800000001</v>
      </c>
      <c r="U1060" s="27">
        <v>-2.3092369477911646E-2</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1920</v>
      </c>
      <c r="B1061" s="2">
        <v>0</v>
      </c>
      <c r="C1061" s="27">
        <v>0</v>
      </c>
      <c r="D1061" s="2">
        <v>80</v>
      </c>
      <c r="E1061" s="2">
        <v>44</v>
      </c>
      <c r="F1061" s="27">
        <v>4.8565121412803532E-3</v>
      </c>
      <c r="G1061" s="14">
        <v>20.606060606060598</v>
      </c>
      <c r="H1061" s="2">
        <v>0</v>
      </c>
      <c r="I1061" s="27">
        <v>0</v>
      </c>
      <c r="J1061" s="14">
        <v>16.969695999999999</v>
      </c>
      <c r="K1061" s="27"/>
      <c r="L1061" s="2">
        <v>321</v>
      </c>
      <c r="M1061" s="27">
        <v>4.3622428179273228E-3</v>
      </c>
      <c r="N1061" s="2">
        <v>81.818181818181799</v>
      </c>
      <c r="O1061" s="2">
        <v>255</v>
      </c>
      <c r="P1061" s="27">
        <v>3.2821912165988776E-3</v>
      </c>
      <c r="Q1061" s="14">
        <v>60.606060606060602</v>
      </c>
      <c r="R1061" s="2">
        <v>268</v>
      </c>
      <c r="S1061" s="27">
        <v>3.2961897030969424E-3</v>
      </c>
      <c r="T1061" s="14">
        <v>66.060609999999997</v>
      </c>
      <c r="U1061" s="27">
        <v>-0.16510903426791276</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122" t="s">
        <v>1921</v>
      </c>
      <c r="B1063" s="122"/>
      <c r="C1063" s="122"/>
      <c r="D1063" s="122"/>
      <c r="E1063" s="122"/>
      <c r="F1063" s="122"/>
      <c r="G1063" s="122"/>
      <c r="H1063" s="122"/>
      <c r="I1063" s="122"/>
      <c r="J1063" s="122"/>
      <c r="K1063" s="122"/>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211" t="s">
        <v>1703</v>
      </c>
      <c r="C1064" s="211"/>
      <c r="D1064" s="211" t="s">
        <v>1704</v>
      </c>
      <c r="E1064" s="211" t="s">
        <v>1703</v>
      </c>
      <c r="F1064" s="211"/>
      <c r="G1064" s="211" t="s">
        <v>1704</v>
      </c>
      <c r="H1064" s="211" t="s">
        <v>1703</v>
      </c>
      <c r="I1064" s="211"/>
      <c r="J1064" s="211" t="s">
        <v>1704</v>
      </c>
      <c r="K1064" t="s">
        <v>172</v>
      </c>
      <c r="L1064" s="211" t="s">
        <v>1703</v>
      </c>
      <c r="M1064" s="211"/>
      <c r="N1064" s="211" t="s">
        <v>1704</v>
      </c>
      <c r="O1064" s="211" t="s">
        <v>1703</v>
      </c>
      <c r="P1064" s="211"/>
      <c r="Q1064" s="211" t="s">
        <v>1704</v>
      </c>
      <c r="R1064" s="211" t="s">
        <v>1703</v>
      </c>
      <c r="S1064" s="211"/>
      <c r="T1064" s="211" t="s">
        <v>1704</v>
      </c>
      <c r="U1064" t="s">
        <v>172</v>
      </c>
      <c r="V1064" s="211" t="s">
        <v>1703</v>
      </c>
      <c r="W1064" s="211"/>
      <c r="X1064" s="211" t="s">
        <v>1704</v>
      </c>
      <c r="Y1064" s="211" t="s">
        <v>1703</v>
      </c>
      <c r="Z1064" s="211"/>
      <c r="AA1064" s="211" t="s">
        <v>1704</v>
      </c>
      <c r="AB1064" s="211" t="s">
        <v>1703</v>
      </c>
      <c r="AC1064" s="211"/>
      <c r="AD1064" s="211" t="s">
        <v>1704</v>
      </c>
      <c r="AE1064" t="s">
        <v>172</v>
      </c>
    </row>
    <row r="1065" spans="1:31" x14ac:dyDescent="0.3">
      <c r="A1065" t="s">
        <v>174</v>
      </c>
      <c r="B1065" s="2">
        <v>8229</v>
      </c>
      <c r="C1065" s="27" t="s">
        <v>172</v>
      </c>
      <c r="D1065" s="2">
        <v>192.72727272727201</v>
      </c>
      <c r="E1065" s="2">
        <v>9060</v>
      </c>
      <c r="F1065" s="27" t="s">
        <v>172</v>
      </c>
      <c r="G1065" s="14">
        <v>166.06060606060601</v>
      </c>
      <c r="H1065" s="2">
        <v>10090</v>
      </c>
      <c r="I1065" s="27" t="s">
        <v>172</v>
      </c>
      <c r="J1065" s="14">
        <v>214.545456</v>
      </c>
      <c r="K1065" s="27">
        <v>0.22615141572487543</v>
      </c>
      <c r="L1065" s="2">
        <v>73586</v>
      </c>
      <c r="M1065" s="27" t="s">
        <v>172</v>
      </c>
      <c r="N1065" s="2">
        <v>471.51515151515099</v>
      </c>
      <c r="O1065" s="2">
        <v>77692</v>
      </c>
      <c r="P1065" s="27" t="s">
        <v>172</v>
      </c>
      <c r="Q1065" s="14">
        <v>383.636363636363</v>
      </c>
      <c r="R1065" s="2">
        <v>81306</v>
      </c>
      <c r="S1065" s="27" t="s">
        <v>172</v>
      </c>
      <c r="T1065" s="14">
        <v>372.72726399999999</v>
      </c>
      <c r="U1065" s="27">
        <v>0.10491126029407767</v>
      </c>
      <c r="V1065" s="2">
        <v>12392852</v>
      </c>
      <c r="W1065" s="27" t="s">
        <v>172</v>
      </c>
      <c r="X1065" s="2">
        <v>13533</v>
      </c>
      <c r="Y1065" s="2">
        <v>12717801</v>
      </c>
      <c r="Z1065" s="27" t="s">
        <v>172</v>
      </c>
      <c r="AA1065" s="14">
        <v>11122.42</v>
      </c>
      <c r="AB1065" s="2">
        <v>13103114</v>
      </c>
      <c r="AC1065" s="27" t="s">
        <v>172</v>
      </c>
      <c r="AD1065" s="14">
        <v>11237.58</v>
      </c>
      <c r="AE1065" s="27">
        <v>5.7000000000000002E-2</v>
      </c>
    </row>
    <row r="1066" spans="1:31" x14ac:dyDescent="0.3">
      <c r="A1066" t="s">
        <v>1585</v>
      </c>
      <c r="B1066" s="2">
        <v>4482</v>
      </c>
      <c r="C1066" s="27">
        <v>0.54465913233685748</v>
      </c>
      <c r="D1066" s="2">
        <v>170.90909090909</v>
      </c>
      <c r="E1066" s="2">
        <v>4417</v>
      </c>
      <c r="F1066" s="27">
        <v>0.48752759381898453</v>
      </c>
      <c r="G1066" s="14">
        <v>169.69696969696901</v>
      </c>
      <c r="H1066" s="2">
        <v>5292</v>
      </c>
      <c r="I1066" s="27">
        <v>0.52447968285431124</v>
      </c>
      <c r="J1066" s="14">
        <v>276.96969999999999</v>
      </c>
      <c r="K1066" s="27">
        <v>0.18072289156626506</v>
      </c>
      <c r="L1066" s="2">
        <v>41135</v>
      </c>
      <c r="M1066" s="27">
        <v>0.55900578914467425</v>
      </c>
      <c r="N1066" s="2">
        <v>614.54545454545405</v>
      </c>
      <c r="O1066" s="2">
        <v>40124</v>
      </c>
      <c r="P1066" s="27">
        <v>0.5164495700973073</v>
      </c>
      <c r="Q1066" s="14">
        <v>530.90909090909099</v>
      </c>
      <c r="R1066" s="2">
        <v>42480</v>
      </c>
      <c r="S1066" s="27">
        <v>0.52247066637148554</v>
      </c>
      <c r="T1066" s="14">
        <v>656.96969999999999</v>
      </c>
      <c r="U1066" s="27">
        <v>3.2697216482314329E-2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1922</v>
      </c>
      <c r="B1067" s="2">
        <v>704</v>
      </c>
      <c r="C1067" s="27">
        <v>8.5551099769109254E-2</v>
      </c>
      <c r="D1067" s="2">
        <v>98.181818181818201</v>
      </c>
      <c r="E1067" s="2">
        <v>719</v>
      </c>
      <c r="F1067" s="27">
        <v>7.9359823399558493E-2</v>
      </c>
      <c r="G1067" s="14">
        <v>87.878787878787904</v>
      </c>
      <c r="H1067" s="2">
        <v>771</v>
      </c>
      <c r="I1067" s="27">
        <v>7.6412289395441035E-2</v>
      </c>
      <c r="J1067" s="14">
        <v>127.878784</v>
      </c>
      <c r="K1067" s="27">
        <v>9.5170454545454544E-2</v>
      </c>
      <c r="L1067" s="2">
        <v>5172</v>
      </c>
      <c r="M1067" s="27">
        <v>7.0285108580436489E-2</v>
      </c>
      <c r="N1067" s="2">
        <v>289.69696969696901</v>
      </c>
      <c r="O1067" s="2">
        <v>4754</v>
      </c>
      <c r="P1067" s="27">
        <v>6.1190341347886527E-2</v>
      </c>
      <c r="Q1067" s="14">
        <v>306.06060606060601</v>
      </c>
      <c r="R1067" s="2">
        <v>4397</v>
      </c>
      <c r="S1067" s="27">
        <v>5.4079649718347972E-2</v>
      </c>
      <c r="T1067" s="14">
        <v>275.75756799999999</v>
      </c>
      <c r="U1067" s="27">
        <v>-0.14984532095901004</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1923</v>
      </c>
      <c r="B1068" s="2">
        <v>668</v>
      </c>
      <c r="C1068" s="27">
        <v>8.1176327621825251E-2</v>
      </c>
      <c r="D1068" s="2">
        <v>96.363636363636402</v>
      </c>
      <c r="E1068" s="2">
        <v>698</v>
      </c>
      <c r="F1068" s="27">
        <v>7.7041942604856514E-2</v>
      </c>
      <c r="G1068" s="14">
        <v>86.6666666666666</v>
      </c>
      <c r="H1068" s="2">
        <v>713</v>
      </c>
      <c r="I1068" s="27">
        <v>7.0664023785926663E-2</v>
      </c>
      <c r="J1068" s="14">
        <v>120</v>
      </c>
      <c r="K1068" s="27">
        <v>6.7365269461077848E-2</v>
      </c>
      <c r="L1068" s="2">
        <v>4922</v>
      </c>
      <c r="M1068" s="27">
        <v>6.6887723208218952E-2</v>
      </c>
      <c r="N1068" s="2">
        <v>289.09090909090901</v>
      </c>
      <c r="O1068" s="2">
        <v>4351</v>
      </c>
      <c r="P1068" s="27">
        <v>5.6003192091849868E-2</v>
      </c>
      <c r="Q1068" s="14">
        <v>293.33333333333297</v>
      </c>
      <c r="R1068" s="2">
        <v>3938</v>
      </c>
      <c r="S1068" s="27">
        <v>4.8434309891028954E-2</v>
      </c>
      <c r="T1068" s="14">
        <v>292.121216</v>
      </c>
      <c r="U1068" s="27">
        <v>-0.1999187322226737</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1924</v>
      </c>
      <c r="B1069" s="2">
        <v>36</v>
      </c>
      <c r="C1069" s="27">
        <v>4.3747721472839956E-3</v>
      </c>
      <c r="D1069" s="2">
        <v>22.424242424242401</v>
      </c>
      <c r="E1069" s="2">
        <v>10</v>
      </c>
      <c r="F1069" s="27">
        <v>1.1037527593818985E-3</v>
      </c>
      <c r="G1069" s="14">
        <v>7.2727272727272698</v>
      </c>
      <c r="H1069" s="2">
        <v>58</v>
      </c>
      <c r="I1069" s="27">
        <v>5.7482656095143711E-3</v>
      </c>
      <c r="J1069" s="14">
        <v>30.909089999999999</v>
      </c>
      <c r="K1069" s="27">
        <v>0.61111111111111116</v>
      </c>
      <c r="L1069" s="2">
        <v>185</v>
      </c>
      <c r="M1069" s="27">
        <v>2.5140651754409805E-3</v>
      </c>
      <c r="N1069" s="2">
        <v>51.515151515151501</v>
      </c>
      <c r="O1069" s="2">
        <v>312</v>
      </c>
      <c r="P1069" s="27">
        <v>4.0158574885445089E-3</v>
      </c>
      <c r="Q1069" s="14">
        <v>82.424242424242394</v>
      </c>
      <c r="R1069" s="2">
        <v>459</v>
      </c>
      <c r="S1069" s="27">
        <v>5.6453398273190172E-3</v>
      </c>
      <c r="T1069" s="14">
        <v>143.636368</v>
      </c>
      <c r="U1069" s="27">
        <v>1.4810810810810811</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1925</v>
      </c>
      <c r="B1070" s="2">
        <v>0</v>
      </c>
      <c r="C1070" s="27">
        <v>0</v>
      </c>
      <c r="D1070" s="2">
        <v>80</v>
      </c>
      <c r="E1070" s="2">
        <v>11</v>
      </c>
      <c r="F1070" s="27">
        <v>1.2141280353200883E-3</v>
      </c>
      <c r="G1070" s="14">
        <v>10.909090909090899</v>
      </c>
      <c r="H1070" s="2">
        <v>0</v>
      </c>
      <c r="I1070" s="27">
        <v>0</v>
      </c>
      <c r="J1070" s="14">
        <v>16.969695999999999</v>
      </c>
      <c r="K1070" s="27"/>
      <c r="L1070" s="2">
        <v>65</v>
      </c>
      <c r="M1070" s="27">
        <v>8.833201967765608E-4</v>
      </c>
      <c r="N1070" s="2">
        <v>35.757575757575701</v>
      </c>
      <c r="O1070" s="2">
        <v>91</v>
      </c>
      <c r="P1070" s="27">
        <v>1.1712917674921485E-3</v>
      </c>
      <c r="Q1070" s="14">
        <v>38.181818181818102</v>
      </c>
      <c r="R1070" s="2">
        <v>0</v>
      </c>
      <c r="S1070" s="27">
        <v>0</v>
      </c>
      <c r="T1070" s="14">
        <v>18.787877999999999</v>
      </c>
      <c r="U1070" s="27">
        <v>-1</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1926</v>
      </c>
      <c r="B1071" s="2">
        <v>2596</v>
      </c>
      <c r="C1071" s="27">
        <v>0.31546968039859036</v>
      </c>
      <c r="D1071" s="2">
        <v>141.81818181818099</v>
      </c>
      <c r="E1071" s="2">
        <v>2428</v>
      </c>
      <c r="F1071" s="27">
        <v>0.26799116997792494</v>
      </c>
      <c r="G1071" s="14">
        <v>150.30303030303</v>
      </c>
      <c r="H1071" s="2">
        <v>2976</v>
      </c>
      <c r="I1071" s="27">
        <v>0.29494549058473735</v>
      </c>
      <c r="J1071" s="14">
        <v>198.78787199999999</v>
      </c>
      <c r="K1071" s="27">
        <v>0.14637904468412943</v>
      </c>
      <c r="L1071" s="2">
        <v>26611</v>
      </c>
      <c r="M1071" s="27">
        <v>0.36163128856032395</v>
      </c>
      <c r="N1071" s="2">
        <v>489.09090909090901</v>
      </c>
      <c r="O1071" s="2">
        <v>23964</v>
      </c>
      <c r="P1071" s="27">
        <v>0.30844874633166863</v>
      </c>
      <c r="Q1071" s="14">
        <v>438.78787878787801</v>
      </c>
      <c r="R1071" s="2">
        <v>24916</v>
      </c>
      <c r="S1071" s="27">
        <v>0.30644724866553513</v>
      </c>
      <c r="T1071" s="14">
        <v>512.12120000000004</v>
      </c>
      <c r="U1071" s="27">
        <v>-6.3695464281688027E-2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1923</v>
      </c>
      <c r="B1072" s="2">
        <v>2421</v>
      </c>
      <c r="C1072" s="27">
        <v>0.29420342690484869</v>
      </c>
      <c r="D1072" s="2">
        <v>136.969696969696</v>
      </c>
      <c r="E1072" s="2">
        <v>2167</v>
      </c>
      <c r="F1072" s="27">
        <v>0.23918322295805738</v>
      </c>
      <c r="G1072" s="14">
        <v>151.51515151515099</v>
      </c>
      <c r="H1072" s="2">
        <v>2850</v>
      </c>
      <c r="I1072" s="27">
        <v>0.28245787908820613</v>
      </c>
      <c r="J1072" s="14">
        <v>201.21212800000001</v>
      </c>
      <c r="K1072" s="27">
        <v>0.17719950433705081</v>
      </c>
      <c r="L1072" s="2">
        <v>25073</v>
      </c>
      <c r="M1072" s="27">
        <v>0.34073057375044163</v>
      </c>
      <c r="N1072" s="2">
        <v>474.54545454545399</v>
      </c>
      <c r="O1072" s="2">
        <v>22217</v>
      </c>
      <c r="P1072" s="27">
        <v>0.28596251866344025</v>
      </c>
      <c r="Q1072" s="14">
        <v>423.636363636363</v>
      </c>
      <c r="R1072" s="2">
        <v>23322</v>
      </c>
      <c r="S1072" s="27">
        <v>0.28684229946129436</v>
      </c>
      <c r="T1072" s="14">
        <v>506.66665599999999</v>
      </c>
      <c r="U1072" s="27">
        <v>-6.9836078650340999E-2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1924</v>
      </c>
      <c r="B1073" s="2">
        <v>161</v>
      </c>
      <c r="C1073" s="27">
        <v>1.9564953214242314E-2</v>
      </c>
      <c r="D1073" s="2">
        <v>47.878787878787797</v>
      </c>
      <c r="E1073" s="2">
        <v>209</v>
      </c>
      <c r="F1073" s="27">
        <v>2.3068432671081676E-2</v>
      </c>
      <c r="G1073" s="14">
        <v>58.181818181818201</v>
      </c>
      <c r="H1073" s="2">
        <v>63</v>
      </c>
      <c r="I1073" s="27">
        <v>6.2438057482656099E-3</v>
      </c>
      <c r="J1073" s="14">
        <v>28.484848</v>
      </c>
      <c r="K1073" s="27">
        <v>-0.60869565217391308</v>
      </c>
      <c r="L1073" s="2">
        <v>1290</v>
      </c>
      <c r="M1073" s="27">
        <v>1.7530508520642512E-2</v>
      </c>
      <c r="N1073" s="2">
        <v>141.81818181818099</v>
      </c>
      <c r="O1073" s="2">
        <v>1338</v>
      </c>
      <c r="P1073" s="27">
        <v>1.7221850383565874E-2</v>
      </c>
      <c r="Q1073" s="14">
        <v>147.272727272727</v>
      </c>
      <c r="R1073" s="2">
        <v>1153</v>
      </c>
      <c r="S1073" s="27">
        <v>1.418099525250289E-2</v>
      </c>
      <c r="T1073" s="14">
        <v>196.96969999999999</v>
      </c>
      <c r="U1073" s="27">
        <v>-0.1062015503875969</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1925</v>
      </c>
      <c r="B1074" s="2">
        <v>14</v>
      </c>
      <c r="C1074" s="27">
        <v>1.7013002794993317E-3</v>
      </c>
      <c r="D1074" s="2">
        <v>12.7272727272727</v>
      </c>
      <c r="E1074" s="2">
        <v>52</v>
      </c>
      <c r="F1074" s="27">
        <v>5.739514348785872E-3</v>
      </c>
      <c r="G1074" s="14">
        <v>24.2424242424242</v>
      </c>
      <c r="H1074" s="2">
        <v>63</v>
      </c>
      <c r="I1074" s="27">
        <v>6.2438057482656099E-3</v>
      </c>
      <c r="J1074" s="14">
        <v>23.030304000000001</v>
      </c>
      <c r="K1074" s="27">
        <v>3.5</v>
      </c>
      <c r="L1074" s="2">
        <v>248</v>
      </c>
      <c r="M1074" s="27">
        <v>3.3702062892398011E-3</v>
      </c>
      <c r="N1074" s="2">
        <v>68.484848484848399</v>
      </c>
      <c r="O1074" s="2">
        <v>409</v>
      </c>
      <c r="P1074" s="27">
        <v>5.2643772846625138E-3</v>
      </c>
      <c r="Q1074" s="14">
        <v>90.303030303030297</v>
      </c>
      <c r="R1074" s="2">
        <v>441</v>
      </c>
      <c r="S1074" s="27">
        <v>5.4239539517378791E-3</v>
      </c>
      <c r="T1074" s="14">
        <v>103.030304</v>
      </c>
      <c r="U1074" s="27">
        <v>0.77822580645161288</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1927</v>
      </c>
      <c r="B1075" s="2">
        <v>1182</v>
      </c>
      <c r="C1075" s="27">
        <v>0.14363835216915785</v>
      </c>
      <c r="D1075" s="2">
        <v>87.878787878787904</v>
      </c>
      <c r="E1075" s="2">
        <v>1270</v>
      </c>
      <c r="F1075" s="27">
        <v>0.1401766004415011</v>
      </c>
      <c r="G1075" s="14">
        <v>87.272727272727195</v>
      </c>
      <c r="H1075" s="2">
        <v>1545</v>
      </c>
      <c r="I1075" s="27">
        <v>0.1531219028741328</v>
      </c>
      <c r="J1075" s="14">
        <v>147.27271999999999</v>
      </c>
      <c r="K1075" s="27">
        <v>0.30710659898477155</v>
      </c>
      <c r="L1075" s="2">
        <v>9352</v>
      </c>
      <c r="M1075" s="27">
        <v>0.12708939200391378</v>
      </c>
      <c r="N1075" s="2">
        <v>316.36363636363598</v>
      </c>
      <c r="O1075" s="2">
        <v>11406</v>
      </c>
      <c r="P1075" s="27">
        <v>0.14681048241775216</v>
      </c>
      <c r="Q1075" s="14">
        <v>250.30303030303</v>
      </c>
      <c r="R1075" s="2">
        <v>13167</v>
      </c>
      <c r="S1075" s="27">
        <v>0.16194376798760238</v>
      </c>
      <c r="T1075" s="14">
        <v>309.09089999999998</v>
      </c>
      <c r="U1075" s="27">
        <v>0.40793413173652693</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1923</v>
      </c>
      <c r="B1076" s="2">
        <v>1173</v>
      </c>
      <c r="C1076" s="27">
        <v>0.14254465913233685</v>
      </c>
      <c r="D1076" s="2">
        <v>87.878787878787904</v>
      </c>
      <c r="E1076" s="2">
        <v>1250</v>
      </c>
      <c r="F1076" s="27">
        <v>0.13796909492273732</v>
      </c>
      <c r="G1076" s="14">
        <v>87.272727272727195</v>
      </c>
      <c r="H1076" s="2">
        <v>1536</v>
      </c>
      <c r="I1076" s="27">
        <v>0.15222993062438059</v>
      </c>
      <c r="J1076" s="14">
        <v>146.66667200000001</v>
      </c>
      <c r="K1076" s="27">
        <v>0.30946291560102301</v>
      </c>
      <c r="L1076" s="2">
        <v>9127</v>
      </c>
      <c r="M1076" s="27">
        <v>0.124031745168918</v>
      </c>
      <c r="N1076" s="2">
        <v>310.90909090909003</v>
      </c>
      <c r="O1076" s="2">
        <v>11269</v>
      </c>
      <c r="P1076" s="27">
        <v>0.14504710909746177</v>
      </c>
      <c r="Q1076" s="14">
        <v>250.30303030303</v>
      </c>
      <c r="R1076" s="2">
        <v>12864</v>
      </c>
      <c r="S1076" s="27">
        <v>0.15821710574865325</v>
      </c>
      <c r="T1076" s="14">
        <v>313.93939999999998</v>
      </c>
      <c r="U1076" s="27">
        <v>0.40944450531390381</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1924</v>
      </c>
      <c r="B1077" s="2">
        <v>0</v>
      </c>
      <c r="C1077" s="27">
        <v>0</v>
      </c>
      <c r="D1077" s="2">
        <v>80</v>
      </c>
      <c r="E1077" s="2">
        <v>7</v>
      </c>
      <c r="F1077" s="27">
        <v>7.7262693156732892E-4</v>
      </c>
      <c r="G1077" s="14">
        <v>7.8787878787878798</v>
      </c>
      <c r="H1077" s="2">
        <v>9</v>
      </c>
      <c r="I1077" s="27">
        <v>8.9197224975222996E-4</v>
      </c>
      <c r="J1077" s="14">
        <v>7.8787880000000001</v>
      </c>
      <c r="K1077" s="27"/>
      <c r="L1077" s="2">
        <v>162</v>
      </c>
      <c r="M1077" s="27">
        <v>2.2015057211969666E-3</v>
      </c>
      <c r="N1077" s="2">
        <v>47.878787878787797</v>
      </c>
      <c r="O1077" s="2">
        <v>90</v>
      </c>
      <c r="P1077" s="27">
        <v>1.1584204293878392E-3</v>
      </c>
      <c r="Q1077" s="14">
        <v>29.696969696969699</v>
      </c>
      <c r="R1077" s="2">
        <v>199</v>
      </c>
      <c r="S1077" s="27">
        <v>2.4475438467025804E-3</v>
      </c>
      <c r="T1077" s="14">
        <v>61.212119999999999</v>
      </c>
      <c r="U1077" s="27">
        <v>0.22839506172839505</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1925</v>
      </c>
      <c r="B1078" s="2">
        <v>9</v>
      </c>
      <c r="C1078" s="27">
        <v>1.0936930368209989E-3</v>
      </c>
      <c r="D1078" s="2">
        <v>7.8787878787878798</v>
      </c>
      <c r="E1078" s="2">
        <v>13</v>
      </c>
      <c r="F1078" s="27">
        <v>1.434878587196468E-3</v>
      </c>
      <c r="G1078" s="14">
        <v>12.1212121212121</v>
      </c>
      <c r="H1078" s="2">
        <v>0</v>
      </c>
      <c r="I1078" s="27">
        <v>0</v>
      </c>
      <c r="J1078" s="14">
        <v>16.969695999999999</v>
      </c>
      <c r="K1078" s="27">
        <v>-1</v>
      </c>
      <c r="L1078" s="2">
        <v>63</v>
      </c>
      <c r="M1078" s="27">
        <v>8.5614111379882045E-4</v>
      </c>
      <c r="N1078" s="2">
        <v>27.272727272727199</v>
      </c>
      <c r="O1078" s="2">
        <v>47</v>
      </c>
      <c r="P1078" s="27">
        <v>6.0495289090253823E-4</v>
      </c>
      <c r="Q1078" s="14">
        <v>21.818181818181799</v>
      </c>
      <c r="R1078" s="2">
        <v>104</v>
      </c>
      <c r="S1078" s="27">
        <v>1.2791183922465747E-3</v>
      </c>
      <c r="T1078" s="14">
        <v>47.272728000000001</v>
      </c>
      <c r="U1078" s="27">
        <v>0.65079365079365081</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1588</v>
      </c>
      <c r="B1079" s="2">
        <v>3747</v>
      </c>
      <c r="C1079" s="27">
        <v>0.45534086766314252</v>
      </c>
      <c r="D1079" s="2">
        <v>185.45454545454501</v>
      </c>
      <c r="E1079" s="2">
        <v>4643</v>
      </c>
      <c r="F1079" s="27">
        <v>0.51247240618101542</v>
      </c>
      <c r="G1079" s="14">
        <v>176.363636363636</v>
      </c>
      <c r="H1079" s="2">
        <v>4798</v>
      </c>
      <c r="I1079" s="27">
        <v>0.47552031714568882</v>
      </c>
      <c r="J1079" s="14">
        <v>258.78787199999999</v>
      </c>
      <c r="K1079" s="27">
        <v>0.28049105951427811</v>
      </c>
      <c r="L1079" s="2">
        <v>32451</v>
      </c>
      <c r="M1079" s="27">
        <v>0.44099421085532575</v>
      </c>
      <c r="N1079" s="2">
        <v>621.81818181818096</v>
      </c>
      <c r="O1079" s="2">
        <v>37568</v>
      </c>
      <c r="P1079" s="27">
        <v>0.4835504299026927</v>
      </c>
      <c r="Q1079" s="14">
        <v>546.06060606060601</v>
      </c>
      <c r="R1079" s="2">
        <v>38826</v>
      </c>
      <c r="S1079" s="27">
        <v>0.47752933362851452</v>
      </c>
      <c r="T1079" s="14">
        <v>552.72730000000001</v>
      </c>
      <c r="U1079" s="27">
        <v>0.19645003235647593</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1922</v>
      </c>
      <c r="B1080" s="2">
        <v>1589</v>
      </c>
      <c r="C1080" s="27">
        <v>0.19309758172317415</v>
      </c>
      <c r="D1080" s="2">
        <v>169.09090909090901</v>
      </c>
      <c r="E1080" s="2">
        <v>1566</v>
      </c>
      <c r="F1080" s="27">
        <v>0.17284768211920529</v>
      </c>
      <c r="G1080" s="14">
        <v>132.12121212121201</v>
      </c>
      <c r="H1080" s="2">
        <v>1437</v>
      </c>
      <c r="I1080" s="27">
        <v>0.14241823587710606</v>
      </c>
      <c r="J1080" s="14">
        <v>166.060608</v>
      </c>
      <c r="K1080" s="27">
        <v>-9.5657646318439274E-2</v>
      </c>
      <c r="L1080" s="2">
        <v>12821</v>
      </c>
      <c r="M1080" s="27">
        <v>0.17423151142880439</v>
      </c>
      <c r="N1080" s="2">
        <v>396.969696969697</v>
      </c>
      <c r="O1080" s="2">
        <v>13047</v>
      </c>
      <c r="P1080" s="27">
        <v>0.16793234824692374</v>
      </c>
      <c r="Q1080" s="14">
        <v>395.75757575757501</v>
      </c>
      <c r="R1080" s="2">
        <v>13516</v>
      </c>
      <c r="S1080" s="27">
        <v>0.16623619413081445</v>
      </c>
      <c r="T1080" s="14">
        <v>496.36364700000001</v>
      </c>
      <c r="U1080" s="27">
        <v>5.4207940098276265E-2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1923</v>
      </c>
      <c r="B1081" s="2">
        <v>1306</v>
      </c>
      <c r="C1081" s="27">
        <v>0.15870701178758051</v>
      </c>
      <c r="D1081" s="2">
        <v>163.030303030303</v>
      </c>
      <c r="E1081" s="2">
        <v>1340</v>
      </c>
      <c r="F1081" s="27">
        <v>0.1479028697571744</v>
      </c>
      <c r="G1081" s="14">
        <v>124.84848484848401</v>
      </c>
      <c r="H1081" s="2">
        <v>1236</v>
      </c>
      <c r="I1081" s="27">
        <v>0.12249752229930624</v>
      </c>
      <c r="J1081" s="14">
        <v>149.69697600000001</v>
      </c>
      <c r="K1081" s="27">
        <v>-5.359877488514548E-2</v>
      </c>
      <c r="L1081" s="2">
        <v>10669</v>
      </c>
      <c r="M1081" s="27">
        <v>0.14498681814475581</v>
      </c>
      <c r="N1081" s="2">
        <v>424.24242424242402</v>
      </c>
      <c r="O1081" s="2">
        <v>11197</v>
      </c>
      <c r="P1081" s="27">
        <v>0.14412037275395151</v>
      </c>
      <c r="Q1081" s="14">
        <v>370.30303030303003</v>
      </c>
      <c r="R1081" s="2">
        <v>11523</v>
      </c>
      <c r="S1081" s="27">
        <v>0.14172385801785847</v>
      </c>
      <c r="T1081" s="14">
        <v>429.09089999999998</v>
      </c>
      <c r="U1081" s="27">
        <v>8.0044990158402843E-2</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1924</v>
      </c>
      <c r="B1082" s="2">
        <v>204</v>
      </c>
      <c r="C1082" s="27">
        <v>2.4790375501275976E-2</v>
      </c>
      <c r="D1082" s="2">
        <v>58.181818181818201</v>
      </c>
      <c r="E1082" s="2">
        <v>174</v>
      </c>
      <c r="F1082" s="27">
        <v>1.9205298013245033E-2</v>
      </c>
      <c r="G1082" s="14">
        <v>44.848484848484802</v>
      </c>
      <c r="H1082" s="2">
        <v>144</v>
      </c>
      <c r="I1082" s="27">
        <v>1.4271555996035679E-2</v>
      </c>
      <c r="J1082" s="14">
        <v>54.5454559</v>
      </c>
      <c r="K1082" s="27">
        <v>-0.29411764705882354</v>
      </c>
      <c r="L1082" s="2">
        <v>1534</v>
      </c>
      <c r="M1082" s="27">
        <v>2.0846356643926835E-2</v>
      </c>
      <c r="N1082" s="2">
        <v>172.72727272727201</v>
      </c>
      <c r="O1082" s="2">
        <v>1386</v>
      </c>
      <c r="P1082" s="27">
        <v>1.7839674612572722E-2</v>
      </c>
      <c r="Q1082" s="14">
        <v>165.45454545454501</v>
      </c>
      <c r="R1082" s="2">
        <v>1434</v>
      </c>
      <c r="S1082" s="27">
        <v>1.7637074754630656E-2</v>
      </c>
      <c r="T1082" s="14">
        <v>163.03030000000001</v>
      </c>
      <c r="U1082" s="27">
        <v>-6.51890482398957E-2</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1925</v>
      </c>
      <c r="B1083" s="2">
        <v>79</v>
      </c>
      <c r="C1083" s="27">
        <v>9.6001944343176576E-3</v>
      </c>
      <c r="D1083" s="2">
        <v>44.848484848484802</v>
      </c>
      <c r="E1083" s="2">
        <v>52</v>
      </c>
      <c r="F1083" s="27">
        <v>5.739514348785872E-3</v>
      </c>
      <c r="G1083" s="14">
        <v>26.060606060605998</v>
      </c>
      <c r="H1083" s="2">
        <v>57</v>
      </c>
      <c r="I1083" s="27">
        <v>5.6491575817641231E-3</v>
      </c>
      <c r="J1083" s="14">
        <v>33.939392099999999</v>
      </c>
      <c r="K1083" s="27">
        <v>-0.27848101265822783</v>
      </c>
      <c r="L1083" s="2">
        <v>618</v>
      </c>
      <c r="M1083" s="27">
        <v>8.3983366401217622E-3</v>
      </c>
      <c r="N1083" s="2">
        <v>112.121212121212</v>
      </c>
      <c r="O1083" s="2">
        <v>464</v>
      </c>
      <c r="P1083" s="27">
        <v>5.9723008803995266E-3</v>
      </c>
      <c r="Q1083" s="14">
        <v>98.787878787878796</v>
      </c>
      <c r="R1083" s="2">
        <v>559</v>
      </c>
      <c r="S1083" s="27">
        <v>6.8752613583253387E-3</v>
      </c>
      <c r="T1083" s="14">
        <v>113.333336</v>
      </c>
      <c r="U1083" s="27">
        <v>-9.5469255663430425E-2</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1926</v>
      </c>
      <c r="B1084" s="2">
        <v>1696</v>
      </c>
      <c r="C1084" s="27">
        <v>0.20610037671649045</v>
      </c>
      <c r="D1084" s="2">
        <v>151.51515151515099</v>
      </c>
      <c r="E1084" s="2">
        <v>2326</v>
      </c>
      <c r="F1084" s="27">
        <v>0.25673289183222958</v>
      </c>
      <c r="G1084" s="14">
        <v>189.69696969696901</v>
      </c>
      <c r="H1084" s="2">
        <v>2697</v>
      </c>
      <c r="I1084" s="27">
        <v>0.26729435084241826</v>
      </c>
      <c r="J1084" s="14">
        <v>243.03030000000001</v>
      </c>
      <c r="K1084" s="27">
        <v>0.59021226415094341</v>
      </c>
      <c r="L1084" s="2">
        <v>16263</v>
      </c>
      <c r="M1084" s="27">
        <v>0.22100671323349549</v>
      </c>
      <c r="N1084" s="2">
        <v>504.24242424242402</v>
      </c>
      <c r="O1084" s="2">
        <v>20483</v>
      </c>
      <c r="P1084" s="27">
        <v>0.26364361839056788</v>
      </c>
      <c r="Q1084" s="14">
        <v>462.42424242424198</v>
      </c>
      <c r="R1084" s="2">
        <v>20978</v>
      </c>
      <c r="S1084" s="27">
        <v>0.25801293877450621</v>
      </c>
      <c r="T1084" s="14">
        <v>520.60609999999997</v>
      </c>
      <c r="U1084" s="27">
        <v>0.28992190862694461</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1923</v>
      </c>
      <c r="B1085" s="2">
        <v>1507</v>
      </c>
      <c r="C1085" s="27">
        <v>0.18313282294324948</v>
      </c>
      <c r="D1085" s="2">
        <v>151.51515151515099</v>
      </c>
      <c r="E1085" s="2">
        <v>2094</v>
      </c>
      <c r="F1085" s="27">
        <v>0.23112582781456953</v>
      </c>
      <c r="G1085" s="14">
        <v>165.45454545454501</v>
      </c>
      <c r="H1085" s="2">
        <v>2449</v>
      </c>
      <c r="I1085" s="27">
        <v>0.24271555996035679</v>
      </c>
      <c r="J1085" s="14">
        <v>246.66667200000001</v>
      </c>
      <c r="K1085" s="27">
        <v>0.6250829462508295</v>
      </c>
      <c r="L1085" s="2">
        <v>14119</v>
      </c>
      <c r="M1085" s="27">
        <v>0.19187073628135787</v>
      </c>
      <c r="N1085" s="2">
        <v>456.969696969697</v>
      </c>
      <c r="O1085" s="2">
        <v>17693</v>
      </c>
      <c r="P1085" s="27">
        <v>0.22773258507954486</v>
      </c>
      <c r="Q1085" s="14">
        <v>432.12121212121201</v>
      </c>
      <c r="R1085" s="2">
        <v>18494</v>
      </c>
      <c r="S1085" s="27">
        <v>0.22746168794430915</v>
      </c>
      <c r="T1085" s="14">
        <v>476.96969999999999</v>
      </c>
      <c r="U1085" s="27">
        <v>0.30986613782845812</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1924</v>
      </c>
      <c r="B1086" s="2">
        <v>105</v>
      </c>
      <c r="C1086" s="27">
        <v>1.2759752096244987E-2</v>
      </c>
      <c r="D1086" s="2">
        <v>42.424242424242401</v>
      </c>
      <c r="E1086" s="2">
        <v>180</v>
      </c>
      <c r="F1086" s="27">
        <v>1.9867549668874173E-2</v>
      </c>
      <c r="G1086" s="14">
        <v>66.060606060606005</v>
      </c>
      <c r="H1086" s="2">
        <v>222</v>
      </c>
      <c r="I1086" s="27">
        <v>2.2001982160555007E-2</v>
      </c>
      <c r="J1086" s="14">
        <v>49.0909081</v>
      </c>
      <c r="K1086" s="27">
        <v>1.1142857142857143</v>
      </c>
      <c r="L1086" s="2">
        <v>1502</v>
      </c>
      <c r="M1086" s="27">
        <v>2.041149131628299E-2</v>
      </c>
      <c r="N1086" s="2">
        <v>190.90909090909</v>
      </c>
      <c r="O1086" s="2">
        <v>2128</v>
      </c>
      <c r="P1086" s="27">
        <v>2.7390207485970243E-2</v>
      </c>
      <c r="Q1086" s="14">
        <v>182.42424242424201</v>
      </c>
      <c r="R1086" s="2">
        <v>1851</v>
      </c>
      <c r="S1086" s="27">
        <v>2.2765847538927016E-2</v>
      </c>
      <c r="T1086" s="14">
        <v>187.27271999999999</v>
      </c>
      <c r="U1086" s="27">
        <v>0.23235685752330226</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1925</v>
      </c>
      <c r="B1087" s="2">
        <v>84</v>
      </c>
      <c r="C1087" s="27">
        <v>1.020780167699599E-2</v>
      </c>
      <c r="D1087" s="2">
        <v>38.181818181818102</v>
      </c>
      <c r="E1087" s="2">
        <v>52</v>
      </c>
      <c r="F1087" s="27">
        <v>5.739514348785872E-3</v>
      </c>
      <c r="G1087" s="14">
        <v>24.2424242424242</v>
      </c>
      <c r="H1087" s="2">
        <v>26</v>
      </c>
      <c r="I1087" s="27">
        <v>2.5768087215064421E-3</v>
      </c>
      <c r="J1087" s="14">
        <v>23.636364</v>
      </c>
      <c r="K1087" s="27">
        <v>-0.69047619047619047</v>
      </c>
      <c r="L1087" s="2">
        <v>642</v>
      </c>
      <c r="M1087" s="27">
        <v>8.7244856358546456E-3</v>
      </c>
      <c r="N1087" s="2">
        <v>100</v>
      </c>
      <c r="O1087" s="2">
        <v>662</v>
      </c>
      <c r="P1087" s="27">
        <v>8.5208258250527719E-3</v>
      </c>
      <c r="Q1087" s="14">
        <v>93.939393939393895</v>
      </c>
      <c r="R1087" s="2">
        <v>633</v>
      </c>
      <c r="S1087" s="27">
        <v>7.7854032912700166E-3</v>
      </c>
      <c r="T1087" s="14">
        <v>120.606064</v>
      </c>
      <c r="U1087" s="27">
        <v>-1.4018691588785047E-2</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1927</v>
      </c>
      <c r="B1088" s="2">
        <v>462</v>
      </c>
      <c r="C1088" s="27">
        <v>5.6142909223477942E-2</v>
      </c>
      <c r="D1088" s="2">
        <v>78.787878787878796</v>
      </c>
      <c r="E1088" s="2">
        <v>751</v>
      </c>
      <c r="F1088" s="27">
        <v>8.2891832229580575E-2</v>
      </c>
      <c r="G1088" s="14">
        <v>84.242424242424207</v>
      </c>
      <c r="H1088" s="2">
        <v>664</v>
      </c>
      <c r="I1088" s="27">
        <v>6.5807730426164515E-2</v>
      </c>
      <c r="J1088" s="14">
        <v>86.060609999999997</v>
      </c>
      <c r="K1088" s="27">
        <v>0.43722943722943725</v>
      </c>
      <c r="L1088" s="2">
        <v>3367</v>
      </c>
      <c r="M1088" s="27">
        <v>4.5755986193025851E-2</v>
      </c>
      <c r="N1088" s="2">
        <v>200</v>
      </c>
      <c r="O1088" s="2">
        <v>4038</v>
      </c>
      <c r="P1088" s="27">
        <v>5.1974463265201047E-2</v>
      </c>
      <c r="Q1088" s="14">
        <v>222.42424242424201</v>
      </c>
      <c r="R1088" s="2">
        <v>4332</v>
      </c>
      <c r="S1088" s="27">
        <v>5.3280200723193859E-2</v>
      </c>
      <c r="T1088" s="14">
        <v>269.09089999999998</v>
      </c>
      <c r="U1088" s="27">
        <v>0.28660528660528661</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1923</v>
      </c>
      <c r="B1089" s="2">
        <v>462</v>
      </c>
      <c r="C1089" s="27">
        <v>5.6142909223477942E-2</v>
      </c>
      <c r="D1089" s="2">
        <v>78.787878787878796</v>
      </c>
      <c r="E1089" s="2">
        <v>735</v>
      </c>
      <c r="F1089" s="27">
        <v>8.1125827814569534E-2</v>
      </c>
      <c r="G1089" s="14">
        <v>84.848484848484802</v>
      </c>
      <c r="H1089" s="2">
        <v>625</v>
      </c>
      <c r="I1089" s="27">
        <v>6.1942517343904858E-2</v>
      </c>
      <c r="J1089" s="14">
        <v>86.060609999999997</v>
      </c>
      <c r="K1089" s="27">
        <v>0.3528138528138528</v>
      </c>
      <c r="L1089" s="2">
        <v>3222</v>
      </c>
      <c r="M1089" s="27">
        <v>4.3785502677139675E-2</v>
      </c>
      <c r="N1089" s="2">
        <v>199.39393939393901</v>
      </c>
      <c r="O1089" s="2">
        <v>3946</v>
      </c>
      <c r="P1089" s="27">
        <v>5.079030015960459E-2</v>
      </c>
      <c r="Q1089" s="14">
        <v>222.42424242424201</v>
      </c>
      <c r="R1089" s="2">
        <v>4224</v>
      </c>
      <c r="S1089" s="27">
        <v>5.1951885469707033E-2</v>
      </c>
      <c r="T1089" s="14">
        <v>273.93939999999998</v>
      </c>
      <c r="U1089" s="27">
        <v>0.31098696461824954</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1924</v>
      </c>
      <c r="B1090" s="2">
        <v>0</v>
      </c>
      <c r="C1090" s="27">
        <v>0</v>
      </c>
      <c r="D1090" s="2">
        <v>80</v>
      </c>
      <c r="E1090" s="2">
        <v>16</v>
      </c>
      <c r="F1090" s="27">
        <v>1.7660044150110375E-3</v>
      </c>
      <c r="G1090" s="14">
        <v>10.909090909090899</v>
      </c>
      <c r="H1090" s="2">
        <v>12</v>
      </c>
      <c r="I1090" s="27">
        <v>1.1892963330029733E-3</v>
      </c>
      <c r="J1090" s="14">
        <v>11.515152</v>
      </c>
      <c r="K1090" s="27"/>
      <c r="L1090" s="2">
        <v>88</v>
      </c>
      <c r="M1090" s="27">
        <v>1.1958796510205746E-3</v>
      </c>
      <c r="N1090" s="2">
        <v>40</v>
      </c>
      <c r="O1090" s="2">
        <v>77</v>
      </c>
      <c r="P1090" s="27">
        <v>9.9109303403181791E-4</v>
      </c>
      <c r="Q1090" s="14">
        <v>31.515151515151501</v>
      </c>
      <c r="R1090" s="2">
        <v>59</v>
      </c>
      <c r="S1090" s="27">
        <v>7.2565370329372983E-4</v>
      </c>
      <c r="T1090" s="14">
        <v>29.69697</v>
      </c>
      <c r="U1090" s="27">
        <v>-0.32954545454545453</v>
      </c>
      <c r="V1090" s="2">
        <v>8762</v>
      </c>
      <c r="W1090" s="27">
        <v>1E-3</v>
      </c>
      <c r="X1090" s="2">
        <v>382</v>
      </c>
      <c r="Y1090" s="2">
        <v>12231</v>
      </c>
      <c r="Z1090" s="27">
        <v>1E-3</v>
      </c>
      <c r="AA1090" s="14">
        <v>375.15</v>
      </c>
      <c r="AB1090" s="2">
        <v>14811</v>
      </c>
      <c r="AC1090" s="27">
        <v>1E-3</v>
      </c>
      <c r="AD1090" s="14">
        <v>669.7</v>
      </c>
      <c r="AE1090" s="27">
        <v>0.69</v>
      </c>
    </row>
    <row r="1091" spans="1:31" x14ac:dyDescent="0.3">
      <c r="A1091" t="s">
        <v>1925</v>
      </c>
      <c r="B1091" s="2">
        <v>0</v>
      </c>
      <c r="C1091" s="27">
        <v>0</v>
      </c>
      <c r="D1091" s="2">
        <v>80</v>
      </c>
      <c r="E1091" s="2">
        <v>0</v>
      </c>
      <c r="F1091" s="27">
        <v>0</v>
      </c>
      <c r="G1091" s="14">
        <v>13.3333333333333</v>
      </c>
      <c r="H1091" s="2">
        <v>27</v>
      </c>
      <c r="I1091" s="27">
        <v>2.6759167492566896E-3</v>
      </c>
      <c r="J1091" s="14">
        <v>25.454546000000001</v>
      </c>
      <c r="K1091" s="27"/>
      <c r="L1091" s="2">
        <v>57</v>
      </c>
      <c r="M1091" s="27">
        <v>7.7460386486559939E-4</v>
      </c>
      <c r="N1091" s="2">
        <v>27.878787878787801</v>
      </c>
      <c r="O1091" s="2">
        <v>15</v>
      </c>
      <c r="P1091" s="27">
        <v>1.9307007156463987E-4</v>
      </c>
      <c r="Q1091" s="14">
        <v>14.545454545454501</v>
      </c>
      <c r="R1091" s="2">
        <v>49</v>
      </c>
      <c r="S1091" s="27">
        <v>6.0266155019309767E-4</v>
      </c>
      <c r="T1091" s="14">
        <v>29.090910000000001</v>
      </c>
      <c r="U1091" s="27">
        <v>-0.14035087719298245</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122" t="s">
        <v>1928</v>
      </c>
      <c r="B1093" s="122"/>
      <c r="C1093" s="122"/>
      <c r="D1093" s="122"/>
      <c r="E1093" s="122"/>
      <c r="F1093" s="122"/>
      <c r="G1093" s="122"/>
      <c r="H1093" s="122"/>
      <c r="I1093" s="122"/>
      <c r="J1093" s="122"/>
      <c r="K1093" s="122"/>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211" t="s">
        <v>1703</v>
      </c>
      <c r="C1094" s="211"/>
      <c r="D1094" s="211" t="s">
        <v>1704</v>
      </c>
      <c r="E1094" s="211" t="s">
        <v>1703</v>
      </c>
      <c r="F1094" s="211"/>
      <c r="G1094" s="211" t="s">
        <v>1704</v>
      </c>
      <c r="H1094" s="211" t="s">
        <v>1703</v>
      </c>
      <c r="I1094" s="211"/>
      <c r="J1094" s="211" t="s">
        <v>1704</v>
      </c>
      <c r="K1094" t="s">
        <v>172</v>
      </c>
      <c r="L1094" s="211" t="s">
        <v>1703</v>
      </c>
      <c r="M1094" s="211"/>
      <c r="N1094" s="211" t="s">
        <v>1704</v>
      </c>
      <c r="O1094" s="211" t="s">
        <v>1703</v>
      </c>
      <c r="P1094" s="211"/>
      <c r="Q1094" s="211" t="s">
        <v>1704</v>
      </c>
      <c r="R1094" s="211" t="s">
        <v>1703</v>
      </c>
      <c r="S1094" s="211"/>
      <c r="T1094" s="211" t="s">
        <v>1704</v>
      </c>
      <c r="U1094" t="s">
        <v>172</v>
      </c>
      <c r="V1094" s="211" t="s">
        <v>1703</v>
      </c>
      <c r="W1094" s="211"/>
      <c r="X1094" s="211" t="s">
        <v>1704</v>
      </c>
      <c r="Y1094" s="211" t="s">
        <v>1703</v>
      </c>
      <c r="Z1094" s="211"/>
      <c r="AA1094" s="211" t="s">
        <v>1704</v>
      </c>
      <c r="AB1094" s="211" t="s">
        <v>1703</v>
      </c>
      <c r="AC1094" s="211"/>
      <c r="AD1094" s="211" t="s">
        <v>1704</v>
      </c>
      <c r="AE1094" t="s">
        <v>172</v>
      </c>
    </row>
    <row r="1095" spans="1:31" x14ac:dyDescent="0.3">
      <c r="A1095" t="s">
        <v>174</v>
      </c>
      <c r="B1095" s="2">
        <v>9324</v>
      </c>
      <c r="C1095" s="27" t="s">
        <v>172</v>
      </c>
      <c r="D1095" s="2">
        <v>200.60606060606</v>
      </c>
      <c r="E1095" s="2">
        <v>9674</v>
      </c>
      <c r="F1095" s="27" t="s">
        <v>172</v>
      </c>
      <c r="G1095" s="14">
        <v>177.575757575757</v>
      </c>
      <c r="H1095" s="2">
        <v>10448</v>
      </c>
      <c r="I1095" s="27" t="s">
        <v>172</v>
      </c>
      <c r="J1095" s="14">
        <v>215.75756799999999</v>
      </c>
      <c r="K1095" s="27">
        <v>0.12054912054912055</v>
      </c>
      <c r="L1095" s="2">
        <v>83089</v>
      </c>
      <c r="M1095" s="27" t="s">
        <v>172</v>
      </c>
      <c r="N1095" s="2">
        <v>132.72727272727201</v>
      </c>
      <c r="O1095" s="2">
        <v>84063</v>
      </c>
      <c r="P1095" s="27" t="s">
        <v>172</v>
      </c>
      <c r="Q1095" s="14">
        <v>106.666666666666</v>
      </c>
      <c r="R1095" s="2">
        <v>86691</v>
      </c>
      <c r="S1095" s="27" t="s">
        <v>172</v>
      </c>
      <c r="T1095" s="14">
        <v>116.969696</v>
      </c>
      <c r="U1095" s="27">
        <v>4.3351105441153462E-2</v>
      </c>
      <c r="V1095" s="2">
        <v>13552624</v>
      </c>
      <c r="W1095" s="27" t="s">
        <v>172</v>
      </c>
      <c r="X1095" s="2">
        <v>692</v>
      </c>
      <c r="Y1095" s="2">
        <v>13845790</v>
      </c>
      <c r="Z1095" s="27" t="s">
        <v>172</v>
      </c>
      <c r="AA1095" s="14">
        <v>652.12</v>
      </c>
      <c r="AB1095" s="2">
        <v>14210945</v>
      </c>
      <c r="AC1095" s="27" t="s">
        <v>172</v>
      </c>
      <c r="AD1095" s="14">
        <v>811.52</v>
      </c>
      <c r="AE1095" s="27">
        <v>4.9000000000000002E-2</v>
      </c>
    </row>
    <row r="1096" spans="1:31" x14ac:dyDescent="0.3">
      <c r="A1096" t="s">
        <v>1548</v>
      </c>
      <c r="B1096" s="2">
        <v>6006</v>
      </c>
      <c r="C1096" s="27">
        <v>0.64414414414414412</v>
      </c>
      <c r="D1096" s="2">
        <v>193.939393939393</v>
      </c>
      <c r="E1096" s="2">
        <v>6721</v>
      </c>
      <c r="F1096" s="27">
        <v>0.69474881124664045</v>
      </c>
      <c r="G1096" s="14">
        <v>175.75757575757501</v>
      </c>
      <c r="H1096" s="2">
        <v>7251</v>
      </c>
      <c r="I1096" s="27">
        <v>0.69400842266462481</v>
      </c>
      <c r="J1096" s="14">
        <v>270.30304000000001</v>
      </c>
      <c r="K1096" s="27">
        <v>0.2072927072927073</v>
      </c>
      <c r="L1096" s="2">
        <v>60751</v>
      </c>
      <c r="M1096" s="27">
        <v>0.73115574865505661</v>
      </c>
      <c r="N1096" s="2">
        <v>441.21212121212102</v>
      </c>
      <c r="O1096" s="2">
        <v>62753</v>
      </c>
      <c r="P1096" s="27">
        <v>0.74649964907271926</v>
      </c>
      <c r="Q1096" s="14">
        <v>535.15151515151501</v>
      </c>
      <c r="R1096" s="2">
        <v>65075</v>
      </c>
      <c r="S1096" s="27">
        <v>0.75065462389406057</v>
      </c>
      <c r="T1096" s="14">
        <v>537.57574499999998</v>
      </c>
      <c r="U1096" s="27">
        <v>7.1175783114681243E-2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1549</v>
      </c>
      <c r="B1097" s="2">
        <v>579</v>
      </c>
      <c r="C1097" s="27">
        <v>6.2097812097812101E-2</v>
      </c>
      <c r="D1097" s="2">
        <v>90.303030303030297</v>
      </c>
      <c r="E1097" s="2">
        <v>483</v>
      </c>
      <c r="F1097" s="27">
        <v>4.9927641099855286E-2</v>
      </c>
      <c r="G1097" s="14">
        <v>63.636363636363598</v>
      </c>
      <c r="H1097" s="2">
        <v>355</v>
      </c>
      <c r="I1097" s="27">
        <v>3.3977794793261872E-2</v>
      </c>
      <c r="J1097" s="14">
        <v>65.454544100000007</v>
      </c>
      <c r="K1097" s="27">
        <v>-0.38687392055267705</v>
      </c>
      <c r="L1097" s="2">
        <v>2424</v>
      </c>
      <c r="M1097" s="27">
        <v>2.9173536809926705E-2</v>
      </c>
      <c r="N1097" s="2">
        <v>224.24242424242399</v>
      </c>
      <c r="O1097" s="2">
        <v>1858</v>
      </c>
      <c r="P1097" s="27">
        <v>2.2102470765973138E-2</v>
      </c>
      <c r="Q1097" s="14">
        <v>147.87878787878699</v>
      </c>
      <c r="R1097" s="2">
        <v>1899</v>
      </c>
      <c r="S1097" s="27">
        <v>2.1905388102571203E-2</v>
      </c>
      <c r="T1097" s="14">
        <v>178.78787199999999</v>
      </c>
      <c r="U1097" s="27">
        <v>-0.21658415841584158</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v>2</v>
      </c>
      <c r="B1098" s="2">
        <v>879</v>
      </c>
      <c r="C1098" s="27">
        <v>9.4272844272844269E-2</v>
      </c>
      <c r="D1098" s="2">
        <v>109.09090909090899</v>
      </c>
      <c r="E1098" s="2">
        <v>472</v>
      </c>
      <c r="F1098" s="27">
        <v>4.879057266900972E-2</v>
      </c>
      <c r="G1098" s="14">
        <v>83.030303030303003</v>
      </c>
      <c r="H1098" s="2">
        <v>826</v>
      </c>
      <c r="I1098" s="27">
        <v>7.9058192955589593E-2</v>
      </c>
      <c r="J1098" s="14">
        <v>149.090912</v>
      </c>
      <c r="K1098" s="27">
        <v>-6.0295790671217292E-2</v>
      </c>
      <c r="L1098" s="2">
        <v>2819</v>
      </c>
      <c r="M1098" s="27">
        <v>3.3927475357748919E-2</v>
      </c>
      <c r="N1098" s="2">
        <v>212.72727272727201</v>
      </c>
      <c r="O1098" s="2">
        <v>2986</v>
      </c>
      <c r="P1098" s="27">
        <v>3.5520978313883636E-2</v>
      </c>
      <c r="Q1098" s="14">
        <v>231.51515151515099</v>
      </c>
      <c r="R1098" s="2">
        <v>2540</v>
      </c>
      <c r="S1098" s="27">
        <v>2.9299465919184229E-2</v>
      </c>
      <c r="T1098" s="14">
        <v>245.454544</v>
      </c>
      <c r="U1098" s="27">
        <v>-9.8971266406527134E-2</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1551</v>
      </c>
      <c r="B1099" s="2">
        <v>599</v>
      </c>
      <c r="C1099" s="27">
        <v>6.4242814242814236E-2</v>
      </c>
      <c r="D1099" s="2">
        <v>114.54545454545401</v>
      </c>
      <c r="E1099" s="2">
        <v>778</v>
      </c>
      <c r="F1099" s="27">
        <v>8.0421749017986349E-2</v>
      </c>
      <c r="G1099" s="14">
        <v>107.87878787878699</v>
      </c>
      <c r="H1099" s="2">
        <v>473</v>
      </c>
      <c r="I1099" s="27">
        <v>4.5271822358346092E-2</v>
      </c>
      <c r="J1099" s="14">
        <v>93.333335899999994</v>
      </c>
      <c r="K1099" s="27">
        <v>-0.21035058430717862</v>
      </c>
      <c r="L1099" s="2">
        <v>4432</v>
      </c>
      <c r="M1099" s="27">
        <v>5.3340394035311531E-2</v>
      </c>
      <c r="N1099" s="2">
        <v>304.24242424242402</v>
      </c>
      <c r="O1099" s="2">
        <v>4062</v>
      </c>
      <c r="P1099" s="27">
        <v>4.8320902180507476E-2</v>
      </c>
      <c r="Q1099" s="14">
        <v>275.75757575757501</v>
      </c>
      <c r="R1099" s="2">
        <v>3871</v>
      </c>
      <c r="S1099" s="27">
        <v>4.4652847469748881E-2</v>
      </c>
      <c r="T1099" s="14">
        <v>311.51513699999998</v>
      </c>
      <c r="U1099" s="27">
        <v>-0.12657942238267147</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1552</v>
      </c>
      <c r="B1100" s="2">
        <v>353</v>
      </c>
      <c r="C1100" s="27">
        <v>3.7859287859287861E-2</v>
      </c>
      <c r="D1100" s="2">
        <v>83.636363636363598</v>
      </c>
      <c r="E1100" s="2">
        <v>368</v>
      </c>
      <c r="F1100" s="27">
        <v>3.8040107504651643E-2</v>
      </c>
      <c r="G1100" s="14">
        <v>81.212121212121204</v>
      </c>
      <c r="H1100" s="2">
        <v>312</v>
      </c>
      <c r="I1100" s="27">
        <v>2.9862174578866769E-2</v>
      </c>
      <c r="J1100" s="14">
        <v>64.242424</v>
      </c>
      <c r="K1100" s="27">
        <v>-0.11614730878186968</v>
      </c>
      <c r="L1100" s="2">
        <v>3712</v>
      </c>
      <c r="M1100" s="27">
        <v>4.4674987062065977E-2</v>
      </c>
      <c r="N1100" s="2">
        <v>263.030303030303</v>
      </c>
      <c r="O1100" s="2">
        <v>3783</v>
      </c>
      <c r="P1100" s="27">
        <v>4.5001962813604079E-2</v>
      </c>
      <c r="Q1100" s="14">
        <v>264.84848484848402</v>
      </c>
      <c r="R1100" s="2">
        <v>3829</v>
      </c>
      <c r="S1100" s="27">
        <v>4.4168368112030086E-2</v>
      </c>
      <c r="T1100" s="14">
        <v>267.27273600000001</v>
      </c>
      <c r="U1100" s="27">
        <v>3.1519396551724137E-2</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1553</v>
      </c>
      <c r="B1101" s="2">
        <v>157</v>
      </c>
      <c r="C1101" s="27">
        <v>1.6838266838266839E-2</v>
      </c>
      <c r="D1101" s="2">
        <v>58.787878787878803</v>
      </c>
      <c r="E1101" s="2">
        <v>242</v>
      </c>
      <c r="F1101" s="27">
        <v>2.5015505478602439E-2</v>
      </c>
      <c r="G1101" s="14">
        <v>69.090909090909093</v>
      </c>
      <c r="H1101" s="2">
        <v>357</v>
      </c>
      <c r="I1101" s="27">
        <v>3.4169218989280242E-2</v>
      </c>
      <c r="J1101" s="14">
        <v>132.121216</v>
      </c>
      <c r="K1101" s="27">
        <v>1.2738853503184713</v>
      </c>
      <c r="L1101" s="2">
        <v>1418</v>
      </c>
      <c r="M1101" s="27">
        <v>1.706603762230861E-2</v>
      </c>
      <c r="N1101" s="2">
        <v>170.90909090909</v>
      </c>
      <c r="O1101" s="2">
        <v>1608</v>
      </c>
      <c r="P1101" s="27">
        <v>1.9128510759787304E-2</v>
      </c>
      <c r="Q1101" s="14">
        <v>207.87878787878699</v>
      </c>
      <c r="R1101" s="2">
        <v>1584</v>
      </c>
      <c r="S1101" s="27">
        <v>1.8271792919680244E-2</v>
      </c>
      <c r="T1101" s="14">
        <v>207.878784</v>
      </c>
      <c r="U1101" s="27">
        <v>0.11706629055007052</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1554</v>
      </c>
      <c r="B1102" s="2">
        <v>38</v>
      </c>
      <c r="C1102" s="27">
        <v>4.0755040755040758E-3</v>
      </c>
      <c r="D1102" s="2">
        <v>20.606060606060598</v>
      </c>
      <c r="E1102" s="2">
        <v>51</v>
      </c>
      <c r="F1102" s="27">
        <v>5.2718627248294399E-3</v>
      </c>
      <c r="G1102" s="14">
        <v>27.272727272727199</v>
      </c>
      <c r="H1102" s="2">
        <v>41</v>
      </c>
      <c r="I1102" s="27">
        <v>3.9241960183767225E-3</v>
      </c>
      <c r="J1102" s="14">
        <v>22.424242</v>
      </c>
      <c r="K1102" s="27">
        <v>7.8947368421052627E-2</v>
      </c>
      <c r="L1102" s="2">
        <v>837</v>
      </c>
      <c r="M1102" s="27">
        <v>1.0073535606397959E-2</v>
      </c>
      <c r="N1102" s="2">
        <v>134.54545454545399</v>
      </c>
      <c r="O1102" s="2">
        <v>721</v>
      </c>
      <c r="P1102" s="27">
        <v>8.5769006578399528E-3</v>
      </c>
      <c r="Q1102" s="14">
        <v>98.787878787878796</v>
      </c>
      <c r="R1102" s="2">
        <v>815</v>
      </c>
      <c r="S1102" s="27">
        <v>9.4012065843051759E-3</v>
      </c>
      <c r="T1102" s="14">
        <v>122.42424</v>
      </c>
      <c r="U1102" s="27">
        <v>-2.6284348864994027E-2</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1555</v>
      </c>
      <c r="B1103" s="2">
        <v>7</v>
      </c>
      <c r="C1103" s="27">
        <v>7.5075075075075074E-4</v>
      </c>
      <c r="D1103" s="2">
        <v>6.6666666666666599</v>
      </c>
      <c r="E1103" s="2">
        <v>24</v>
      </c>
      <c r="F1103" s="27">
        <v>2.4808765763903247E-3</v>
      </c>
      <c r="G1103" s="14">
        <v>12.7272727272727</v>
      </c>
      <c r="H1103" s="2">
        <v>149</v>
      </c>
      <c r="I1103" s="27">
        <v>1.4261102603369066E-2</v>
      </c>
      <c r="J1103" s="14">
        <v>66.666664100000006</v>
      </c>
      <c r="K1103" s="27">
        <v>20.285714285714285</v>
      </c>
      <c r="L1103" s="2">
        <v>1173</v>
      </c>
      <c r="M1103" s="27">
        <v>1.4117392193912552E-2</v>
      </c>
      <c r="N1103" s="2">
        <v>148.48484848484799</v>
      </c>
      <c r="O1103" s="2">
        <v>1055</v>
      </c>
      <c r="P1103" s="27">
        <v>1.2550111226104232E-2</v>
      </c>
      <c r="Q1103" s="14">
        <v>105.454545454545</v>
      </c>
      <c r="R1103" s="2">
        <v>1286</v>
      </c>
      <c r="S1103" s="27">
        <v>1.4834296524437369E-2</v>
      </c>
      <c r="T1103" s="14">
        <v>167.27271999999999</v>
      </c>
      <c r="U1103" s="27">
        <v>9.6334185848252346E-2</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1556</v>
      </c>
      <c r="B1104" s="2">
        <v>685</v>
      </c>
      <c r="C1104" s="27">
        <v>7.3466323466323466E-2</v>
      </c>
      <c r="D1104" s="2">
        <v>93.3333333333333</v>
      </c>
      <c r="E1104" s="2">
        <v>535</v>
      </c>
      <c r="F1104" s="27">
        <v>5.530287368203432E-2</v>
      </c>
      <c r="G1104" s="14">
        <v>86.060606060606005</v>
      </c>
      <c r="H1104" s="2">
        <v>684</v>
      </c>
      <c r="I1104" s="27">
        <v>6.5467075038284833E-2</v>
      </c>
      <c r="J1104" s="14">
        <v>97.575760000000002</v>
      </c>
      <c r="K1104" s="27">
        <v>-1.4598540145985401E-3</v>
      </c>
      <c r="L1104" s="2">
        <v>5465</v>
      </c>
      <c r="M1104" s="27">
        <v>6.5772845984426342E-2</v>
      </c>
      <c r="N1104" s="2">
        <v>286.666666666666</v>
      </c>
      <c r="O1104" s="2">
        <v>5151</v>
      </c>
      <c r="P1104" s="27">
        <v>6.1275471967452984E-2</v>
      </c>
      <c r="Q1104" s="14">
        <v>271.51515151515099</v>
      </c>
      <c r="R1104" s="2">
        <v>5692</v>
      </c>
      <c r="S1104" s="27">
        <v>6.565848819369946E-2</v>
      </c>
      <c r="T1104" s="14">
        <v>349.09089999999998</v>
      </c>
      <c r="U1104" s="27">
        <v>4.153705397987191E-2</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1557</v>
      </c>
      <c r="B1105" s="2">
        <v>21</v>
      </c>
      <c r="C1105" s="27">
        <v>2.2522522522522522E-3</v>
      </c>
      <c r="D1105" s="2">
        <v>18.7878787878787</v>
      </c>
      <c r="E1105" s="2">
        <v>0</v>
      </c>
      <c r="F1105" s="27">
        <v>0</v>
      </c>
      <c r="G1105" s="14">
        <v>13.3333333333333</v>
      </c>
      <c r="H1105" s="2">
        <v>0</v>
      </c>
      <c r="I1105" s="27">
        <v>0</v>
      </c>
      <c r="J1105" s="14">
        <v>16.969695999999999</v>
      </c>
      <c r="K1105" s="27">
        <v>-1</v>
      </c>
      <c r="L1105" s="2">
        <v>58</v>
      </c>
      <c r="M1105" s="27">
        <v>6.9804667284478089E-4</v>
      </c>
      <c r="N1105" s="2">
        <v>34.545454545454497</v>
      </c>
      <c r="O1105" s="2">
        <v>86</v>
      </c>
      <c r="P1105" s="27">
        <v>1.0230422421279278E-3</v>
      </c>
      <c r="Q1105" s="14">
        <v>36.969696969696898</v>
      </c>
      <c r="R1105" s="2">
        <v>100</v>
      </c>
      <c r="S1105" s="27">
        <v>1.1535222802828437E-3</v>
      </c>
      <c r="T1105" s="14">
        <v>47.878788</v>
      </c>
      <c r="U1105" s="27">
        <v>0.72413793103448276</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122" t="s">
        <v>1929</v>
      </c>
      <c r="B1107" s="122"/>
      <c r="C1107" s="122"/>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211" t="s">
        <v>1703</v>
      </c>
      <c r="C1108" s="211"/>
      <c r="D1108" s="211" t="s">
        <v>1704</v>
      </c>
      <c r="E1108" s="211" t="s">
        <v>1703</v>
      </c>
      <c r="F1108" s="211"/>
      <c r="G1108" s="211" t="s">
        <v>1704</v>
      </c>
      <c r="H1108" s="211" t="s">
        <v>1703</v>
      </c>
      <c r="I1108" s="211"/>
      <c r="J1108" s="211" t="s">
        <v>1704</v>
      </c>
      <c r="K1108" t="s">
        <v>172</v>
      </c>
      <c r="L1108" s="211" t="s">
        <v>1703</v>
      </c>
      <c r="M1108" s="211"/>
      <c r="N1108" s="211" t="s">
        <v>1704</v>
      </c>
      <c r="O1108" s="211" t="s">
        <v>1703</v>
      </c>
      <c r="P1108" s="211"/>
      <c r="Q1108" s="211" t="s">
        <v>1704</v>
      </c>
      <c r="R1108" s="211" t="s">
        <v>1703</v>
      </c>
      <c r="S1108" s="211"/>
      <c r="T1108" s="211" t="s">
        <v>1704</v>
      </c>
      <c r="U1108" t="s">
        <v>172</v>
      </c>
      <c r="V1108" s="211" t="s">
        <v>1703</v>
      </c>
      <c r="W1108" s="211"/>
      <c r="X1108" s="211" t="s">
        <v>1704</v>
      </c>
      <c r="Y1108" s="211" t="s">
        <v>1703</v>
      </c>
      <c r="Z1108" s="211"/>
      <c r="AA1108" s="211" t="s">
        <v>1704</v>
      </c>
      <c r="AB1108" s="211" t="s">
        <v>1703</v>
      </c>
      <c r="AC1108" s="211"/>
      <c r="AD1108" s="211" t="s">
        <v>1704</v>
      </c>
      <c r="AE1108" t="s">
        <v>172</v>
      </c>
    </row>
    <row r="1109" spans="1:31" x14ac:dyDescent="0.3">
      <c r="A1109" t="s">
        <v>174</v>
      </c>
      <c r="B1109" s="2">
        <v>8229</v>
      </c>
      <c r="C1109" s="27" t="s">
        <v>172</v>
      </c>
      <c r="D1109" s="2">
        <v>192.72727272727201</v>
      </c>
      <c r="E1109" s="2">
        <v>9060</v>
      </c>
      <c r="F1109" s="27" t="s">
        <v>172</v>
      </c>
      <c r="G1109" s="14">
        <v>166.06060606060601</v>
      </c>
      <c r="H1109" s="2">
        <v>10090</v>
      </c>
      <c r="I1109" s="27" t="s">
        <v>172</v>
      </c>
      <c r="J1109" s="14">
        <v>214.545456</v>
      </c>
      <c r="K1109" s="27">
        <v>0.22615141572487543</v>
      </c>
      <c r="L1109" s="2">
        <v>73586</v>
      </c>
      <c r="M1109" s="27" t="s">
        <v>172</v>
      </c>
      <c r="N1109" s="2">
        <v>471.51515151515099</v>
      </c>
      <c r="O1109" s="2">
        <v>77692</v>
      </c>
      <c r="P1109" s="27" t="s">
        <v>172</v>
      </c>
      <c r="Q1109" s="14">
        <v>383.636363636363</v>
      </c>
      <c r="R1109" s="2">
        <v>81306</v>
      </c>
      <c r="S1109" s="27" t="s">
        <v>172</v>
      </c>
      <c r="T1109" s="14">
        <v>372.72726399999999</v>
      </c>
      <c r="U1109" s="27">
        <v>0.10491126029407767</v>
      </c>
      <c r="V1109" s="2">
        <v>12392852</v>
      </c>
      <c r="W1109" s="27" t="s">
        <v>172</v>
      </c>
      <c r="X1109" s="2">
        <v>13533</v>
      </c>
      <c r="Y1109" s="2">
        <v>12717801</v>
      </c>
      <c r="Z1109" s="27" t="s">
        <v>172</v>
      </c>
      <c r="AA1109" s="14">
        <v>11122.42</v>
      </c>
      <c r="AB1109" s="2">
        <v>13103114</v>
      </c>
      <c r="AC1109" s="27" t="s">
        <v>172</v>
      </c>
      <c r="AD1109" s="14">
        <v>11237.58</v>
      </c>
      <c r="AE1109" s="27">
        <v>5.7000000000000002E-2</v>
      </c>
    </row>
    <row r="1110" spans="1:31" x14ac:dyDescent="0.3">
      <c r="A1110" t="s">
        <v>1930</v>
      </c>
      <c r="B1110" s="2">
        <v>4482</v>
      </c>
      <c r="C1110" s="27">
        <v>0.54465913233685748</v>
      </c>
      <c r="D1110" s="2">
        <v>170.90909090909</v>
      </c>
      <c r="E1110" s="2">
        <v>4417</v>
      </c>
      <c r="F1110" s="27">
        <v>0.48752759381898453</v>
      </c>
      <c r="G1110" s="14">
        <v>169.69696969696901</v>
      </c>
      <c r="H1110" s="2">
        <v>5292</v>
      </c>
      <c r="I1110" s="27">
        <v>0.52447968285431124</v>
      </c>
      <c r="J1110" s="14">
        <v>276.96969999999999</v>
      </c>
      <c r="K1110" s="27">
        <v>0.18072289156626506</v>
      </c>
      <c r="L1110" s="2">
        <v>41135</v>
      </c>
      <c r="M1110" s="27">
        <v>0.55900578914467425</v>
      </c>
      <c r="N1110" s="2">
        <v>614.54545454545405</v>
      </c>
      <c r="O1110" s="2">
        <v>40124</v>
      </c>
      <c r="P1110" s="27">
        <v>0.5164495700973073</v>
      </c>
      <c r="Q1110" s="14">
        <v>530.90909090909099</v>
      </c>
      <c r="R1110" s="2">
        <v>42480</v>
      </c>
      <c r="S1110" s="27">
        <v>0.52247066637148554</v>
      </c>
      <c r="T1110" s="14">
        <v>656.96969999999999</v>
      </c>
      <c r="U1110" s="27">
        <v>3.2697216482314329E-2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1931</v>
      </c>
      <c r="B1111" s="2">
        <v>3957</v>
      </c>
      <c r="C1111" s="27">
        <v>0.48086037185563252</v>
      </c>
      <c r="D1111" s="2">
        <v>163.636363636363</v>
      </c>
      <c r="E1111" s="2">
        <v>4042</v>
      </c>
      <c r="F1111" s="27">
        <v>0.44613686534216335</v>
      </c>
      <c r="G1111" s="14">
        <v>163.636363636363</v>
      </c>
      <c r="H1111" s="2">
        <v>4800</v>
      </c>
      <c r="I1111" s="27">
        <v>0.47571853320118929</v>
      </c>
      <c r="J1111" s="14">
        <v>259.39395100000002</v>
      </c>
      <c r="K1111" s="27">
        <v>0.21304018195602728</v>
      </c>
      <c r="L1111" s="2">
        <v>37568</v>
      </c>
      <c r="M1111" s="27">
        <v>0.51053189465387439</v>
      </c>
      <c r="N1111" s="2">
        <v>589.09090909090901</v>
      </c>
      <c r="O1111" s="2">
        <v>37098</v>
      </c>
      <c r="P1111" s="27">
        <v>0.47750090099366732</v>
      </c>
      <c r="Q1111" s="14">
        <v>538.78787878787796</v>
      </c>
      <c r="R1111" s="2">
        <v>38771</v>
      </c>
      <c r="S1111" s="27">
        <v>0.47685287678646104</v>
      </c>
      <c r="T1111" s="14">
        <v>658.18179999999995</v>
      </c>
      <c r="U1111" s="27">
        <v>3.2021933560477001E-2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1932</v>
      </c>
      <c r="B1112" s="2">
        <v>71</v>
      </c>
      <c r="C1112" s="27">
        <v>8.6280228460323249E-3</v>
      </c>
      <c r="D1112" s="2">
        <v>23.636363636363601</v>
      </c>
      <c r="E1112" s="2">
        <v>86</v>
      </c>
      <c r="F1112" s="27">
        <v>9.4922737306843263E-3</v>
      </c>
      <c r="G1112" s="14">
        <v>26.6666666666666</v>
      </c>
      <c r="H1112" s="2">
        <v>67</v>
      </c>
      <c r="I1112" s="27">
        <v>6.6402378592666008E-3</v>
      </c>
      <c r="J1112" s="14">
        <v>36.363636</v>
      </c>
      <c r="K1112" s="27">
        <v>-5.6338028169014086E-2</v>
      </c>
      <c r="L1112" s="2">
        <v>530</v>
      </c>
      <c r="M1112" s="27">
        <v>7.2024569891011875E-3</v>
      </c>
      <c r="N1112" s="2">
        <v>89.696969696969703</v>
      </c>
      <c r="O1112" s="2">
        <v>515</v>
      </c>
      <c r="P1112" s="27">
        <v>6.628739123719302E-3</v>
      </c>
      <c r="Q1112" s="14">
        <v>80</v>
      </c>
      <c r="R1112" s="2">
        <v>478</v>
      </c>
      <c r="S1112" s="27">
        <v>5.879024918210218E-3</v>
      </c>
      <c r="T1112" s="14">
        <v>98.181816100000006</v>
      </c>
      <c r="U1112" s="27">
        <v>-9.8113207547169817E-2</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v>2</v>
      </c>
      <c r="B1113" s="2">
        <v>11</v>
      </c>
      <c r="C1113" s="27">
        <v>1.3367359338923321E-3</v>
      </c>
      <c r="D1113" s="2">
        <v>10.909090909090899</v>
      </c>
      <c r="E1113" s="2">
        <v>0</v>
      </c>
      <c r="F1113" s="27">
        <v>0</v>
      </c>
      <c r="G1113" s="14">
        <v>13.3333333333333</v>
      </c>
      <c r="H1113" s="2">
        <v>22</v>
      </c>
      <c r="I1113" s="27">
        <v>2.1803766105054508E-3</v>
      </c>
      <c r="J1113" s="14">
        <v>20</v>
      </c>
      <c r="K1113" s="27">
        <v>1</v>
      </c>
      <c r="L1113" s="2">
        <v>111</v>
      </c>
      <c r="M1113" s="27">
        <v>1.5084391052645884E-3</v>
      </c>
      <c r="N1113" s="2">
        <v>43.030303030303003</v>
      </c>
      <c r="O1113" s="2">
        <v>117</v>
      </c>
      <c r="P1113" s="27">
        <v>1.505946558204191E-3</v>
      </c>
      <c r="Q1113" s="14">
        <v>46.6666666666666</v>
      </c>
      <c r="R1113" s="2">
        <v>82</v>
      </c>
      <c r="S1113" s="27">
        <v>1.0085356554251838E-3</v>
      </c>
      <c r="T1113" s="14">
        <v>32.727271999999999</v>
      </c>
      <c r="U1113" s="27">
        <v>-0.26126126126126126</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1933</v>
      </c>
      <c r="B1114" s="2">
        <v>0</v>
      </c>
      <c r="C1114" s="27">
        <v>0</v>
      </c>
      <c r="D1114" s="2">
        <v>80</v>
      </c>
      <c r="E1114" s="2">
        <v>17</v>
      </c>
      <c r="F1114" s="27">
        <v>1.8763796909492274E-3</v>
      </c>
      <c r="G1114" s="14">
        <v>13.3333333333333</v>
      </c>
      <c r="H1114" s="2">
        <v>42</v>
      </c>
      <c r="I1114" s="27">
        <v>4.1625371655104066E-3</v>
      </c>
      <c r="J1114" s="14">
        <v>27.272728000000001</v>
      </c>
      <c r="K1114" s="27"/>
      <c r="L1114" s="2">
        <v>103</v>
      </c>
      <c r="M1114" s="27">
        <v>1.399722773353627E-3</v>
      </c>
      <c r="N1114" s="2">
        <v>46.6666666666666</v>
      </c>
      <c r="O1114" s="2">
        <v>60</v>
      </c>
      <c r="P1114" s="27">
        <v>7.7228028625855947E-4</v>
      </c>
      <c r="Q1114" s="14">
        <v>28.484848484848399</v>
      </c>
      <c r="R1114" s="2">
        <v>138</v>
      </c>
      <c r="S1114" s="27">
        <v>1.6972917127887242E-3</v>
      </c>
      <c r="T1114" s="14">
        <v>45.4545441</v>
      </c>
      <c r="U1114" s="27">
        <v>0.33980582524271846</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1934</v>
      </c>
      <c r="B1115" s="2">
        <v>0</v>
      </c>
      <c r="C1115" s="27">
        <v>0</v>
      </c>
      <c r="D1115" s="2">
        <v>80</v>
      </c>
      <c r="E1115" s="2">
        <v>8</v>
      </c>
      <c r="F1115" s="27">
        <v>8.8300220750551876E-4</v>
      </c>
      <c r="G1115" s="14">
        <v>7.8787878787878798</v>
      </c>
      <c r="H1115" s="2">
        <v>0</v>
      </c>
      <c r="I1115" s="27">
        <v>0</v>
      </c>
      <c r="J1115" s="14">
        <v>16.969695999999999</v>
      </c>
      <c r="K1115" s="27"/>
      <c r="L1115" s="2">
        <v>31</v>
      </c>
      <c r="M1115" s="27">
        <v>4.2127578615497514E-4</v>
      </c>
      <c r="N1115" s="2">
        <v>16.969696969696901</v>
      </c>
      <c r="O1115" s="2">
        <v>26</v>
      </c>
      <c r="P1115" s="27">
        <v>3.3465479071204243E-4</v>
      </c>
      <c r="Q1115" s="14">
        <v>15.151515151515101</v>
      </c>
      <c r="R1115" s="2">
        <v>12</v>
      </c>
      <c r="S1115" s="27">
        <v>1.4759058372075862E-4</v>
      </c>
      <c r="T1115" s="14">
        <v>12.727273</v>
      </c>
      <c r="U1115" s="27">
        <v>-0.61290322580645162</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1935</v>
      </c>
      <c r="B1116" s="2">
        <v>0</v>
      </c>
      <c r="C1116" s="27">
        <v>0</v>
      </c>
      <c r="D1116" s="2">
        <v>80</v>
      </c>
      <c r="E1116" s="2">
        <v>0</v>
      </c>
      <c r="F1116" s="27">
        <v>0</v>
      </c>
      <c r="G1116" s="14">
        <v>13.3333333333333</v>
      </c>
      <c r="H1116" s="2">
        <v>0</v>
      </c>
      <c r="I1116" s="27">
        <v>0</v>
      </c>
      <c r="J1116" s="14">
        <v>16.969695999999999</v>
      </c>
      <c r="K1116" s="27"/>
      <c r="L1116" s="2">
        <v>3</v>
      </c>
      <c r="M1116" s="27">
        <v>4.0768624466610495E-5</v>
      </c>
      <c r="N1116" s="2">
        <v>3.0303030303030298</v>
      </c>
      <c r="O1116" s="2">
        <v>0</v>
      </c>
      <c r="P1116" s="27">
        <v>0</v>
      </c>
      <c r="Q1116" s="14">
        <v>16.969696969696901</v>
      </c>
      <c r="R1116" s="2">
        <v>14</v>
      </c>
      <c r="S1116" s="27">
        <v>1.7218901434088506E-4</v>
      </c>
      <c r="T1116" s="14">
        <v>12.121212</v>
      </c>
      <c r="U1116" s="27">
        <v>3.6666666666666665</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1936</v>
      </c>
      <c r="B1117" s="2">
        <v>0</v>
      </c>
      <c r="C1117" s="27">
        <v>0</v>
      </c>
      <c r="D1117" s="2">
        <v>80</v>
      </c>
      <c r="E1117" s="2">
        <v>0</v>
      </c>
      <c r="F1117" s="27">
        <v>0</v>
      </c>
      <c r="G1117" s="14">
        <v>13.3333333333333</v>
      </c>
      <c r="H1117" s="2">
        <v>0</v>
      </c>
      <c r="I1117" s="27">
        <v>0</v>
      </c>
      <c r="J1117" s="14">
        <v>16.969695999999999</v>
      </c>
      <c r="K1117" s="27"/>
      <c r="L1117" s="2">
        <v>28</v>
      </c>
      <c r="M1117" s="27">
        <v>3.8050716168836461E-4</v>
      </c>
      <c r="N1117" s="2">
        <v>16.969696969696901</v>
      </c>
      <c r="O1117" s="2">
        <v>40</v>
      </c>
      <c r="P1117" s="27">
        <v>5.1485352417237294E-4</v>
      </c>
      <c r="Q1117" s="14">
        <v>21.2121212121212</v>
      </c>
      <c r="R1117" s="2">
        <v>1</v>
      </c>
      <c r="S1117" s="27">
        <v>1.2299215310063217E-5</v>
      </c>
      <c r="T1117" s="14">
        <v>3.6363637400000002</v>
      </c>
      <c r="U1117" s="27">
        <v>-0.9642857142857143</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1937</v>
      </c>
      <c r="B1118" s="2">
        <v>0</v>
      </c>
      <c r="C1118" s="27">
        <v>0</v>
      </c>
      <c r="D1118" s="2">
        <v>80</v>
      </c>
      <c r="E1118" s="2">
        <v>0</v>
      </c>
      <c r="F1118" s="27">
        <v>0</v>
      </c>
      <c r="G1118" s="14">
        <v>13.3333333333333</v>
      </c>
      <c r="H1118" s="2">
        <v>0</v>
      </c>
      <c r="I1118" s="27">
        <v>0</v>
      </c>
      <c r="J1118" s="14">
        <v>16.969695999999999</v>
      </c>
      <c r="K1118" s="27"/>
      <c r="L1118" s="2">
        <v>54</v>
      </c>
      <c r="M1118" s="27">
        <v>7.3383524039898897E-4</v>
      </c>
      <c r="N1118" s="2">
        <v>32.727272727272698</v>
      </c>
      <c r="O1118" s="2">
        <v>52</v>
      </c>
      <c r="P1118" s="27">
        <v>6.6930958142408486E-4</v>
      </c>
      <c r="Q1118" s="14">
        <v>30.303030303030301</v>
      </c>
      <c r="R1118" s="2">
        <v>25</v>
      </c>
      <c r="S1118" s="27">
        <v>3.0748038275158043E-4</v>
      </c>
      <c r="T1118" s="14">
        <v>22.424242</v>
      </c>
      <c r="U1118" s="27">
        <v>-0.53703703703703709</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1938</v>
      </c>
      <c r="B1119" s="2">
        <v>443</v>
      </c>
      <c r="C1119" s="27">
        <v>5.3834001701300281E-2</v>
      </c>
      <c r="D1119" s="2">
        <v>86.6666666666666</v>
      </c>
      <c r="E1119" s="2">
        <v>264</v>
      </c>
      <c r="F1119" s="27">
        <v>2.9139072847682121E-2</v>
      </c>
      <c r="G1119" s="14">
        <v>54.545454545454497</v>
      </c>
      <c r="H1119" s="2">
        <v>361</v>
      </c>
      <c r="I1119" s="27">
        <v>3.5777998017839444E-2</v>
      </c>
      <c r="J1119" s="14">
        <v>74.545455899999993</v>
      </c>
      <c r="K1119" s="27">
        <v>-0.18510158013544017</v>
      </c>
      <c r="L1119" s="2">
        <v>2670</v>
      </c>
      <c r="M1119" s="27">
        <v>3.6284075775283343E-2</v>
      </c>
      <c r="N1119" s="2">
        <v>146.666666666666</v>
      </c>
      <c r="O1119" s="2">
        <v>2154</v>
      </c>
      <c r="P1119" s="27">
        <v>2.7724862276682284E-2</v>
      </c>
      <c r="Q1119" s="14">
        <v>175.15151515151501</v>
      </c>
      <c r="R1119" s="2">
        <v>2891</v>
      </c>
      <c r="S1119" s="27">
        <v>3.555703146139276E-2</v>
      </c>
      <c r="T1119" s="14">
        <v>266.06060000000002</v>
      </c>
      <c r="U1119" s="27">
        <v>8.2771535580524344E-2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1939</v>
      </c>
      <c r="B1120" s="2">
        <v>0</v>
      </c>
      <c r="C1120" s="27">
        <v>0</v>
      </c>
      <c r="D1120" s="2">
        <v>80</v>
      </c>
      <c r="E1120" s="2">
        <v>0</v>
      </c>
      <c r="F1120" s="27">
        <v>0</v>
      </c>
      <c r="G1120" s="14">
        <v>13.3333333333333</v>
      </c>
      <c r="H1120" s="2">
        <v>0</v>
      </c>
      <c r="I1120" s="27">
        <v>0</v>
      </c>
      <c r="J1120" s="14">
        <v>16.969695999999999</v>
      </c>
      <c r="K1120" s="27"/>
      <c r="L1120" s="2">
        <v>37</v>
      </c>
      <c r="M1120" s="27">
        <v>5.0281303508819609E-4</v>
      </c>
      <c r="N1120" s="2">
        <v>29.090909090909101</v>
      </c>
      <c r="O1120" s="2">
        <v>62</v>
      </c>
      <c r="P1120" s="27">
        <v>7.9802296246717812E-4</v>
      </c>
      <c r="Q1120" s="14">
        <v>33.939393939393902</v>
      </c>
      <c r="R1120" s="2">
        <v>68</v>
      </c>
      <c r="S1120" s="27">
        <v>8.3634664108429878E-4</v>
      </c>
      <c r="T1120" s="14">
        <v>35.151516000000001</v>
      </c>
      <c r="U1120" s="27">
        <v>0.83783783783783783</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1940</v>
      </c>
      <c r="B1121" s="2">
        <v>3747</v>
      </c>
      <c r="C1121" s="27">
        <v>0.45534086766314252</v>
      </c>
      <c r="D1121" s="2">
        <v>185.45454545454501</v>
      </c>
      <c r="E1121" s="2">
        <v>4643</v>
      </c>
      <c r="F1121" s="27">
        <v>0.51247240618101542</v>
      </c>
      <c r="G1121" s="14">
        <v>176.363636363636</v>
      </c>
      <c r="H1121" s="2">
        <v>4798</v>
      </c>
      <c r="I1121" s="27">
        <v>0.47552031714568882</v>
      </c>
      <c r="J1121" s="14">
        <v>258.78787199999999</v>
      </c>
      <c r="K1121" s="27">
        <v>0.28049105951427811</v>
      </c>
      <c r="L1121" s="2">
        <v>32451</v>
      </c>
      <c r="M1121" s="27">
        <v>0.44099421085532575</v>
      </c>
      <c r="N1121" s="2">
        <v>621.81818181818096</v>
      </c>
      <c r="O1121" s="2">
        <v>37568</v>
      </c>
      <c r="P1121" s="27">
        <v>0.4835504299026927</v>
      </c>
      <c r="Q1121" s="14">
        <v>546.06060606060601</v>
      </c>
      <c r="R1121" s="2">
        <v>38826</v>
      </c>
      <c r="S1121" s="27">
        <v>0.47752933362851452</v>
      </c>
      <c r="T1121" s="14">
        <v>552.72730000000001</v>
      </c>
      <c r="U1121" s="27">
        <v>0.19645003235647593</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1931</v>
      </c>
      <c r="B1122" s="2">
        <v>1605</v>
      </c>
      <c r="C1122" s="27">
        <v>0.19504192489974481</v>
      </c>
      <c r="D1122" s="2">
        <v>146.666666666666</v>
      </c>
      <c r="E1122" s="2">
        <v>2307</v>
      </c>
      <c r="F1122" s="27">
        <v>0.25463576158940399</v>
      </c>
      <c r="G1122" s="14">
        <v>143.636363636363</v>
      </c>
      <c r="H1122" s="2">
        <v>2289</v>
      </c>
      <c r="I1122" s="27">
        <v>0.22685827552031715</v>
      </c>
      <c r="J1122" s="14">
        <v>215.15152</v>
      </c>
      <c r="K1122" s="27">
        <v>0.42616822429906542</v>
      </c>
      <c r="L1122" s="2">
        <v>16885</v>
      </c>
      <c r="M1122" s="27">
        <v>0.22945940803957274</v>
      </c>
      <c r="N1122" s="2">
        <v>553.33333333333303</v>
      </c>
      <c r="O1122" s="2">
        <v>21516</v>
      </c>
      <c r="P1122" s="27">
        <v>0.27693971065231943</v>
      </c>
      <c r="Q1122" s="14">
        <v>472.12121212121201</v>
      </c>
      <c r="R1122" s="2">
        <v>22495</v>
      </c>
      <c r="S1122" s="27">
        <v>0.2766708483998721</v>
      </c>
      <c r="T1122" s="14">
        <v>583.63635299999999</v>
      </c>
      <c r="U1122" s="27">
        <v>0.33224755700325731</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1932</v>
      </c>
      <c r="B1123" s="2">
        <v>384</v>
      </c>
      <c r="C1123" s="27">
        <v>4.6664236237695951E-2</v>
      </c>
      <c r="D1123" s="2">
        <v>67.272727272727195</v>
      </c>
      <c r="E1123" s="2">
        <v>397</v>
      </c>
      <c r="F1123" s="27">
        <v>4.3818984547461366E-2</v>
      </c>
      <c r="G1123" s="14">
        <v>57.5757575757575</v>
      </c>
      <c r="H1123" s="2">
        <v>288</v>
      </c>
      <c r="I1123" s="27">
        <v>2.8543111992071359E-2</v>
      </c>
      <c r="J1123" s="14">
        <v>56.969695999999999</v>
      </c>
      <c r="K1123" s="27">
        <v>-0.25</v>
      </c>
      <c r="L1123" s="2">
        <v>1673</v>
      </c>
      <c r="M1123" s="27">
        <v>2.2735302910879787E-2</v>
      </c>
      <c r="N1123" s="2">
        <v>178.78787878787799</v>
      </c>
      <c r="O1123" s="2">
        <v>1259</v>
      </c>
      <c r="P1123" s="27">
        <v>1.6205014673325437E-2</v>
      </c>
      <c r="Q1123" s="14">
        <v>131.51515151515099</v>
      </c>
      <c r="R1123" s="2">
        <v>1265</v>
      </c>
      <c r="S1123" s="27">
        <v>1.5558507367229971E-2</v>
      </c>
      <c r="T1123" s="14">
        <v>135.75756799999999</v>
      </c>
      <c r="U1123" s="27">
        <v>-0.24387328153018531</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v>2</v>
      </c>
      <c r="B1124" s="2">
        <v>587</v>
      </c>
      <c r="C1124" s="27">
        <v>7.133309029043626E-2</v>
      </c>
      <c r="D1124" s="2">
        <v>107.87878787878699</v>
      </c>
      <c r="E1124" s="2">
        <v>435</v>
      </c>
      <c r="F1124" s="27">
        <v>4.8013245033112585E-2</v>
      </c>
      <c r="G1124" s="14">
        <v>75.757575757575694</v>
      </c>
      <c r="H1124" s="2">
        <v>804</v>
      </c>
      <c r="I1124" s="27">
        <v>7.9682854311199203E-2</v>
      </c>
      <c r="J1124" s="14">
        <v>147.27271999999999</v>
      </c>
      <c r="K1124" s="27">
        <v>0.36967632027257241</v>
      </c>
      <c r="L1124" s="2">
        <v>1963</v>
      </c>
      <c r="M1124" s="27">
        <v>2.6676269942652136E-2</v>
      </c>
      <c r="N1124" s="2">
        <v>181.21212121212099</v>
      </c>
      <c r="O1124" s="2">
        <v>2680</v>
      </c>
      <c r="P1124" s="27">
        <v>3.4495186119548986E-2</v>
      </c>
      <c r="Q1124" s="14">
        <v>224.84848484848399</v>
      </c>
      <c r="R1124" s="2">
        <v>2426</v>
      </c>
      <c r="S1124" s="27">
        <v>2.9837896342213368E-2</v>
      </c>
      <c r="T1124" s="14">
        <v>237.57576</v>
      </c>
      <c r="U1124" s="27">
        <v>0.23586347427407031</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1933</v>
      </c>
      <c r="B1125" s="2">
        <v>458</v>
      </c>
      <c r="C1125" s="27">
        <v>5.5656823429335277E-2</v>
      </c>
      <c r="D1125" s="2">
        <v>100.60606060606</v>
      </c>
      <c r="E1125" s="2">
        <v>735</v>
      </c>
      <c r="F1125" s="27">
        <v>8.1125827814569534E-2</v>
      </c>
      <c r="G1125" s="14">
        <v>103.030303030303</v>
      </c>
      <c r="H1125" s="2">
        <v>383</v>
      </c>
      <c r="I1125" s="27">
        <v>3.7958374628344893E-2</v>
      </c>
      <c r="J1125" s="14">
        <v>84.848489999999998</v>
      </c>
      <c r="K1125" s="27">
        <v>-0.16375545851528384</v>
      </c>
      <c r="L1125" s="2">
        <v>3595</v>
      </c>
      <c r="M1125" s="27">
        <v>4.8854401652488243E-2</v>
      </c>
      <c r="N1125" s="2">
        <v>269.09090909090901</v>
      </c>
      <c r="O1125" s="2">
        <v>3529</v>
      </c>
      <c r="P1125" s="27">
        <v>4.5422952170107604E-2</v>
      </c>
      <c r="Q1125" s="14">
        <v>245.45454545454501</v>
      </c>
      <c r="R1125" s="2">
        <v>3560</v>
      </c>
      <c r="S1125" s="27">
        <v>4.3785206503825058E-2</v>
      </c>
      <c r="T1125" s="14">
        <v>293.93939999999998</v>
      </c>
      <c r="U1125" s="27">
        <v>-9.7357440890125171E-3</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1934</v>
      </c>
      <c r="B1126" s="2">
        <v>312</v>
      </c>
      <c r="C1126" s="27">
        <v>3.7914691943127965E-2</v>
      </c>
      <c r="D1126" s="2">
        <v>79.393939393939405</v>
      </c>
      <c r="E1126" s="2">
        <v>265</v>
      </c>
      <c r="F1126" s="27">
        <v>2.9249448123620309E-2</v>
      </c>
      <c r="G1126" s="14">
        <v>74.545454545454504</v>
      </c>
      <c r="H1126" s="2">
        <v>284</v>
      </c>
      <c r="I1126" s="27">
        <v>2.8146679881070367E-2</v>
      </c>
      <c r="J1126" s="14">
        <v>62.4242439</v>
      </c>
      <c r="K1126" s="27">
        <v>-8.9743589743589744E-2</v>
      </c>
      <c r="L1126" s="2">
        <v>3256</v>
      </c>
      <c r="M1126" s="27">
        <v>4.4247547087761262E-2</v>
      </c>
      <c r="N1126" s="2">
        <v>247.272727272727</v>
      </c>
      <c r="O1126" s="2">
        <v>3308</v>
      </c>
      <c r="P1126" s="27">
        <v>4.2578386449055247E-2</v>
      </c>
      <c r="Q1126" s="14">
        <v>244.84848484848399</v>
      </c>
      <c r="R1126" s="2">
        <v>3680</v>
      </c>
      <c r="S1126" s="27">
        <v>4.5261112341032639E-2</v>
      </c>
      <c r="T1126" s="14">
        <v>269.69695999999999</v>
      </c>
      <c r="U1126" s="27">
        <v>0.13022113022113022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1935</v>
      </c>
      <c r="B1127" s="2">
        <v>157</v>
      </c>
      <c r="C1127" s="27">
        <v>1.9078867420099649E-2</v>
      </c>
      <c r="D1127" s="2">
        <v>58.787878787878803</v>
      </c>
      <c r="E1127" s="2">
        <v>203</v>
      </c>
      <c r="F1127" s="27">
        <v>2.2406181015452539E-2</v>
      </c>
      <c r="G1127" s="14">
        <v>59.393939393939398</v>
      </c>
      <c r="H1127" s="2">
        <v>319</v>
      </c>
      <c r="I1127" s="27">
        <v>3.1615460852329039E-2</v>
      </c>
      <c r="J1127" s="14">
        <v>131.515152</v>
      </c>
      <c r="K1127" s="27">
        <v>1.0318471337579618</v>
      </c>
      <c r="L1127" s="2">
        <v>1266</v>
      </c>
      <c r="M1127" s="27">
        <v>1.7204359524909629E-2</v>
      </c>
      <c r="N1127" s="2">
        <v>170.30303030303</v>
      </c>
      <c r="O1127" s="2">
        <v>1494</v>
      </c>
      <c r="P1127" s="27">
        <v>1.9229779127838131E-2</v>
      </c>
      <c r="Q1127" s="14">
        <v>171.51515151515099</v>
      </c>
      <c r="R1127" s="2">
        <v>1468</v>
      </c>
      <c r="S1127" s="27">
        <v>1.8055248075172805E-2</v>
      </c>
      <c r="T1127" s="14">
        <v>212.72728000000001</v>
      </c>
      <c r="U1127" s="27">
        <v>0.15955766192733017</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1936</v>
      </c>
      <c r="B1128" s="2">
        <v>38</v>
      </c>
      <c r="C1128" s="27">
        <v>4.6178150443553284E-3</v>
      </c>
      <c r="D1128" s="2">
        <v>20.606060606060598</v>
      </c>
      <c r="E1128" s="2">
        <v>51</v>
      </c>
      <c r="F1128" s="27">
        <v>5.6291390728476819E-3</v>
      </c>
      <c r="G1128" s="14">
        <v>27.272727272727199</v>
      </c>
      <c r="H1128" s="2">
        <v>41</v>
      </c>
      <c r="I1128" s="27">
        <v>4.0634291377601587E-3</v>
      </c>
      <c r="J1128" s="14">
        <v>22.424242</v>
      </c>
      <c r="K1128" s="27">
        <v>7.8947368421052627E-2</v>
      </c>
      <c r="L1128" s="2">
        <v>774</v>
      </c>
      <c r="M1128" s="27">
        <v>1.0518305112385508E-2</v>
      </c>
      <c r="N1128" s="2">
        <v>127.87878787878699</v>
      </c>
      <c r="O1128" s="2">
        <v>624</v>
      </c>
      <c r="P1128" s="27">
        <v>8.0317149770890179E-3</v>
      </c>
      <c r="Q1128" s="14">
        <v>89.696969696969703</v>
      </c>
      <c r="R1128" s="2">
        <v>738</v>
      </c>
      <c r="S1128" s="27">
        <v>9.0768208988266548E-3</v>
      </c>
      <c r="T1128" s="14">
        <v>119.393936</v>
      </c>
      <c r="U1128" s="27">
        <v>-4.6511627906976744E-2</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1937</v>
      </c>
      <c r="B1129" s="2">
        <v>7</v>
      </c>
      <c r="C1129" s="27">
        <v>8.5065013974966583E-4</v>
      </c>
      <c r="D1129" s="2">
        <v>6.6666666666666599</v>
      </c>
      <c r="E1129" s="2">
        <v>24</v>
      </c>
      <c r="F1129" s="27">
        <v>2.6490066225165563E-3</v>
      </c>
      <c r="G1129" s="14">
        <v>12.7272727272727</v>
      </c>
      <c r="H1129" s="2">
        <v>149</v>
      </c>
      <c r="I1129" s="27">
        <v>1.4767096134786918E-2</v>
      </c>
      <c r="J1129" s="14">
        <v>66.666664100000006</v>
      </c>
      <c r="K1129" s="27">
        <v>20.285714285714285</v>
      </c>
      <c r="L1129" s="2">
        <v>1008</v>
      </c>
      <c r="M1129" s="27">
        <v>1.3698257820781127E-2</v>
      </c>
      <c r="N1129" s="2">
        <v>130.90909090909</v>
      </c>
      <c r="O1129" s="2">
        <v>930</v>
      </c>
      <c r="P1129" s="27">
        <v>1.197034443700767E-2</v>
      </c>
      <c r="Q1129" s="14">
        <v>101.212121212121</v>
      </c>
      <c r="R1129" s="2">
        <v>1073</v>
      </c>
      <c r="S1129" s="27">
        <v>1.3197058027697833E-2</v>
      </c>
      <c r="T1129" s="14">
        <v>155.75756799999999</v>
      </c>
      <c r="U1129" s="27">
        <v>6.4484126984126991E-2</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1938</v>
      </c>
      <c r="B1130" s="2">
        <v>178</v>
      </c>
      <c r="C1130" s="27">
        <v>2.1630817839348646E-2</v>
      </c>
      <c r="D1130" s="2">
        <v>76.969696969696898</v>
      </c>
      <c r="E1130" s="2">
        <v>226</v>
      </c>
      <c r="F1130" s="27">
        <v>2.4944812362030905E-2</v>
      </c>
      <c r="G1130" s="14">
        <v>68.484848484848399</v>
      </c>
      <c r="H1130" s="2">
        <v>241</v>
      </c>
      <c r="I1130" s="27">
        <v>2.3885034687809711E-2</v>
      </c>
      <c r="J1130" s="14">
        <v>68.484849999999994</v>
      </c>
      <c r="K1130" s="27">
        <v>0.3539325842696629</v>
      </c>
      <c r="L1130" s="2">
        <v>2010</v>
      </c>
      <c r="M1130" s="27">
        <v>2.7314978392629034E-2</v>
      </c>
      <c r="N1130" s="2">
        <v>240</v>
      </c>
      <c r="O1130" s="2">
        <v>2204</v>
      </c>
      <c r="P1130" s="27">
        <v>2.8368429181897751E-2</v>
      </c>
      <c r="Q1130" s="14">
        <v>201.21212121212099</v>
      </c>
      <c r="R1130" s="2">
        <v>2089</v>
      </c>
      <c r="S1130" s="27">
        <v>2.5693060782722061E-2</v>
      </c>
      <c r="T1130" s="14">
        <v>224.24243200000001</v>
      </c>
      <c r="U1130" s="27">
        <v>3.9303482587064675E-2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1939</v>
      </c>
      <c r="B1131" s="2">
        <v>21</v>
      </c>
      <c r="C1131" s="27">
        <v>2.5519504192489974E-3</v>
      </c>
      <c r="D1131" s="2">
        <v>18.7878787878787</v>
      </c>
      <c r="E1131" s="2">
        <v>0</v>
      </c>
      <c r="F1131" s="27">
        <v>0</v>
      </c>
      <c r="G1131" s="14">
        <v>13.3333333333333</v>
      </c>
      <c r="H1131" s="2">
        <v>0</v>
      </c>
      <c r="I1131" s="27">
        <v>0</v>
      </c>
      <c r="J1131" s="14">
        <v>16.969695999999999</v>
      </c>
      <c r="K1131" s="197">
        <v>-1</v>
      </c>
      <c r="L1131" s="2">
        <v>21</v>
      </c>
      <c r="M1131" s="27">
        <v>2.8538037126627348E-4</v>
      </c>
      <c r="N1131" s="2">
        <v>18.7878787878787</v>
      </c>
      <c r="O1131" s="2">
        <v>24</v>
      </c>
      <c r="P1131" s="27">
        <v>3.0891211450342378E-4</v>
      </c>
      <c r="Q1131" s="14">
        <v>15.757575757575699</v>
      </c>
      <c r="R1131" s="2">
        <v>32</v>
      </c>
      <c r="S1131" s="27">
        <v>3.9357488992202295E-4</v>
      </c>
      <c r="T1131" s="14">
        <v>23.030304000000001</v>
      </c>
      <c r="U1131" s="27">
        <v>0.52380952380952384</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122" t="s">
        <v>1941</v>
      </c>
      <c r="B1133" s="122"/>
      <c r="C1133" s="122"/>
      <c r="D1133" s="122"/>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211" t="s">
        <v>1703</v>
      </c>
      <c r="C1134" s="211"/>
      <c r="D1134" s="211" t="s">
        <v>1704</v>
      </c>
      <c r="E1134" s="211" t="s">
        <v>1703</v>
      </c>
      <c r="F1134" s="211"/>
      <c r="G1134" s="211" t="s">
        <v>1704</v>
      </c>
      <c r="H1134" s="211" t="s">
        <v>1703</v>
      </c>
      <c r="I1134" s="211"/>
      <c r="J1134" s="211" t="s">
        <v>1704</v>
      </c>
      <c r="K1134" t="s">
        <v>172</v>
      </c>
      <c r="L1134" s="211" t="s">
        <v>1703</v>
      </c>
      <c r="M1134" s="211"/>
      <c r="N1134" s="211" t="s">
        <v>1704</v>
      </c>
      <c r="O1134" s="211" t="s">
        <v>1703</v>
      </c>
      <c r="P1134" s="211"/>
      <c r="Q1134" s="211" t="s">
        <v>1704</v>
      </c>
      <c r="R1134" s="211" t="s">
        <v>1703</v>
      </c>
      <c r="S1134" s="211"/>
      <c r="T1134" s="211" t="s">
        <v>1704</v>
      </c>
      <c r="U1134" t="s">
        <v>172</v>
      </c>
      <c r="V1134" s="211" t="s">
        <v>1703</v>
      </c>
      <c r="W1134" s="211"/>
      <c r="X1134" s="211" t="s">
        <v>1704</v>
      </c>
      <c r="Y1134" s="211" t="s">
        <v>1703</v>
      </c>
      <c r="Z1134" s="211"/>
      <c r="AA1134" s="211" t="s">
        <v>1704</v>
      </c>
      <c r="AB1134" s="211" t="s">
        <v>1703</v>
      </c>
      <c r="AC1134" s="211"/>
      <c r="AD1134" s="211" t="s">
        <v>1704</v>
      </c>
      <c r="AE1134" t="s">
        <v>172</v>
      </c>
    </row>
    <row r="1135" spans="1:31" x14ac:dyDescent="0.3">
      <c r="A1135" t="s">
        <v>174</v>
      </c>
      <c r="B1135" s="2">
        <v>9324</v>
      </c>
      <c r="C1135" s="27" t="s">
        <v>172</v>
      </c>
      <c r="D1135" s="2">
        <v>200.60606060606</v>
      </c>
      <c r="E1135" s="2">
        <v>9674</v>
      </c>
      <c r="F1135" s="27" t="s">
        <v>172</v>
      </c>
      <c r="G1135" s="14">
        <v>177.575757575757</v>
      </c>
      <c r="H1135" s="2">
        <v>10448</v>
      </c>
      <c r="I1135" s="27" t="s">
        <v>172</v>
      </c>
      <c r="J1135" s="14">
        <v>215.75756799999999</v>
      </c>
      <c r="K1135" s="27">
        <v>0.12054912054912055</v>
      </c>
      <c r="L1135" s="2">
        <v>83089</v>
      </c>
      <c r="M1135" s="27" t="s">
        <v>172</v>
      </c>
      <c r="N1135" s="2">
        <v>132.72727272727201</v>
      </c>
      <c r="O1135" s="2">
        <v>84063</v>
      </c>
      <c r="P1135" s="27" t="s">
        <v>172</v>
      </c>
      <c r="Q1135" s="14">
        <v>106.666666666666</v>
      </c>
      <c r="R1135" s="2">
        <v>86691</v>
      </c>
      <c r="S1135" s="27" t="s">
        <v>172</v>
      </c>
      <c r="T1135" s="14">
        <v>116.969696</v>
      </c>
      <c r="U1135" s="27">
        <v>4.3351105441153462E-2</v>
      </c>
      <c r="V1135" s="2">
        <v>13552624</v>
      </c>
      <c r="W1135" s="27" t="s">
        <v>172</v>
      </c>
      <c r="X1135" s="2">
        <v>692</v>
      </c>
      <c r="Y1135" s="2">
        <v>13845790</v>
      </c>
      <c r="Z1135" s="27" t="s">
        <v>172</v>
      </c>
      <c r="AA1135" s="14">
        <v>652.12</v>
      </c>
      <c r="AB1135" s="2">
        <v>14210945</v>
      </c>
      <c r="AC1135" s="27" t="s">
        <v>172</v>
      </c>
      <c r="AD1135" s="14">
        <v>811.52</v>
      </c>
      <c r="AE1135" s="27">
        <v>4.9000000000000002E-2</v>
      </c>
    </row>
    <row r="1136" spans="1:31" x14ac:dyDescent="0.3">
      <c r="A1136" t="s">
        <v>1942</v>
      </c>
      <c r="B1136" s="2">
        <v>62</v>
      </c>
      <c r="C1136" s="27">
        <v>6.6495066495066493E-3</v>
      </c>
      <c r="D1136" s="2">
        <v>27.272727272727199</v>
      </c>
      <c r="E1136" s="2">
        <v>114</v>
      </c>
      <c r="F1136" s="27">
        <v>1.1784163737854042E-2</v>
      </c>
      <c r="G1136" s="14">
        <v>41.212121212121197</v>
      </c>
      <c r="H1136" s="2">
        <v>170</v>
      </c>
      <c r="I1136" s="27">
        <v>1.6271056661562023E-2</v>
      </c>
      <c r="J1136" s="14">
        <v>50.303031900000001</v>
      </c>
      <c r="K1136" s="27">
        <v>1.7419354838709677</v>
      </c>
      <c r="L1136" s="2">
        <v>1556</v>
      </c>
      <c r="M1136" s="27">
        <v>1.8726907292180673E-2</v>
      </c>
      <c r="N1136" s="2">
        <v>182.42424242424201</v>
      </c>
      <c r="O1136" s="2">
        <v>1489</v>
      </c>
      <c r="P1136" s="27">
        <v>1.7712905796842843E-2</v>
      </c>
      <c r="Q1136" s="14">
        <v>150.90909090909</v>
      </c>
      <c r="R1136" s="2">
        <v>1901</v>
      </c>
      <c r="S1136" s="27">
        <v>2.1928458548176859E-2</v>
      </c>
      <c r="T1136" s="14">
        <v>187.878784</v>
      </c>
      <c r="U1136" s="27">
        <v>0.22172236503856041</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1943</v>
      </c>
      <c r="B1137" s="2">
        <v>570</v>
      </c>
      <c r="C1137" s="27">
        <v>6.1132561132561131E-2</v>
      </c>
      <c r="D1137" s="2">
        <v>97.575757575757606</v>
      </c>
      <c r="E1137" s="2">
        <v>685</v>
      </c>
      <c r="F1137" s="27">
        <v>7.0808352284473852E-2</v>
      </c>
      <c r="G1137" s="14">
        <v>109.69696969696901</v>
      </c>
      <c r="H1137" s="2">
        <v>604</v>
      </c>
      <c r="I1137" s="27">
        <v>5.7810107197549768E-2</v>
      </c>
      <c r="J1137" s="14">
        <v>98.181816100000006</v>
      </c>
      <c r="K1137" s="27">
        <v>5.9649122807017542E-2</v>
      </c>
      <c r="L1137" s="2">
        <v>6041</v>
      </c>
      <c r="M1137" s="27">
        <v>7.270517156302278E-2</v>
      </c>
      <c r="N1137" s="2">
        <v>340.60606060606</v>
      </c>
      <c r="O1137" s="2">
        <v>5477</v>
      </c>
      <c r="P1137" s="27">
        <v>6.5153515815519314E-2</v>
      </c>
      <c r="Q1137" s="14">
        <v>258.78787878787801</v>
      </c>
      <c r="R1137" s="2">
        <v>4776</v>
      </c>
      <c r="S1137" s="27">
        <v>5.509222410630861E-2</v>
      </c>
      <c r="T1137" s="14">
        <v>252.121216</v>
      </c>
      <c r="U1137" s="27">
        <v>-0.20940241681840754</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1944</v>
      </c>
      <c r="B1138" s="2">
        <v>2264</v>
      </c>
      <c r="C1138" s="27">
        <v>0.24281424281424283</v>
      </c>
      <c r="D1138" s="2">
        <v>160.60606060606</v>
      </c>
      <c r="E1138" s="2">
        <v>2094</v>
      </c>
      <c r="F1138" s="27">
        <v>0.21645648129005582</v>
      </c>
      <c r="G1138" s="14">
        <v>154.54545454545399</v>
      </c>
      <c r="H1138" s="2">
        <v>2379</v>
      </c>
      <c r="I1138" s="27">
        <v>0.22769908116385912</v>
      </c>
      <c r="J1138" s="14">
        <v>233.939392</v>
      </c>
      <c r="K1138" s="27">
        <v>5.0795053003533569E-2</v>
      </c>
      <c r="L1138" s="2">
        <v>19039</v>
      </c>
      <c r="M1138" s="27">
        <v>0.22913983800503074</v>
      </c>
      <c r="N1138" s="2">
        <v>526.06060606060601</v>
      </c>
      <c r="O1138" s="2">
        <v>17941</v>
      </c>
      <c r="P1138" s="27">
        <v>0.21342326588392038</v>
      </c>
      <c r="Q1138" s="14">
        <v>581.21212121212102</v>
      </c>
      <c r="R1138" s="2">
        <v>18397</v>
      </c>
      <c r="S1138" s="27">
        <v>0.21221349390363475</v>
      </c>
      <c r="T1138" s="14">
        <v>507.878784</v>
      </c>
      <c r="U1138" s="27">
        <v>-3.3720258416933664E-2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1945</v>
      </c>
      <c r="B1139" s="2">
        <v>4717</v>
      </c>
      <c r="C1139" s="27">
        <v>0.50589875589875588</v>
      </c>
      <c r="D1139" s="2">
        <v>245.45454545454501</v>
      </c>
      <c r="E1139" s="2">
        <v>4601</v>
      </c>
      <c r="F1139" s="27">
        <v>0.47560471366549512</v>
      </c>
      <c r="G1139" s="14">
        <v>216.363636363636</v>
      </c>
      <c r="H1139" s="2">
        <v>5489</v>
      </c>
      <c r="I1139" s="27">
        <v>0.52536370597243487</v>
      </c>
      <c r="J1139" s="14">
        <v>238.78787199999999</v>
      </c>
      <c r="K1139" s="27">
        <v>0.16366334534661861</v>
      </c>
      <c r="L1139" s="2">
        <v>37995</v>
      </c>
      <c r="M1139" s="27">
        <v>0.45728074715064571</v>
      </c>
      <c r="N1139" s="2">
        <v>661.21212121212102</v>
      </c>
      <c r="O1139" s="2">
        <v>38159</v>
      </c>
      <c r="P1139" s="27">
        <v>0.4539333595041814</v>
      </c>
      <c r="Q1139" s="14">
        <v>615.15151515151501</v>
      </c>
      <c r="R1139" s="2">
        <v>39874</v>
      </c>
      <c r="S1139" s="27">
        <v>0.4599554740399811</v>
      </c>
      <c r="T1139" s="14">
        <v>625.45450000000005</v>
      </c>
      <c r="U1139" s="27">
        <v>4.9453875509935519E-2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1946</v>
      </c>
      <c r="B1140" s="2">
        <v>1408</v>
      </c>
      <c r="C1140" s="27">
        <v>0.15100815100815101</v>
      </c>
      <c r="D1140" s="2">
        <v>143.030303030303</v>
      </c>
      <c r="E1140" s="2">
        <v>1890</v>
      </c>
      <c r="F1140" s="27">
        <v>0.19536903039073805</v>
      </c>
      <c r="G1140" s="14">
        <v>156.363636363636</v>
      </c>
      <c r="H1140" s="2">
        <v>1447</v>
      </c>
      <c r="I1140" s="27">
        <v>0.13849540581929556</v>
      </c>
      <c r="J1140" s="14">
        <v>141.81817599999999</v>
      </c>
      <c r="K1140" s="27">
        <v>2.7698863636363636E-2</v>
      </c>
      <c r="L1140" s="2">
        <v>15592</v>
      </c>
      <c r="M1140" s="27">
        <v>0.18765420212061765</v>
      </c>
      <c r="N1140" s="2">
        <v>456.36363636363598</v>
      </c>
      <c r="O1140" s="2">
        <v>17894</v>
      </c>
      <c r="P1140" s="27">
        <v>0.21286416140275746</v>
      </c>
      <c r="Q1140" s="14">
        <v>526.06060606060601</v>
      </c>
      <c r="R1140" s="2">
        <v>18645</v>
      </c>
      <c r="S1140" s="27">
        <v>0.2150742291587362</v>
      </c>
      <c r="T1140" s="14">
        <v>539.39390000000003</v>
      </c>
      <c r="U1140" s="27">
        <v>0.19580554130323244</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1947</v>
      </c>
      <c r="B1141" s="2">
        <v>303</v>
      </c>
      <c r="C1141" s="27">
        <v>3.2496782496782499E-2</v>
      </c>
      <c r="D1141" s="2">
        <v>73.3333333333333</v>
      </c>
      <c r="E1141" s="2">
        <v>290</v>
      </c>
      <c r="F1141" s="27">
        <v>2.9977258631383088E-2</v>
      </c>
      <c r="G1141" s="14">
        <v>66.060606060606005</v>
      </c>
      <c r="H1141" s="2">
        <v>359</v>
      </c>
      <c r="I1141" s="27">
        <v>3.436064318529862E-2</v>
      </c>
      <c r="J1141" s="14">
        <v>73.333335899999994</v>
      </c>
      <c r="K1141" s="27">
        <v>0.18481848184818481</v>
      </c>
      <c r="L1141" s="2">
        <v>2866</v>
      </c>
      <c r="M1141" s="27">
        <v>3.4493133868502446E-2</v>
      </c>
      <c r="N1141" s="2">
        <v>240</v>
      </c>
      <c r="O1141" s="2">
        <v>3103</v>
      </c>
      <c r="P1141" s="27">
        <v>3.6912791596778606E-2</v>
      </c>
      <c r="Q1141" s="14">
        <v>260</v>
      </c>
      <c r="R1141" s="2">
        <v>3098</v>
      </c>
      <c r="S1141" s="27">
        <v>3.5736120243162493E-2</v>
      </c>
      <c r="T1141" s="14">
        <v>261.81817599999999</v>
      </c>
      <c r="U1141" s="27">
        <v>8.0949057920446613E-2</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122" t="s">
        <v>1948</v>
      </c>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211" t="s">
        <v>1703</v>
      </c>
      <c r="C1144" s="211"/>
      <c r="D1144" s="211" t="s">
        <v>1704</v>
      </c>
      <c r="E1144" s="211" t="s">
        <v>1703</v>
      </c>
      <c r="F1144" s="211"/>
      <c r="G1144" s="211" t="s">
        <v>1704</v>
      </c>
      <c r="H1144" s="211" t="s">
        <v>1703</v>
      </c>
      <c r="I1144" s="211"/>
      <c r="J1144" s="211" t="s">
        <v>1704</v>
      </c>
      <c r="K1144" t="s">
        <v>172</v>
      </c>
      <c r="L1144" s="211" t="s">
        <v>1703</v>
      </c>
      <c r="M1144" s="211"/>
      <c r="N1144" s="211" t="s">
        <v>1704</v>
      </c>
      <c r="O1144" s="211" t="s">
        <v>1703</v>
      </c>
      <c r="P1144" s="211"/>
      <c r="Q1144" s="211" t="s">
        <v>1704</v>
      </c>
      <c r="R1144" s="211" t="s">
        <v>1703</v>
      </c>
      <c r="S1144" s="211"/>
      <c r="T1144" s="211" t="s">
        <v>1704</v>
      </c>
      <c r="U1144" t="s">
        <v>172</v>
      </c>
      <c r="V1144" s="211" t="s">
        <v>1703</v>
      </c>
      <c r="W1144" s="211"/>
      <c r="X1144" s="211" t="s">
        <v>1704</v>
      </c>
      <c r="Y1144" s="211" t="s">
        <v>1703</v>
      </c>
      <c r="Z1144" s="211"/>
      <c r="AA1144" s="211" t="s">
        <v>1704</v>
      </c>
      <c r="AB1144" s="211" t="s">
        <v>1703</v>
      </c>
      <c r="AC1144" s="211"/>
      <c r="AD1144" s="211" t="s">
        <v>1704</v>
      </c>
      <c r="AE1144" t="s">
        <v>172</v>
      </c>
    </row>
    <row r="1145" spans="1:31" x14ac:dyDescent="0.3">
      <c r="A1145" t="s">
        <v>174</v>
      </c>
      <c r="B1145" s="2">
        <v>8229</v>
      </c>
      <c r="C1145" s="27" t="s">
        <v>172</v>
      </c>
      <c r="D1145" s="2">
        <v>192.72727272727201</v>
      </c>
      <c r="E1145" s="2">
        <v>9060</v>
      </c>
      <c r="F1145" s="27" t="s">
        <v>172</v>
      </c>
      <c r="G1145" s="14">
        <v>166.06060606060601</v>
      </c>
      <c r="H1145" s="2">
        <v>10090</v>
      </c>
      <c r="I1145" s="27" t="s">
        <v>172</v>
      </c>
      <c r="J1145" s="14">
        <v>214.545456</v>
      </c>
      <c r="K1145" s="27">
        <v>0.22615141572487543</v>
      </c>
      <c r="L1145" s="2">
        <v>73586</v>
      </c>
      <c r="M1145" s="27" t="s">
        <v>172</v>
      </c>
      <c r="N1145" s="2">
        <v>471.51515151515099</v>
      </c>
      <c r="O1145" s="2">
        <v>77692</v>
      </c>
      <c r="P1145" s="27" t="s">
        <v>172</v>
      </c>
      <c r="Q1145" s="14">
        <v>383.636363636363</v>
      </c>
      <c r="R1145" s="2">
        <v>81306</v>
      </c>
      <c r="S1145" s="27" t="s">
        <v>172</v>
      </c>
      <c r="T1145" s="14">
        <v>372.72726399999999</v>
      </c>
      <c r="U1145" s="27">
        <v>0.10491126029407767</v>
      </c>
      <c r="V1145" s="2">
        <v>12392852</v>
      </c>
      <c r="W1145" s="27" t="s">
        <v>172</v>
      </c>
      <c r="X1145" s="2">
        <v>13533</v>
      </c>
      <c r="Y1145" s="2">
        <v>12717801</v>
      </c>
      <c r="Z1145" s="27" t="s">
        <v>172</v>
      </c>
      <c r="AA1145" s="14">
        <v>11122.42</v>
      </c>
      <c r="AB1145" s="2">
        <v>13103114</v>
      </c>
      <c r="AC1145" s="27" t="s">
        <v>172</v>
      </c>
      <c r="AD1145" s="14">
        <v>11237.58</v>
      </c>
      <c r="AE1145" s="27">
        <v>5.7000000000000002E-2</v>
      </c>
    </row>
    <row r="1146" spans="1:31" x14ac:dyDescent="0.3">
      <c r="A1146" t="s">
        <v>1585</v>
      </c>
      <c r="B1146" s="2">
        <v>4482</v>
      </c>
      <c r="C1146" s="27">
        <v>0.54465913233685748</v>
      </c>
      <c r="D1146" s="2">
        <v>170.90909090909</v>
      </c>
      <c r="E1146" s="2">
        <v>4417</v>
      </c>
      <c r="F1146" s="27">
        <v>0.48752759381898453</v>
      </c>
      <c r="G1146" s="14">
        <v>169.69696969696901</v>
      </c>
      <c r="H1146" s="2">
        <v>5292</v>
      </c>
      <c r="I1146" s="27">
        <v>0.52447968285431124</v>
      </c>
      <c r="J1146" s="14">
        <v>276.96969999999999</v>
      </c>
      <c r="K1146" s="27">
        <v>0.18072289156626506</v>
      </c>
      <c r="L1146" s="2">
        <v>41135</v>
      </c>
      <c r="M1146" s="27">
        <v>0.55900578914467425</v>
      </c>
      <c r="N1146" s="2">
        <v>614.54545454545405</v>
      </c>
      <c r="O1146" s="2">
        <v>40124</v>
      </c>
      <c r="P1146" s="27">
        <v>0.5164495700973073</v>
      </c>
      <c r="Q1146" s="14">
        <v>530.90909090909099</v>
      </c>
      <c r="R1146" s="2">
        <v>42480</v>
      </c>
      <c r="S1146" s="27">
        <v>0.52247066637148554</v>
      </c>
      <c r="T1146" s="14">
        <v>656.96969999999999</v>
      </c>
      <c r="U1146" s="27">
        <v>3.2697216482314329E-2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1949</v>
      </c>
      <c r="B1147" s="2">
        <v>14</v>
      </c>
      <c r="C1147" s="27">
        <v>1.7013002794993317E-3</v>
      </c>
      <c r="D1147" s="2">
        <v>12.7272727272727</v>
      </c>
      <c r="E1147" s="2">
        <v>50</v>
      </c>
      <c r="F1147" s="27">
        <v>5.5187637969094927E-3</v>
      </c>
      <c r="G1147" s="14">
        <v>21.2121212121212</v>
      </c>
      <c r="H1147" s="2">
        <v>33</v>
      </c>
      <c r="I1147" s="27">
        <v>3.2705649157581764E-3</v>
      </c>
      <c r="J1147" s="14">
        <v>14.545455</v>
      </c>
      <c r="K1147" s="27">
        <v>1.3571428571428572</v>
      </c>
      <c r="L1147" s="2">
        <v>207</v>
      </c>
      <c r="M1147" s="27">
        <v>2.8130350881961242E-3</v>
      </c>
      <c r="N1147" s="2">
        <v>64.848484848484802</v>
      </c>
      <c r="O1147" s="2">
        <v>298</v>
      </c>
      <c r="P1147" s="27">
        <v>3.8356587550841784E-3</v>
      </c>
      <c r="Q1147" s="14">
        <v>58.787878787878803</v>
      </c>
      <c r="R1147" s="2">
        <v>283</v>
      </c>
      <c r="S1147" s="27">
        <v>3.4806779327478908E-3</v>
      </c>
      <c r="T1147" s="14">
        <v>81.818183899999994</v>
      </c>
      <c r="U1147" s="27">
        <v>0.3671497584541063</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1950</v>
      </c>
      <c r="B1148" s="2">
        <v>103</v>
      </c>
      <c r="C1148" s="27">
        <v>1.2516709199173654E-2</v>
      </c>
      <c r="D1148" s="2">
        <v>43.030303030303003</v>
      </c>
      <c r="E1148" s="2">
        <v>23</v>
      </c>
      <c r="F1148" s="27">
        <v>2.5386313465783667E-3</v>
      </c>
      <c r="G1148" s="14">
        <v>11.5151515151515</v>
      </c>
      <c r="H1148" s="2">
        <v>31</v>
      </c>
      <c r="I1148" s="27">
        <v>3.072348860257681E-3</v>
      </c>
      <c r="J1148" s="14">
        <v>20.606059999999999</v>
      </c>
      <c r="K1148" s="27">
        <v>-0.69902912621359226</v>
      </c>
      <c r="L1148" s="2">
        <v>506</v>
      </c>
      <c r="M1148" s="27">
        <v>6.8763079933683042E-3</v>
      </c>
      <c r="N1148" s="2">
        <v>93.939393939393895</v>
      </c>
      <c r="O1148" s="2">
        <v>437</v>
      </c>
      <c r="P1148" s="27">
        <v>5.624774751583175E-3</v>
      </c>
      <c r="Q1148" s="14">
        <v>77.575757575757507</v>
      </c>
      <c r="R1148" s="2">
        <v>331</v>
      </c>
      <c r="S1148" s="27">
        <v>4.071040267630925E-3</v>
      </c>
      <c r="T1148" s="14">
        <v>59.393940000000001</v>
      </c>
      <c r="U1148" s="27">
        <v>-0.3458498023715415</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1951</v>
      </c>
      <c r="B1149" s="2">
        <v>698</v>
      </c>
      <c r="C1149" s="27">
        <v>8.4821971077895242E-2</v>
      </c>
      <c r="D1149" s="2">
        <v>104.84848484848401</v>
      </c>
      <c r="E1149" s="2">
        <v>492</v>
      </c>
      <c r="F1149" s="27">
        <v>5.4304635761589407E-2</v>
      </c>
      <c r="G1149" s="14">
        <v>61.818181818181799</v>
      </c>
      <c r="H1149" s="2">
        <v>578</v>
      </c>
      <c r="I1149" s="27">
        <v>5.7284440039643211E-2</v>
      </c>
      <c r="J1149" s="14">
        <v>100.606064</v>
      </c>
      <c r="K1149" s="27">
        <v>-0.17191977077363896</v>
      </c>
      <c r="L1149" s="2">
        <v>4896</v>
      </c>
      <c r="M1149" s="27">
        <v>6.6534395129508331E-2</v>
      </c>
      <c r="N1149" s="2">
        <v>276.969696969697</v>
      </c>
      <c r="O1149" s="2">
        <v>4593</v>
      </c>
      <c r="P1149" s="27">
        <v>5.9118055913092722E-2</v>
      </c>
      <c r="Q1149" s="14">
        <v>261.21212121212102</v>
      </c>
      <c r="R1149" s="2">
        <v>4841</v>
      </c>
      <c r="S1149" s="27">
        <v>5.9540501316016035E-2</v>
      </c>
      <c r="T1149" s="14">
        <v>341.81817599999999</v>
      </c>
      <c r="U1149" s="27">
        <v>-1.1233660130718954E-2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1952</v>
      </c>
      <c r="B1150" s="2">
        <v>2579</v>
      </c>
      <c r="C1150" s="27">
        <v>0.31340381577348403</v>
      </c>
      <c r="D1150" s="2">
        <v>163.636363636363</v>
      </c>
      <c r="E1150" s="2">
        <v>2490</v>
      </c>
      <c r="F1150" s="27">
        <v>0.27483443708609273</v>
      </c>
      <c r="G1150" s="14">
        <v>151.51515151515099</v>
      </c>
      <c r="H1150" s="2">
        <v>3315</v>
      </c>
      <c r="I1150" s="27">
        <v>0.32854311199207137</v>
      </c>
      <c r="J1150" s="14">
        <v>240.606064</v>
      </c>
      <c r="K1150" s="27">
        <v>0.2853819309810004</v>
      </c>
      <c r="L1150" s="2">
        <v>22613</v>
      </c>
      <c r="M1150" s="27">
        <v>0.30730030168782108</v>
      </c>
      <c r="N1150" s="2">
        <v>560</v>
      </c>
      <c r="O1150" s="2">
        <v>21256</v>
      </c>
      <c r="P1150" s="27">
        <v>0.27359316274519901</v>
      </c>
      <c r="Q1150" s="14">
        <v>516.36363636363603</v>
      </c>
      <c r="R1150" s="2">
        <v>22812</v>
      </c>
      <c r="S1150" s="27">
        <v>0.28056969965316214</v>
      </c>
      <c r="T1150" s="14">
        <v>547.27269999999999</v>
      </c>
      <c r="U1150" s="27">
        <v>8.8002476451598637E-3</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1953</v>
      </c>
      <c r="B1151" s="2">
        <v>854</v>
      </c>
      <c r="C1151" s="27">
        <v>0.10377931704945922</v>
      </c>
      <c r="D1151" s="2">
        <v>104.24242424242399</v>
      </c>
      <c r="E1151" s="2">
        <v>1121</v>
      </c>
      <c r="F1151" s="27">
        <v>0.12373068432671082</v>
      </c>
      <c r="G1151" s="14">
        <v>114.54545454545401</v>
      </c>
      <c r="H1151" s="2">
        <v>1042</v>
      </c>
      <c r="I1151" s="27">
        <v>0.10327056491575817</v>
      </c>
      <c r="J1151" s="14">
        <v>107.272728</v>
      </c>
      <c r="K1151" s="27">
        <v>0.22014051522248243</v>
      </c>
      <c r="L1151" s="2">
        <v>10958</v>
      </c>
      <c r="M1151" s="27">
        <v>0.14891419563503927</v>
      </c>
      <c r="N1151" s="2">
        <v>379.39393939393898</v>
      </c>
      <c r="O1151" s="2">
        <v>11228</v>
      </c>
      <c r="P1151" s="27">
        <v>0.14451938423518509</v>
      </c>
      <c r="Q1151" s="14">
        <v>433.93939393939399</v>
      </c>
      <c r="R1151" s="2">
        <v>12022</v>
      </c>
      <c r="S1151" s="27">
        <v>0.14786116645758002</v>
      </c>
      <c r="T1151" s="14">
        <v>378.78787199999999</v>
      </c>
      <c r="U1151" s="27">
        <v>9.7098010585873334E-2</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1954</v>
      </c>
      <c r="B1152" s="2">
        <v>234</v>
      </c>
      <c r="C1152" s="27">
        <v>2.843601895734597E-2</v>
      </c>
      <c r="D1152" s="2">
        <v>64.242424242424207</v>
      </c>
      <c r="E1152" s="2">
        <v>241</v>
      </c>
      <c r="F1152" s="27">
        <v>2.6600441501103751E-2</v>
      </c>
      <c r="G1152" s="14">
        <v>60</v>
      </c>
      <c r="H1152" s="2">
        <v>293</v>
      </c>
      <c r="I1152" s="27">
        <v>2.9038652130822597E-2</v>
      </c>
      <c r="J1152" s="14">
        <v>71.515150000000006</v>
      </c>
      <c r="K1152" s="27">
        <v>0.25213675213675213</v>
      </c>
      <c r="L1152" s="2">
        <v>1955</v>
      </c>
      <c r="M1152" s="27">
        <v>2.6567553610741174E-2</v>
      </c>
      <c r="N1152" s="2">
        <v>193.333333333333</v>
      </c>
      <c r="O1152" s="2">
        <v>2312</v>
      </c>
      <c r="P1152" s="27">
        <v>2.9758533697163157E-2</v>
      </c>
      <c r="Q1152" s="14">
        <v>196.969696969697</v>
      </c>
      <c r="R1152" s="2">
        <v>2191</v>
      </c>
      <c r="S1152" s="27">
        <v>2.6947580744348512E-2</v>
      </c>
      <c r="T1152" s="14">
        <v>220</v>
      </c>
      <c r="U1152" s="27">
        <v>0.12071611253196932</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1588</v>
      </c>
      <c r="B1153" s="2">
        <v>3747</v>
      </c>
      <c r="C1153" s="27">
        <v>0.45534086766314252</v>
      </c>
      <c r="D1153" s="2">
        <v>185.45454545454501</v>
      </c>
      <c r="E1153" s="2">
        <v>4643</v>
      </c>
      <c r="F1153" s="27">
        <v>0.51247240618101542</v>
      </c>
      <c r="G1153" s="14">
        <v>176.363636363636</v>
      </c>
      <c r="H1153" s="2">
        <v>4798</v>
      </c>
      <c r="I1153" s="27">
        <v>0.47552031714568882</v>
      </c>
      <c r="J1153" s="14">
        <v>258.78787199999999</v>
      </c>
      <c r="K1153" s="27">
        <v>0.28049105951427811</v>
      </c>
      <c r="L1153" s="2">
        <v>32451</v>
      </c>
      <c r="M1153" s="27">
        <v>0.44099421085532575</v>
      </c>
      <c r="N1153" s="2">
        <v>621.81818181818096</v>
      </c>
      <c r="O1153" s="2">
        <v>37568</v>
      </c>
      <c r="P1153" s="27">
        <v>0.4835504299026927</v>
      </c>
      <c r="Q1153" s="14">
        <v>546.06060606060601</v>
      </c>
      <c r="R1153" s="2">
        <v>38826</v>
      </c>
      <c r="S1153" s="27">
        <v>0.47752933362851452</v>
      </c>
      <c r="T1153" s="14">
        <v>552.72730000000001</v>
      </c>
      <c r="U1153" s="27">
        <v>0.19645003235647593</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1949</v>
      </c>
      <c r="B1154" s="2">
        <v>15</v>
      </c>
      <c r="C1154" s="27">
        <v>1.8228217280349982E-3</v>
      </c>
      <c r="D1154" s="2">
        <v>12.1212121212121</v>
      </c>
      <c r="E1154" s="2">
        <v>64</v>
      </c>
      <c r="F1154" s="27">
        <v>7.0640176600441501E-3</v>
      </c>
      <c r="G1154" s="14">
        <v>35.757575757575701</v>
      </c>
      <c r="H1154" s="2">
        <v>137</v>
      </c>
      <c r="I1154" s="27">
        <v>1.3577799801783945E-2</v>
      </c>
      <c r="J1154" s="14">
        <v>49.696968099999999</v>
      </c>
      <c r="K1154" s="27">
        <v>8.1333333333333329</v>
      </c>
      <c r="L1154" s="2">
        <v>912</v>
      </c>
      <c r="M1154" s="27">
        <v>1.239366183784959E-2</v>
      </c>
      <c r="N1154" s="2">
        <v>124.84848484848401</v>
      </c>
      <c r="O1154" s="2">
        <v>1005</v>
      </c>
      <c r="P1154" s="27">
        <v>1.2935694794830871E-2</v>
      </c>
      <c r="Q1154" s="14">
        <v>134.54545454545399</v>
      </c>
      <c r="R1154" s="2">
        <v>1397</v>
      </c>
      <c r="S1154" s="27">
        <v>1.7182003788158314E-2</v>
      </c>
      <c r="T1154" s="14">
        <v>170.909088</v>
      </c>
      <c r="U1154" s="27">
        <v>0.5317982456140351</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1950</v>
      </c>
      <c r="B1155" s="2">
        <v>433</v>
      </c>
      <c r="C1155" s="27">
        <v>5.2618787215943617E-2</v>
      </c>
      <c r="D1155" s="2">
        <v>92.727272727272705</v>
      </c>
      <c r="E1155" s="2">
        <v>595</v>
      </c>
      <c r="F1155" s="27">
        <v>6.567328918322296E-2</v>
      </c>
      <c r="G1155" s="14">
        <v>101.818181818181</v>
      </c>
      <c r="H1155" s="2">
        <v>553</v>
      </c>
      <c r="I1155" s="27">
        <v>5.4806739345887014E-2</v>
      </c>
      <c r="J1155" s="14">
        <v>99.393936199999999</v>
      </c>
      <c r="K1155" s="27">
        <v>0.27713625866050806</v>
      </c>
      <c r="L1155" s="2">
        <v>4431</v>
      </c>
      <c r="M1155" s="27">
        <v>6.0215258337183705E-2</v>
      </c>
      <c r="N1155" s="2">
        <v>278.18181818181802</v>
      </c>
      <c r="O1155" s="2">
        <v>4307</v>
      </c>
      <c r="P1155" s="27">
        <v>5.5436853215260255E-2</v>
      </c>
      <c r="Q1155" s="14">
        <v>253.93939393939399</v>
      </c>
      <c r="R1155" s="2">
        <v>3764</v>
      </c>
      <c r="S1155" s="27">
        <v>4.6294246427077954E-2</v>
      </c>
      <c r="T1155" s="14">
        <v>249.090912</v>
      </c>
      <c r="U1155" s="27">
        <v>-0.15053035432182352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1951</v>
      </c>
      <c r="B1156" s="2">
        <v>1312</v>
      </c>
      <c r="C1156" s="27">
        <v>0.15943614047879451</v>
      </c>
      <c r="D1156" s="2">
        <v>140.60606060606</v>
      </c>
      <c r="E1156" s="2">
        <v>1370</v>
      </c>
      <c r="F1156" s="27">
        <v>0.15121412803532008</v>
      </c>
      <c r="G1156" s="14">
        <v>126.06060606060601</v>
      </c>
      <c r="H1156" s="2">
        <v>1655</v>
      </c>
      <c r="I1156" s="27">
        <v>0.16402378592666006</v>
      </c>
      <c r="J1156" s="14">
        <v>218.18182400000001</v>
      </c>
      <c r="K1156" s="27">
        <v>0.26143292682926828</v>
      </c>
      <c r="L1156" s="2">
        <v>11889</v>
      </c>
      <c r="M1156" s="27">
        <v>0.16156605876117741</v>
      </c>
      <c r="N1156" s="2">
        <v>446.06060606060601</v>
      </c>
      <c r="O1156" s="2">
        <v>11578</v>
      </c>
      <c r="P1156" s="27">
        <v>0.14902435257169336</v>
      </c>
      <c r="Q1156" s="14">
        <v>449.09090909090901</v>
      </c>
      <c r="R1156" s="2">
        <v>12017</v>
      </c>
      <c r="S1156" s="27">
        <v>0.1477996703810297</v>
      </c>
      <c r="T1156" s="14">
        <v>410.30304000000001</v>
      </c>
      <c r="U1156" s="27">
        <v>1.0766254520985785E-2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1952</v>
      </c>
      <c r="B1157" s="2">
        <v>1614</v>
      </c>
      <c r="C1157" s="27">
        <v>0.19613561793656581</v>
      </c>
      <c r="D1157" s="2">
        <v>153.939393939393</v>
      </c>
      <c r="E1157" s="2">
        <v>1818</v>
      </c>
      <c r="F1157" s="27">
        <v>0.20066225165562915</v>
      </c>
      <c r="G1157" s="14">
        <v>160</v>
      </c>
      <c r="H1157" s="2">
        <v>2021</v>
      </c>
      <c r="I1157" s="27">
        <v>0.20029732408325074</v>
      </c>
      <c r="J1157" s="14">
        <v>156.96969999999999</v>
      </c>
      <c r="K1157" s="27">
        <v>0.25216852540272616</v>
      </c>
      <c r="L1157" s="2">
        <v>11672</v>
      </c>
      <c r="M1157" s="27">
        <v>0.15861712825809257</v>
      </c>
      <c r="N1157" s="2">
        <v>496.969696969697</v>
      </c>
      <c r="O1157" s="2">
        <v>14291</v>
      </c>
      <c r="P1157" s="27">
        <v>0.18394429284868455</v>
      </c>
      <c r="Q1157" s="14">
        <v>463.636363636363</v>
      </c>
      <c r="R1157" s="2">
        <v>15160</v>
      </c>
      <c r="S1157" s="27">
        <v>0.18645610410055838</v>
      </c>
      <c r="T1157" s="14">
        <v>549.09090000000003</v>
      </c>
      <c r="U1157" s="27">
        <v>0.2988348183687457</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1953</v>
      </c>
      <c r="B1158" s="2">
        <v>344</v>
      </c>
      <c r="C1158" s="27">
        <v>4.1803378296269289E-2</v>
      </c>
      <c r="D1158" s="2">
        <v>71.515151515151501</v>
      </c>
      <c r="E1158" s="2">
        <v>747</v>
      </c>
      <c r="F1158" s="27">
        <v>8.2450331125827808E-2</v>
      </c>
      <c r="G1158" s="14">
        <v>94.545454545454504</v>
      </c>
      <c r="H1158" s="2">
        <v>366</v>
      </c>
      <c r="I1158" s="27">
        <v>3.6273538156590686E-2</v>
      </c>
      <c r="J1158" s="14">
        <v>87.272729999999996</v>
      </c>
      <c r="K1158" s="27">
        <v>6.3953488372093026E-2</v>
      </c>
      <c r="L1158" s="2">
        <v>3060</v>
      </c>
      <c r="M1158" s="27">
        <v>4.1583996955942705E-2</v>
      </c>
      <c r="N1158" s="2">
        <v>267.27272727272702</v>
      </c>
      <c r="O1158" s="2">
        <v>5731</v>
      </c>
      <c r="P1158" s="27">
        <v>7.3765638675796733E-2</v>
      </c>
      <c r="Q1158" s="14">
        <v>347.27272727272702</v>
      </c>
      <c r="R1158" s="2">
        <v>5741</v>
      </c>
      <c r="S1158" s="27">
        <v>7.0609795095072939E-2</v>
      </c>
      <c r="T1158" s="14">
        <v>413.33334400000001</v>
      </c>
      <c r="U1158" s="27">
        <v>0.8761437908496732</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1954</v>
      </c>
      <c r="B1159" s="2">
        <v>29</v>
      </c>
      <c r="C1159" s="27">
        <v>3.5241220075343297E-3</v>
      </c>
      <c r="D1159" s="2">
        <v>28.484848484848399</v>
      </c>
      <c r="E1159" s="2">
        <v>49</v>
      </c>
      <c r="F1159" s="27">
        <v>5.4083885209713026E-3</v>
      </c>
      <c r="G1159" s="14">
        <v>43.030303030303003</v>
      </c>
      <c r="H1159" s="2">
        <v>66</v>
      </c>
      <c r="I1159" s="27">
        <v>6.5411298315163529E-3</v>
      </c>
      <c r="J1159" s="14">
        <v>50.303031900000001</v>
      </c>
      <c r="K1159" s="27">
        <v>1.2758620689655173</v>
      </c>
      <c r="L1159" s="2">
        <v>487</v>
      </c>
      <c r="M1159" s="27">
        <v>6.6181067050797709E-3</v>
      </c>
      <c r="N1159" s="2">
        <v>113.939393939393</v>
      </c>
      <c r="O1159" s="2">
        <v>656</v>
      </c>
      <c r="P1159" s="27">
        <v>8.4435977964269163E-3</v>
      </c>
      <c r="Q1159" s="14">
        <v>155.75757575757501</v>
      </c>
      <c r="R1159" s="2">
        <v>747</v>
      </c>
      <c r="S1159" s="27">
        <v>9.187513836617223E-3</v>
      </c>
      <c r="T1159" s="14">
        <v>173.939392</v>
      </c>
      <c r="U1159" s="27">
        <v>0.53388090349075978</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122" t="s">
        <v>1955</v>
      </c>
      <c r="B1161" s="122"/>
      <c r="C1161" s="122"/>
      <c r="D1161" s="122"/>
      <c r="E1161" s="122"/>
      <c r="F1161" s="122"/>
      <c r="G1161" s="122"/>
      <c r="H1161" s="122"/>
      <c r="I1161" s="122"/>
      <c r="J1161" s="122"/>
      <c r="K1161" s="122"/>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211" t="s">
        <v>1703</v>
      </c>
      <c r="C1162" s="211"/>
      <c r="D1162" s="211" t="s">
        <v>1704</v>
      </c>
      <c r="E1162" s="211" t="s">
        <v>1703</v>
      </c>
      <c r="F1162" s="211"/>
      <c r="G1162" s="211" t="s">
        <v>1704</v>
      </c>
      <c r="H1162" s="211" t="s">
        <v>1703</v>
      </c>
      <c r="I1162" s="211"/>
      <c r="J1162" s="211" t="s">
        <v>1704</v>
      </c>
      <c r="K1162" t="s">
        <v>172</v>
      </c>
      <c r="L1162" s="211" t="s">
        <v>1703</v>
      </c>
      <c r="M1162" s="211"/>
      <c r="N1162" s="211" t="s">
        <v>1704</v>
      </c>
      <c r="O1162" s="211" t="s">
        <v>1703</v>
      </c>
      <c r="P1162" s="211"/>
      <c r="Q1162" s="211" t="s">
        <v>1704</v>
      </c>
      <c r="R1162" s="211" t="s">
        <v>1703</v>
      </c>
      <c r="S1162" s="211"/>
      <c r="T1162" s="211" t="s">
        <v>1704</v>
      </c>
      <c r="U1162" t="s">
        <v>172</v>
      </c>
      <c r="V1162" s="211" t="s">
        <v>1703</v>
      </c>
      <c r="W1162" s="211"/>
      <c r="X1162" s="211" t="s">
        <v>1704</v>
      </c>
      <c r="Y1162" s="211" t="s">
        <v>1703</v>
      </c>
      <c r="Z1162" s="211"/>
      <c r="AA1162" s="211" t="s">
        <v>1704</v>
      </c>
      <c r="AB1162" s="211" t="s">
        <v>1703</v>
      </c>
      <c r="AC1162" s="211"/>
      <c r="AD1162" s="211" t="s">
        <v>1704</v>
      </c>
      <c r="AE1162" t="s">
        <v>172</v>
      </c>
    </row>
    <row r="1163" spans="1:31" x14ac:dyDescent="0.3">
      <c r="A1163" t="s">
        <v>174</v>
      </c>
      <c r="B1163" s="2">
        <v>8229</v>
      </c>
      <c r="C1163" s="27" t="s">
        <v>172</v>
      </c>
      <c r="D1163" s="2">
        <v>192.72727272727201</v>
      </c>
      <c r="E1163" s="2">
        <v>9060</v>
      </c>
      <c r="F1163" s="27" t="s">
        <v>172</v>
      </c>
      <c r="G1163" s="14">
        <v>166.06060606060601</v>
      </c>
      <c r="H1163" s="2">
        <v>10090</v>
      </c>
      <c r="I1163" s="27" t="s">
        <v>172</v>
      </c>
      <c r="J1163" s="14">
        <v>214.545456</v>
      </c>
      <c r="K1163" s="27">
        <v>0.22615141572487543</v>
      </c>
      <c r="L1163" s="2">
        <v>73586</v>
      </c>
      <c r="M1163" s="27" t="s">
        <v>172</v>
      </c>
      <c r="N1163" s="2">
        <v>471.51515151515099</v>
      </c>
      <c r="O1163" s="2">
        <v>77692</v>
      </c>
      <c r="P1163" s="27" t="s">
        <v>172</v>
      </c>
      <c r="Q1163" s="14">
        <v>383.636363636363</v>
      </c>
      <c r="R1163" s="2">
        <v>81306</v>
      </c>
      <c r="S1163" s="27" t="s">
        <v>172</v>
      </c>
      <c r="T1163" s="14">
        <v>372.72726399999999</v>
      </c>
      <c r="U1163" s="27">
        <v>0.10491126029407767</v>
      </c>
      <c r="V1163" s="2">
        <v>12392852</v>
      </c>
      <c r="W1163" s="27" t="s">
        <v>172</v>
      </c>
      <c r="X1163" s="2">
        <v>13533</v>
      </c>
      <c r="Y1163" s="2">
        <v>12717801</v>
      </c>
      <c r="Z1163" s="27" t="s">
        <v>172</v>
      </c>
      <c r="AA1163" s="14">
        <v>11122.42</v>
      </c>
      <c r="AB1163" s="2">
        <v>13103114</v>
      </c>
      <c r="AC1163" s="27" t="s">
        <v>172</v>
      </c>
      <c r="AD1163" s="14">
        <v>11237.58</v>
      </c>
      <c r="AE1163" s="27">
        <v>5.7000000000000002E-2</v>
      </c>
    </row>
    <row r="1164" spans="1:31" x14ac:dyDescent="0.3">
      <c r="A1164" t="s">
        <v>1585</v>
      </c>
      <c r="B1164" s="2">
        <v>4482</v>
      </c>
      <c r="C1164" s="27">
        <v>0.54465913233685748</v>
      </c>
      <c r="D1164" s="2">
        <v>170.90909090909</v>
      </c>
      <c r="E1164" s="2">
        <v>4417</v>
      </c>
      <c r="F1164" s="27">
        <v>0.48752759381898453</v>
      </c>
      <c r="G1164" s="14">
        <v>169.69696969696901</v>
      </c>
      <c r="H1164" s="2">
        <v>5292</v>
      </c>
      <c r="I1164" s="27">
        <v>0.52447968285431124</v>
      </c>
      <c r="J1164" s="14">
        <v>276.96969999999999</v>
      </c>
      <c r="K1164" s="27">
        <v>0.18072289156626506</v>
      </c>
      <c r="L1164" s="2">
        <v>41135</v>
      </c>
      <c r="M1164" s="27">
        <v>0.55900578914467425</v>
      </c>
      <c r="N1164" s="2">
        <v>614.54545454545405</v>
      </c>
      <c r="O1164" s="2">
        <v>40124</v>
      </c>
      <c r="P1164" s="27">
        <v>0.5164495700973073</v>
      </c>
      <c r="Q1164" s="14">
        <v>530.90909090909099</v>
      </c>
      <c r="R1164" s="2">
        <v>42480</v>
      </c>
      <c r="S1164" s="27">
        <v>0.52247066637148554</v>
      </c>
      <c r="T1164" s="14">
        <v>656.96969999999999</v>
      </c>
      <c r="U1164" s="27">
        <v>3.2697216482314329E-2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1586</v>
      </c>
      <c r="B1165" s="2">
        <v>4482</v>
      </c>
      <c r="C1165" s="27">
        <v>0.54465913233685748</v>
      </c>
      <c r="D1165" s="2">
        <v>170.90909090909</v>
      </c>
      <c r="E1165" s="2">
        <v>4371</v>
      </c>
      <c r="F1165" s="27">
        <v>0.4824503311258278</v>
      </c>
      <c r="G1165" s="14">
        <v>167.87878787878699</v>
      </c>
      <c r="H1165" s="2">
        <v>5292</v>
      </c>
      <c r="I1165" s="27">
        <v>0.52447968285431124</v>
      </c>
      <c r="J1165" s="14">
        <v>276.96969999999999</v>
      </c>
      <c r="K1165" s="27">
        <v>0.18072289156626506</v>
      </c>
      <c r="L1165" s="2">
        <v>40931</v>
      </c>
      <c r="M1165" s="27">
        <v>0.55623352268094473</v>
      </c>
      <c r="N1165" s="2">
        <v>613.93939393939399</v>
      </c>
      <c r="O1165" s="2">
        <v>39918</v>
      </c>
      <c r="P1165" s="27">
        <v>0.51379807444781955</v>
      </c>
      <c r="Q1165" s="14">
        <v>528.48484848484804</v>
      </c>
      <c r="R1165" s="2">
        <v>42360</v>
      </c>
      <c r="S1165" s="27">
        <v>0.52099476053427796</v>
      </c>
      <c r="T1165" s="14">
        <v>663.03030000000001</v>
      </c>
      <c r="U1165" s="27">
        <v>3.4912413574063668E-2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1956</v>
      </c>
      <c r="B1166" s="2">
        <v>0</v>
      </c>
      <c r="C1166" s="27">
        <v>0</v>
      </c>
      <c r="D1166" s="2">
        <v>80</v>
      </c>
      <c r="E1166" s="2">
        <v>46</v>
      </c>
      <c r="F1166" s="27">
        <v>5.0772626931567333E-3</v>
      </c>
      <c r="G1166" s="14">
        <v>32.727272727272698</v>
      </c>
      <c r="H1166" s="2">
        <v>0</v>
      </c>
      <c r="I1166" s="27">
        <v>0</v>
      </c>
      <c r="J1166" s="14">
        <v>16.969695999999999</v>
      </c>
      <c r="K1166" s="27"/>
      <c r="L1166" s="2">
        <v>204</v>
      </c>
      <c r="M1166" s="27">
        <v>2.7722664637295138E-3</v>
      </c>
      <c r="N1166" s="2">
        <v>60</v>
      </c>
      <c r="O1166" s="2">
        <v>206</v>
      </c>
      <c r="P1166" s="27">
        <v>2.6514956494877208E-3</v>
      </c>
      <c r="Q1166" s="14">
        <v>80.606060606060595</v>
      </c>
      <c r="R1166" s="2">
        <v>120</v>
      </c>
      <c r="S1166" s="27">
        <v>1.4759058372075863E-3</v>
      </c>
      <c r="T1166" s="14">
        <v>51.515152</v>
      </c>
      <c r="U1166" s="27">
        <v>-0.41176470588235292</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1588</v>
      </c>
      <c r="B1167" s="2">
        <v>3747</v>
      </c>
      <c r="C1167" s="27">
        <v>0.45534086766314252</v>
      </c>
      <c r="D1167" s="2">
        <v>185.45454545454501</v>
      </c>
      <c r="E1167" s="2">
        <v>4643</v>
      </c>
      <c r="F1167" s="27">
        <v>0.51247240618101542</v>
      </c>
      <c r="G1167" s="14">
        <v>176.363636363636</v>
      </c>
      <c r="H1167" s="2">
        <v>4798</v>
      </c>
      <c r="I1167" s="27">
        <v>0.47552031714568882</v>
      </c>
      <c r="J1167" s="14">
        <v>258.78787199999999</v>
      </c>
      <c r="K1167" s="27">
        <v>0.28049105951427811</v>
      </c>
      <c r="L1167" s="2">
        <v>32451</v>
      </c>
      <c r="M1167" s="27">
        <v>0.44099421085532575</v>
      </c>
      <c r="N1167" s="2">
        <v>621.81818181818096</v>
      </c>
      <c r="O1167" s="2">
        <v>37568</v>
      </c>
      <c r="P1167" s="27">
        <v>0.4835504299026927</v>
      </c>
      <c r="Q1167" s="14">
        <v>546.06060606060601</v>
      </c>
      <c r="R1167" s="2">
        <v>38826</v>
      </c>
      <c r="S1167" s="27">
        <v>0.47752933362851452</v>
      </c>
      <c r="T1167" s="14">
        <v>552.72730000000001</v>
      </c>
      <c r="U1167" s="27">
        <v>0.19645003235647593</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1586</v>
      </c>
      <c r="B1168" s="2">
        <v>3622</v>
      </c>
      <c r="C1168" s="27">
        <v>0.44015068659618423</v>
      </c>
      <c r="D1168" s="2">
        <v>191.51515151515099</v>
      </c>
      <c r="E1168" s="2">
        <v>4564</v>
      </c>
      <c r="F1168" s="27">
        <v>0.50375275938189845</v>
      </c>
      <c r="G1168" s="14">
        <v>184.84848484848399</v>
      </c>
      <c r="H1168" s="2">
        <v>4798</v>
      </c>
      <c r="I1168" s="27">
        <v>0.47552031714568882</v>
      </c>
      <c r="J1168" s="14">
        <v>258.78787199999999</v>
      </c>
      <c r="K1168" s="27">
        <v>0.32468249585864162</v>
      </c>
      <c r="L1168" s="2">
        <v>32140</v>
      </c>
      <c r="M1168" s="27">
        <v>0.43676786345228713</v>
      </c>
      <c r="N1168" s="2">
        <v>640</v>
      </c>
      <c r="O1168" s="2">
        <v>37396</v>
      </c>
      <c r="P1168" s="27">
        <v>0.4813365597487515</v>
      </c>
      <c r="Q1168" s="14">
        <v>556.36363636363603</v>
      </c>
      <c r="R1168" s="2">
        <v>38671</v>
      </c>
      <c r="S1168" s="27">
        <v>0.47562295525545473</v>
      </c>
      <c r="T1168" s="14">
        <v>563.63635299999999</v>
      </c>
      <c r="U1168" s="27">
        <v>0.20320472930927194</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1956</v>
      </c>
      <c r="B1169" s="2">
        <v>125</v>
      </c>
      <c r="C1169" s="27">
        <v>1.5190181066958318E-2</v>
      </c>
      <c r="D1169" s="2">
        <v>68.484848484848399</v>
      </c>
      <c r="E1169" s="2">
        <v>79</v>
      </c>
      <c r="F1169" s="27">
        <v>8.7196467991169976E-3</v>
      </c>
      <c r="G1169" s="14">
        <v>41.818181818181799</v>
      </c>
      <c r="H1169" s="2">
        <v>0</v>
      </c>
      <c r="I1169" s="27">
        <v>0</v>
      </c>
      <c r="J1169" s="14">
        <v>16.969695999999999</v>
      </c>
      <c r="K1169" s="27">
        <v>-1</v>
      </c>
      <c r="L1169" s="2">
        <v>311</v>
      </c>
      <c r="M1169" s="27">
        <v>4.2263474030386217E-3</v>
      </c>
      <c r="N1169" s="2">
        <v>92.121212121212096</v>
      </c>
      <c r="O1169" s="2">
        <v>172</v>
      </c>
      <c r="P1169" s="27">
        <v>2.2138701539412037E-3</v>
      </c>
      <c r="Q1169" s="14">
        <v>52.727272727272698</v>
      </c>
      <c r="R1169" s="2">
        <v>155</v>
      </c>
      <c r="S1169" s="27">
        <v>1.9063783730597988E-3</v>
      </c>
      <c r="T1169" s="14">
        <v>47.878788</v>
      </c>
      <c r="U1169" s="27">
        <v>-0.50160771704180063</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122" t="s">
        <v>1957</v>
      </c>
      <c r="B1171" s="122"/>
      <c r="C1171" s="122"/>
      <c r="D1171" s="122"/>
      <c r="E1171" s="122"/>
      <c r="F1171" s="122"/>
      <c r="G1171" s="122"/>
      <c r="H1171" s="122"/>
      <c r="I1171" s="122"/>
      <c r="J1171" s="122"/>
      <c r="K1171" s="122"/>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211" t="s">
        <v>1703</v>
      </c>
      <c r="C1172" s="211"/>
      <c r="D1172" s="211" t="s">
        <v>1704</v>
      </c>
      <c r="E1172" s="211" t="s">
        <v>1703</v>
      </c>
      <c r="F1172" s="211"/>
      <c r="G1172" s="211" t="s">
        <v>1704</v>
      </c>
      <c r="H1172" s="211" t="s">
        <v>1703</v>
      </c>
      <c r="I1172" s="211"/>
      <c r="J1172" s="211" t="s">
        <v>1704</v>
      </c>
      <c r="K1172" t="s">
        <v>172</v>
      </c>
      <c r="L1172" s="211" t="s">
        <v>1703</v>
      </c>
      <c r="M1172" s="211"/>
      <c r="N1172" s="211" t="s">
        <v>1704</v>
      </c>
      <c r="O1172" s="211" t="s">
        <v>1703</v>
      </c>
      <c r="P1172" s="211"/>
      <c r="Q1172" s="211" t="s">
        <v>1704</v>
      </c>
      <c r="R1172" s="211" t="s">
        <v>1703</v>
      </c>
      <c r="S1172" s="211"/>
      <c r="T1172" s="211" t="s">
        <v>1704</v>
      </c>
      <c r="U1172" t="s">
        <v>172</v>
      </c>
      <c r="V1172" s="211" t="s">
        <v>1703</v>
      </c>
      <c r="W1172" s="211"/>
      <c r="X1172" s="211" t="s">
        <v>1704</v>
      </c>
      <c r="Y1172" s="211" t="s">
        <v>1703</v>
      </c>
      <c r="Z1172" s="211"/>
      <c r="AA1172" s="211" t="s">
        <v>1704</v>
      </c>
      <c r="AB1172" s="211" t="s">
        <v>1703</v>
      </c>
      <c r="AC1172" s="211"/>
      <c r="AD1172" s="211" t="s">
        <v>1704</v>
      </c>
      <c r="AE1172" t="s">
        <v>172</v>
      </c>
    </row>
    <row r="1173" spans="1:31" x14ac:dyDescent="0.3">
      <c r="A1173" t="s">
        <v>174</v>
      </c>
      <c r="B1173" s="2">
        <v>8229</v>
      </c>
      <c r="C1173" s="27" t="s">
        <v>172</v>
      </c>
      <c r="D1173" s="2">
        <v>192.72727272727201</v>
      </c>
      <c r="E1173" s="2">
        <v>9060</v>
      </c>
      <c r="F1173" s="27" t="s">
        <v>172</v>
      </c>
      <c r="G1173" s="14">
        <v>166.06060606060601</v>
      </c>
      <c r="H1173" s="2">
        <v>10090</v>
      </c>
      <c r="I1173" s="27" t="s">
        <v>172</v>
      </c>
      <c r="J1173" s="14">
        <v>214.545456</v>
      </c>
      <c r="K1173" s="27">
        <v>0.22615141572487543</v>
      </c>
      <c r="L1173" s="2">
        <v>73586</v>
      </c>
      <c r="M1173" s="27" t="s">
        <v>172</v>
      </c>
      <c r="N1173" s="2">
        <v>471.51515151515099</v>
      </c>
      <c r="O1173" s="2">
        <v>77692</v>
      </c>
      <c r="P1173" s="27" t="s">
        <v>172</v>
      </c>
      <c r="Q1173" s="14">
        <v>383.636363636363</v>
      </c>
      <c r="R1173" s="2">
        <v>81306</v>
      </c>
      <c r="S1173" s="27" t="s">
        <v>172</v>
      </c>
      <c r="T1173" s="14">
        <v>372.72726399999999</v>
      </c>
      <c r="U1173" s="27">
        <v>0.10491126029407767</v>
      </c>
      <c r="V1173" s="2">
        <v>12392852</v>
      </c>
      <c r="W1173" s="27" t="s">
        <v>172</v>
      </c>
      <c r="X1173" s="2">
        <v>13533</v>
      </c>
      <c r="Y1173" s="2">
        <v>12717801</v>
      </c>
      <c r="Z1173" s="27" t="s">
        <v>172</v>
      </c>
      <c r="AA1173" s="14">
        <v>11122.42</v>
      </c>
      <c r="AB1173" s="2">
        <v>13103114</v>
      </c>
      <c r="AC1173" s="27" t="s">
        <v>172</v>
      </c>
      <c r="AD1173" s="14">
        <v>11237.58</v>
      </c>
      <c r="AE1173" s="27">
        <v>5.7000000000000002E-2</v>
      </c>
    </row>
    <row r="1174" spans="1:31" x14ac:dyDescent="0.3">
      <c r="A1174" t="s">
        <v>1585</v>
      </c>
      <c r="B1174" s="2">
        <v>4482</v>
      </c>
      <c r="C1174" s="27">
        <v>0.54465913233685748</v>
      </c>
      <c r="D1174" s="2">
        <v>170.90909090909</v>
      </c>
      <c r="E1174" s="2">
        <v>4417</v>
      </c>
      <c r="F1174" s="27">
        <v>0.48752759381898453</v>
      </c>
      <c r="G1174" s="14">
        <v>169.69696969696901</v>
      </c>
      <c r="H1174" s="2">
        <v>5292</v>
      </c>
      <c r="I1174" s="27">
        <v>0.52447968285431124</v>
      </c>
      <c r="J1174" s="14">
        <v>276.96969999999999</v>
      </c>
      <c r="K1174" s="27">
        <v>0.18072289156626506</v>
      </c>
      <c r="L1174" s="2">
        <v>41135</v>
      </c>
      <c r="M1174" s="27">
        <v>0.55900578914467425</v>
      </c>
      <c r="N1174" s="2">
        <v>614.54545454545405</v>
      </c>
      <c r="O1174" s="2">
        <v>40124</v>
      </c>
      <c r="P1174" s="27">
        <v>0.5164495700973073</v>
      </c>
      <c r="Q1174" s="14">
        <v>530.90909090909099</v>
      </c>
      <c r="R1174" s="2">
        <v>42480</v>
      </c>
      <c r="S1174" s="27">
        <v>0.52247066637148554</v>
      </c>
      <c r="T1174" s="14">
        <v>656.96969999999999</v>
      </c>
      <c r="U1174" s="27">
        <v>3.2697216482314329E-2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1591</v>
      </c>
      <c r="B1175" s="2">
        <v>4472</v>
      </c>
      <c r="C1175" s="27">
        <v>0.54344391785150081</v>
      </c>
      <c r="D1175" s="2">
        <v>172.72727272727201</v>
      </c>
      <c r="E1175" s="2">
        <v>4377</v>
      </c>
      <c r="F1175" s="27">
        <v>0.48311258278145697</v>
      </c>
      <c r="G1175" s="14">
        <v>167.272727272727</v>
      </c>
      <c r="H1175" s="2">
        <v>5269</v>
      </c>
      <c r="I1175" s="27">
        <v>0.52220019821605546</v>
      </c>
      <c r="J1175" s="14">
        <v>276.96969999999999</v>
      </c>
      <c r="K1175" s="27">
        <v>0.1782200357781753</v>
      </c>
      <c r="L1175" s="2">
        <v>40877</v>
      </c>
      <c r="M1175" s="27">
        <v>0.55549968744054579</v>
      </c>
      <c r="N1175" s="2">
        <v>615.15151515151501</v>
      </c>
      <c r="O1175" s="2">
        <v>39945</v>
      </c>
      <c r="P1175" s="27">
        <v>0.51414560057663594</v>
      </c>
      <c r="Q1175" s="14">
        <v>527.87878787878697</v>
      </c>
      <c r="R1175" s="2">
        <v>42361</v>
      </c>
      <c r="S1175" s="27">
        <v>0.52100705974958794</v>
      </c>
      <c r="T1175" s="14">
        <v>661.21209999999996</v>
      </c>
      <c r="U1175" s="27">
        <v>3.6304034053379654E-2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1958</v>
      </c>
      <c r="B1176" s="2">
        <v>10</v>
      </c>
      <c r="C1176" s="27">
        <v>1.2152144853566655E-3</v>
      </c>
      <c r="D1176" s="2">
        <v>9.0909090909090899</v>
      </c>
      <c r="E1176" s="2">
        <v>40</v>
      </c>
      <c r="F1176" s="27">
        <v>4.4150110375275938E-3</v>
      </c>
      <c r="G1176" s="14">
        <v>29.090909090909101</v>
      </c>
      <c r="H1176" s="2">
        <v>23</v>
      </c>
      <c r="I1176" s="27">
        <v>2.2794846382556988E-3</v>
      </c>
      <c r="J1176" s="14">
        <v>13.333333</v>
      </c>
      <c r="K1176" s="27">
        <v>1.3</v>
      </c>
      <c r="L1176" s="2">
        <v>258</v>
      </c>
      <c r="M1176" s="27">
        <v>3.5061017041285026E-3</v>
      </c>
      <c r="N1176" s="2">
        <v>68.484848484848399</v>
      </c>
      <c r="O1176" s="2">
        <v>179</v>
      </c>
      <c r="P1176" s="27">
        <v>2.3039695206713692E-3</v>
      </c>
      <c r="Q1176" s="14">
        <v>72.121212121212096</v>
      </c>
      <c r="R1176" s="2">
        <v>119</v>
      </c>
      <c r="S1176" s="27">
        <v>1.463606621897523E-3</v>
      </c>
      <c r="T1176" s="14">
        <v>41.212119999999999</v>
      </c>
      <c r="U1176" s="27">
        <v>-0.53875968992248058</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1588</v>
      </c>
      <c r="B1177" s="2">
        <v>3747</v>
      </c>
      <c r="C1177" s="27">
        <v>0.45534086766314252</v>
      </c>
      <c r="D1177" s="2">
        <v>185.45454545454501</v>
      </c>
      <c r="E1177" s="2">
        <v>4643</v>
      </c>
      <c r="F1177" s="27">
        <v>0.51247240618101542</v>
      </c>
      <c r="G1177" s="14">
        <v>176.363636363636</v>
      </c>
      <c r="H1177" s="2">
        <v>4798</v>
      </c>
      <c r="I1177" s="27">
        <v>0.47552031714568882</v>
      </c>
      <c r="J1177" s="14">
        <v>258.78787199999999</v>
      </c>
      <c r="K1177" s="27">
        <v>0.28049105951427811</v>
      </c>
      <c r="L1177" s="2">
        <v>32451</v>
      </c>
      <c r="M1177" s="27">
        <v>0.44099421085532575</v>
      </c>
      <c r="N1177" s="2">
        <v>621.81818181818096</v>
      </c>
      <c r="O1177" s="2">
        <v>37568</v>
      </c>
      <c r="P1177" s="27">
        <v>0.4835504299026927</v>
      </c>
      <c r="Q1177" s="14">
        <v>546.06060606060601</v>
      </c>
      <c r="R1177" s="2">
        <v>38826</v>
      </c>
      <c r="S1177" s="27">
        <v>0.47752933362851452</v>
      </c>
      <c r="T1177" s="14">
        <v>552.72730000000001</v>
      </c>
      <c r="U1177" s="27">
        <v>0.19645003235647593</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1591</v>
      </c>
      <c r="B1178" s="2">
        <v>3643</v>
      </c>
      <c r="C1178" s="27">
        <v>0.44270263701543322</v>
      </c>
      <c r="D1178" s="2">
        <v>193.939393939393</v>
      </c>
      <c r="E1178" s="2">
        <v>4579</v>
      </c>
      <c r="F1178" s="27">
        <v>0.50540838852097125</v>
      </c>
      <c r="G1178" s="14">
        <v>181.21212121212099</v>
      </c>
      <c r="H1178" s="2">
        <v>4776</v>
      </c>
      <c r="I1178" s="27">
        <v>0.47333994053518336</v>
      </c>
      <c r="J1178" s="14">
        <v>260</v>
      </c>
      <c r="K1178" s="27">
        <v>0.31100741147405986</v>
      </c>
      <c r="L1178" s="2">
        <v>32004</v>
      </c>
      <c r="M1178" s="27">
        <v>0.43491968580980078</v>
      </c>
      <c r="N1178" s="2">
        <v>651.51515151515105</v>
      </c>
      <c r="O1178" s="2">
        <v>37227</v>
      </c>
      <c r="P1178" s="27">
        <v>0.47916130360912318</v>
      </c>
      <c r="Q1178" s="14">
        <v>553.93939393939399</v>
      </c>
      <c r="R1178" s="2">
        <v>38477</v>
      </c>
      <c r="S1178" s="27">
        <v>0.47323690748530245</v>
      </c>
      <c r="T1178" s="14">
        <v>568.48486300000002</v>
      </c>
      <c r="U1178" s="27">
        <v>0.2022559680039995</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1958</v>
      </c>
      <c r="B1179" s="2">
        <v>104</v>
      </c>
      <c r="C1179" s="27">
        <v>1.2638230647709321E-2</v>
      </c>
      <c r="D1179" s="2">
        <v>63.030303030303003</v>
      </c>
      <c r="E1179" s="2">
        <v>64</v>
      </c>
      <c r="F1179" s="27">
        <v>7.0640176600441501E-3</v>
      </c>
      <c r="G1179" s="14">
        <v>37.5757575757575</v>
      </c>
      <c r="H1179" s="2">
        <v>22</v>
      </c>
      <c r="I1179" s="27">
        <v>2.1803766105054508E-3</v>
      </c>
      <c r="J1179" s="14">
        <v>10.909091</v>
      </c>
      <c r="K1179" s="27">
        <v>-0.78846153846153844</v>
      </c>
      <c r="L1179" s="2">
        <v>447</v>
      </c>
      <c r="M1179" s="27">
        <v>6.0745250455249639E-3</v>
      </c>
      <c r="N1179" s="2">
        <v>88.484848484848399</v>
      </c>
      <c r="O1179" s="2">
        <v>341</v>
      </c>
      <c r="P1179" s="27">
        <v>4.3891262935694796E-3</v>
      </c>
      <c r="Q1179" s="14">
        <v>70.303030303030297</v>
      </c>
      <c r="R1179" s="2">
        <v>349</v>
      </c>
      <c r="S1179" s="27">
        <v>4.2924261432120631E-3</v>
      </c>
      <c r="T1179" s="14">
        <v>87.272729999999996</v>
      </c>
      <c r="U1179" s="27">
        <v>-0.21923937360178972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122" t="s">
        <v>1959</v>
      </c>
      <c r="B1181" s="122"/>
      <c r="C1181" s="122"/>
      <c r="D1181" s="122"/>
      <c r="E1181" s="122"/>
      <c r="F1181" s="122"/>
      <c r="G1181" s="122"/>
      <c r="H1181" s="122"/>
      <c r="I1181" s="122"/>
      <c r="J1181" s="122"/>
      <c r="K1181" s="122"/>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211" t="s">
        <v>1703</v>
      </c>
      <c r="C1182" s="211"/>
      <c r="D1182" s="211" t="s">
        <v>1704</v>
      </c>
      <c r="E1182" s="211" t="s">
        <v>1703</v>
      </c>
      <c r="F1182" s="211"/>
      <c r="G1182" s="211" t="s">
        <v>1704</v>
      </c>
      <c r="H1182" s="211" t="s">
        <v>1703</v>
      </c>
      <c r="I1182" s="211"/>
      <c r="J1182" s="211" t="s">
        <v>1704</v>
      </c>
      <c r="K1182" t="s">
        <v>172</v>
      </c>
      <c r="L1182" s="211" t="s">
        <v>1703</v>
      </c>
      <c r="M1182" s="211"/>
      <c r="N1182" s="211" t="s">
        <v>1704</v>
      </c>
      <c r="O1182" s="211" t="s">
        <v>1703</v>
      </c>
      <c r="P1182" s="211"/>
      <c r="Q1182" s="211" t="s">
        <v>1704</v>
      </c>
      <c r="R1182" s="211" t="s">
        <v>1703</v>
      </c>
      <c r="S1182" s="211"/>
      <c r="T1182" s="211" t="s">
        <v>1704</v>
      </c>
      <c r="U1182" t="s">
        <v>172</v>
      </c>
      <c r="V1182" s="211" t="s">
        <v>1703</v>
      </c>
      <c r="W1182" s="211"/>
      <c r="X1182" s="211" t="s">
        <v>1704</v>
      </c>
      <c r="Y1182" s="211" t="s">
        <v>1703</v>
      </c>
      <c r="Z1182" s="211"/>
      <c r="AA1182" s="211" t="s">
        <v>1704</v>
      </c>
      <c r="AB1182" s="211" t="s">
        <v>1703</v>
      </c>
      <c r="AC1182" s="211"/>
      <c r="AD1182" s="211" t="s">
        <v>1704</v>
      </c>
      <c r="AE1182" t="s">
        <v>172</v>
      </c>
    </row>
    <row r="1183" spans="1:31" x14ac:dyDescent="0.3">
      <c r="A1183" t="s">
        <v>1415</v>
      </c>
      <c r="B1183" s="2">
        <v>869</v>
      </c>
      <c r="C1183" s="27" t="s">
        <v>172</v>
      </c>
      <c r="D1183" s="2">
        <v>26.060606060605998</v>
      </c>
      <c r="E1183" s="2">
        <v>888</v>
      </c>
      <c r="F1183" s="27" t="s">
        <v>172</v>
      </c>
      <c r="G1183" s="14">
        <v>20.606060606060598</v>
      </c>
      <c r="H1183" s="2">
        <v>1044</v>
      </c>
      <c r="I1183" s="27" t="s">
        <v>172</v>
      </c>
      <c r="J1183" s="14">
        <v>32.121212</v>
      </c>
      <c r="K1183" s="27">
        <v>0.20138089758342922</v>
      </c>
      <c r="L1183" s="2">
        <v>798</v>
      </c>
      <c r="M1183" s="27" t="s">
        <v>172</v>
      </c>
      <c r="N1183" s="2">
        <v>10.909090909090899</v>
      </c>
      <c r="O1183" s="2">
        <v>873</v>
      </c>
      <c r="P1183" s="27" t="s">
        <v>172</v>
      </c>
      <c r="Q1183" s="14">
        <v>9.6969696969696901</v>
      </c>
      <c r="R1183" s="2">
        <v>1054</v>
      </c>
      <c r="S1183" s="27" t="s">
        <v>172</v>
      </c>
      <c r="T1183" s="14">
        <v>11.515152</v>
      </c>
      <c r="U1183" s="27">
        <v>0.32080200501253131</v>
      </c>
      <c r="V1183" s="2">
        <v>1147</v>
      </c>
      <c r="W1183" s="27" t="s">
        <v>172</v>
      </c>
      <c r="X1183" s="2">
        <v>1</v>
      </c>
      <c r="Y1183" s="2">
        <v>1255</v>
      </c>
      <c r="Z1183" s="27" t="s">
        <v>172</v>
      </c>
      <c r="AA1183" s="14">
        <v>1</v>
      </c>
      <c r="AB1183" s="2">
        <v>1586</v>
      </c>
      <c r="AC1183" s="27" t="s">
        <v>172</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122" t="s">
        <v>1960</v>
      </c>
      <c r="B1185" s="122"/>
      <c r="C1185" s="122"/>
      <c r="D1185" s="122"/>
      <c r="E1185" s="122"/>
      <c r="F1185" s="122"/>
      <c r="G1185" s="122"/>
      <c r="H1185" s="122"/>
      <c r="I1185" s="122"/>
      <c r="J1185" s="122"/>
      <c r="K1185" s="122"/>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211" t="s">
        <v>1703</v>
      </c>
      <c r="C1186" s="211"/>
      <c r="D1186" s="211" t="s">
        <v>1704</v>
      </c>
      <c r="E1186" s="211" t="s">
        <v>1703</v>
      </c>
      <c r="F1186" s="211"/>
      <c r="G1186" s="211" t="s">
        <v>1704</v>
      </c>
      <c r="H1186" s="211" t="s">
        <v>1703</v>
      </c>
      <c r="I1186" s="211"/>
      <c r="J1186" s="211" t="s">
        <v>1704</v>
      </c>
      <c r="K1186" t="s">
        <v>172</v>
      </c>
      <c r="L1186" s="211" t="s">
        <v>1703</v>
      </c>
      <c r="M1186" s="211"/>
      <c r="N1186" s="211" t="s">
        <v>1704</v>
      </c>
      <c r="O1186" s="211" t="s">
        <v>1703</v>
      </c>
      <c r="P1186" s="211"/>
      <c r="Q1186" s="211" t="s">
        <v>1704</v>
      </c>
      <c r="R1186" s="211" t="s">
        <v>1703</v>
      </c>
      <c r="S1186" s="211"/>
      <c r="T1186" s="211" t="s">
        <v>1704</v>
      </c>
      <c r="U1186" t="s">
        <v>172</v>
      </c>
      <c r="V1186" s="211" t="s">
        <v>1703</v>
      </c>
      <c r="W1186" s="211"/>
      <c r="X1186" s="211" t="s">
        <v>1704</v>
      </c>
      <c r="Y1186" s="211" t="s">
        <v>1703</v>
      </c>
      <c r="Z1186" s="211"/>
      <c r="AA1186" s="211" t="s">
        <v>1704</v>
      </c>
      <c r="AB1186" s="211" t="s">
        <v>1703</v>
      </c>
      <c r="AC1186" s="211"/>
      <c r="AD1186" s="211" t="s">
        <v>1704</v>
      </c>
      <c r="AE1186" t="s">
        <v>172</v>
      </c>
    </row>
    <row r="1187" spans="1:31" x14ac:dyDescent="0.3">
      <c r="A1187" t="s">
        <v>174</v>
      </c>
      <c r="B1187" s="2">
        <v>3747</v>
      </c>
      <c r="C1187" s="27" t="s">
        <v>172</v>
      </c>
      <c r="D1187" s="2">
        <v>185.45454545454501</v>
      </c>
      <c r="E1187" s="2">
        <v>4643</v>
      </c>
      <c r="F1187" s="27" t="s">
        <v>172</v>
      </c>
      <c r="G1187" s="14">
        <v>176.363636363636</v>
      </c>
      <c r="H1187" s="2">
        <v>4798</v>
      </c>
      <c r="I1187" s="27" t="s">
        <v>172</v>
      </c>
      <c r="J1187" s="14">
        <v>258.78787199999999</v>
      </c>
      <c r="K1187" s="27">
        <v>0.28049105951427811</v>
      </c>
      <c r="L1187" s="2">
        <v>32451</v>
      </c>
      <c r="M1187" s="27" t="s">
        <v>172</v>
      </c>
      <c r="N1187" s="2">
        <v>621.81818181818096</v>
      </c>
      <c r="O1187" s="2">
        <v>37568</v>
      </c>
      <c r="P1187" s="27" t="s">
        <v>172</v>
      </c>
      <c r="Q1187" s="14">
        <v>546.06060606060601</v>
      </c>
      <c r="R1187" s="2">
        <v>38826</v>
      </c>
      <c r="S1187" s="27" t="s">
        <v>172</v>
      </c>
      <c r="T1187" s="14">
        <v>552.72730000000001</v>
      </c>
      <c r="U1187" s="27">
        <v>0.19645003235647593</v>
      </c>
      <c r="V1187" s="2">
        <v>5280802</v>
      </c>
      <c r="W1187" s="27" t="s">
        <v>172</v>
      </c>
      <c r="X1187" s="2">
        <v>12172</v>
      </c>
      <c r="Y1187" s="2">
        <v>5808625</v>
      </c>
      <c r="Z1187" s="27" t="s">
        <v>172</v>
      </c>
      <c r="AA1187" s="14">
        <v>12618.79</v>
      </c>
      <c r="AB1187" s="2">
        <v>5861796</v>
      </c>
      <c r="AC1187" s="27" t="s">
        <v>172</v>
      </c>
      <c r="AD1187" s="14">
        <v>12320</v>
      </c>
      <c r="AE1187" s="27">
        <v>0.11</v>
      </c>
    </row>
    <row r="1188" spans="1:31" x14ac:dyDescent="0.3">
      <c r="A1188" t="s">
        <v>1961</v>
      </c>
      <c r="B1188" s="2">
        <v>19</v>
      </c>
      <c r="C1188" s="27">
        <v>5.0707232452628769E-3</v>
      </c>
      <c r="D1188" s="2">
        <v>13.9393939393939</v>
      </c>
      <c r="E1188" s="2">
        <v>144</v>
      </c>
      <c r="F1188" s="27">
        <v>3.1014430325220763E-2</v>
      </c>
      <c r="G1188" s="14">
        <v>46.060606060605998</v>
      </c>
      <c r="H1188" s="2">
        <v>115</v>
      </c>
      <c r="I1188" s="27">
        <v>2.3968320133388912E-2</v>
      </c>
      <c r="J1188" s="14">
        <v>33.939392099999999</v>
      </c>
      <c r="K1188" s="27">
        <v>5.0526315789473681</v>
      </c>
      <c r="L1188" s="2">
        <v>745</v>
      </c>
      <c r="M1188" s="27">
        <v>2.29576900557764E-2</v>
      </c>
      <c r="N1188" s="2">
        <v>139.39393939393901</v>
      </c>
      <c r="O1188" s="2">
        <v>767</v>
      </c>
      <c r="P1188" s="27">
        <v>2.0416311754684838E-2</v>
      </c>
      <c r="Q1188" s="14">
        <v>115.151515151515</v>
      </c>
      <c r="R1188" s="2">
        <v>1375</v>
      </c>
      <c r="S1188" s="27">
        <v>3.5414413022201614E-2</v>
      </c>
      <c r="T1188" s="14">
        <v>140.606064</v>
      </c>
      <c r="U1188" s="27">
        <v>0.84563758389261745</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1962</v>
      </c>
      <c r="B1189" s="2">
        <v>333</v>
      </c>
      <c r="C1189" s="27">
        <v>8.8871096877501998E-2</v>
      </c>
      <c r="D1189" s="2">
        <v>76.363636363636303</v>
      </c>
      <c r="E1189" s="2">
        <v>176</v>
      </c>
      <c r="F1189" s="27">
        <v>3.7906525953047596E-2</v>
      </c>
      <c r="G1189" s="14">
        <v>50.909090909090899</v>
      </c>
      <c r="H1189" s="2">
        <v>418</v>
      </c>
      <c r="I1189" s="27">
        <v>8.7119633180491873E-2</v>
      </c>
      <c r="J1189" s="14">
        <v>104.848488</v>
      </c>
      <c r="K1189" s="27">
        <v>0.25525525525525528</v>
      </c>
      <c r="L1189" s="2">
        <v>2058</v>
      </c>
      <c r="M1189" s="27">
        <v>6.3418692798372936E-2</v>
      </c>
      <c r="N1189" s="2">
        <v>196.969696969697</v>
      </c>
      <c r="O1189" s="2">
        <v>2413</v>
      </c>
      <c r="P1189" s="27">
        <v>6.4230195911413976E-2</v>
      </c>
      <c r="Q1189" s="14">
        <v>230.90909090909</v>
      </c>
      <c r="R1189" s="2">
        <v>3211</v>
      </c>
      <c r="S1189" s="27">
        <v>8.2702312883119564E-2</v>
      </c>
      <c r="T1189" s="14">
        <v>319.39395100000002</v>
      </c>
      <c r="U1189" s="27">
        <v>0.56025267249757049</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1963</v>
      </c>
      <c r="B1190" s="2">
        <v>582</v>
      </c>
      <c r="C1190" s="27">
        <v>0.15532425940752603</v>
      </c>
      <c r="D1190" s="2">
        <v>106.666666666666</v>
      </c>
      <c r="E1190" s="2">
        <v>464</v>
      </c>
      <c r="F1190" s="27">
        <v>9.9935386603489121E-2</v>
      </c>
      <c r="G1190" s="14">
        <v>92.727272727272705</v>
      </c>
      <c r="H1190" s="2">
        <v>737</v>
      </c>
      <c r="I1190" s="27">
        <v>0.15360566902876199</v>
      </c>
      <c r="J1190" s="14">
        <v>155.15152</v>
      </c>
      <c r="K1190" s="27">
        <v>0.26632302405498282</v>
      </c>
      <c r="L1190" s="2">
        <v>3515</v>
      </c>
      <c r="M1190" s="27">
        <v>0.10831715509537457</v>
      </c>
      <c r="N1190" s="2">
        <v>237.575757575757</v>
      </c>
      <c r="O1190" s="2">
        <v>3771</v>
      </c>
      <c r="P1190" s="27">
        <v>0.10037798126064736</v>
      </c>
      <c r="Q1190" s="14">
        <v>249.69696969696901</v>
      </c>
      <c r="R1190" s="2">
        <v>4787</v>
      </c>
      <c r="S1190" s="27">
        <v>0.12329366919074847</v>
      </c>
      <c r="T1190" s="14">
        <v>336.36364700000001</v>
      </c>
      <c r="U1190" s="27">
        <v>0.36187766714082503</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1964</v>
      </c>
      <c r="B1191" s="2">
        <v>349</v>
      </c>
      <c r="C1191" s="27">
        <v>9.3141179610354952E-2</v>
      </c>
      <c r="D1191" s="2">
        <v>78.787878787878796</v>
      </c>
      <c r="E1191" s="2">
        <v>607</v>
      </c>
      <c r="F1191" s="27">
        <v>0.13073443894034029</v>
      </c>
      <c r="G1191" s="14">
        <v>110.90909090909</v>
      </c>
      <c r="H1191" s="2">
        <v>594</v>
      </c>
      <c r="I1191" s="27">
        <v>0.12380158399333055</v>
      </c>
      <c r="J1191" s="14">
        <v>115.757576</v>
      </c>
      <c r="K1191" s="27">
        <v>0.70200573065902583</v>
      </c>
      <c r="L1191" s="2">
        <v>3157</v>
      </c>
      <c r="M1191" s="27">
        <v>9.7285137592061879E-2</v>
      </c>
      <c r="N1191" s="2">
        <v>247.272727272727</v>
      </c>
      <c r="O1191" s="2">
        <v>3843</v>
      </c>
      <c r="P1191" s="27">
        <v>0.10229450596252129</v>
      </c>
      <c r="Q1191" s="14">
        <v>280.60606060606</v>
      </c>
      <c r="R1191" s="2">
        <v>4417</v>
      </c>
      <c r="S1191" s="27">
        <v>0.1137639725956833</v>
      </c>
      <c r="T1191" s="14">
        <v>295.75756799999999</v>
      </c>
      <c r="U1191" s="27">
        <v>0.3991130820399113</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1965</v>
      </c>
      <c r="B1192" s="2">
        <v>736</v>
      </c>
      <c r="C1192" s="27">
        <v>0.19642380571123566</v>
      </c>
      <c r="D1192" s="2">
        <v>124.24242424242399</v>
      </c>
      <c r="E1192" s="2">
        <v>538</v>
      </c>
      <c r="F1192" s="27">
        <v>0.11587335774283868</v>
      </c>
      <c r="G1192" s="14">
        <v>90.909090909090907</v>
      </c>
      <c r="H1192" s="2">
        <v>573</v>
      </c>
      <c r="I1192" s="27">
        <v>0.11942476031679866</v>
      </c>
      <c r="J1192" s="14">
        <v>105.454544</v>
      </c>
      <c r="K1192" s="27">
        <v>-0.22146739130434784</v>
      </c>
      <c r="L1192" s="2">
        <v>3798</v>
      </c>
      <c r="M1192" s="27">
        <v>0.11703799574743459</v>
      </c>
      <c r="N1192" s="2">
        <v>305.45454545454498</v>
      </c>
      <c r="O1192" s="2">
        <v>4291</v>
      </c>
      <c r="P1192" s="27">
        <v>0.11421954855195911</v>
      </c>
      <c r="Q1192" s="14">
        <v>264.24242424242402</v>
      </c>
      <c r="R1192" s="2">
        <v>4474</v>
      </c>
      <c r="S1192" s="27">
        <v>0.11523206099005821</v>
      </c>
      <c r="T1192" s="14">
        <v>352.72726399999999</v>
      </c>
      <c r="U1192" s="27">
        <v>0.17798841495523959</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1966</v>
      </c>
      <c r="B1193" s="2">
        <v>240</v>
      </c>
      <c r="C1193" s="27">
        <v>6.4051240992794231E-2</v>
      </c>
      <c r="D1193" s="2">
        <v>59.393939393939398</v>
      </c>
      <c r="E1193" s="2">
        <v>438</v>
      </c>
      <c r="F1193" s="27">
        <v>9.4335558905879816E-2</v>
      </c>
      <c r="G1193" s="14">
        <v>95.757575757575694</v>
      </c>
      <c r="H1193" s="2">
        <v>406</v>
      </c>
      <c r="I1193" s="27">
        <v>8.4618591079616501E-2</v>
      </c>
      <c r="J1193" s="14">
        <v>96.363640000000004</v>
      </c>
      <c r="K1193" s="27">
        <v>0.69166666666666665</v>
      </c>
      <c r="L1193" s="2">
        <v>2359</v>
      </c>
      <c r="M1193" s="27">
        <v>7.2694215894733599E-2</v>
      </c>
      <c r="N1193" s="2">
        <v>202.42424242424201</v>
      </c>
      <c r="O1193" s="2">
        <v>2930</v>
      </c>
      <c r="P1193" s="27">
        <v>7.7991908006814312E-2</v>
      </c>
      <c r="Q1193" s="14">
        <v>253.93939393939399</v>
      </c>
      <c r="R1193" s="2">
        <v>3384</v>
      </c>
      <c r="S1193" s="27">
        <v>8.7158089939731107E-2</v>
      </c>
      <c r="T1193" s="14">
        <v>266.66665599999999</v>
      </c>
      <c r="U1193" s="27">
        <v>0.43450614667231879</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1967</v>
      </c>
      <c r="B1194" s="2">
        <v>152</v>
      </c>
      <c r="C1194" s="27">
        <v>4.0565785962103015E-2</v>
      </c>
      <c r="D1194" s="2">
        <v>54.545454545454497</v>
      </c>
      <c r="E1194" s="2">
        <v>366</v>
      </c>
      <c r="F1194" s="27">
        <v>7.8828343743269441E-2</v>
      </c>
      <c r="G1194" s="14">
        <v>81.818181818181799</v>
      </c>
      <c r="H1194" s="2">
        <v>293</v>
      </c>
      <c r="I1194" s="27">
        <v>6.1067111296373489E-2</v>
      </c>
      <c r="J1194" s="14">
        <v>76.969695999999999</v>
      </c>
      <c r="K1194" s="27">
        <v>0.92763157894736847</v>
      </c>
      <c r="L1194" s="2">
        <v>2029</v>
      </c>
      <c r="M1194" s="27">
        <v>6.2525037749221898E-2</v>
      </c>
      <c r="N1194" s="2">
        <v>200</v>
      </c>
      <c r="O1194" s="2">
        <v>2511</v>
      </c>
      <c r="P1194" s="27">
        <v>6.6838798977853497E-2</v>
      </c>
      <c r="Q1194" s="14">
        <v>211.51515151515099</v>
      </c>
      <c r="R1194" s="2">
        <v>2393</v>
      </c>
      <c r="S1194" s="27">
        <v>6.1633956627002523E-2</v>
      </c>
      <c r="T1194" s="14">
        <v>252.121216</v>
      </c>
      <c r="U1194" s="27">
        <v>0.17939871858058157</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1968</v>
      </c>
      <c r="B1195" s="2">
        <v>415</v>
      </c>
      <c r="C1195" s="27">
        <v>0.11075527088337336</v>
      </c>
      <c r="D1195" s="2">
        <v>93.939393939393895</v>
      </c>
      <c r="E1195" s="2">
        <v>591</v>
      </c>
      <c r="F1195" s="27">
        <v>0.12728839112642687</v>
      </c>
      <c r="G1195" s="14">
        <v>95.757575757575694</v>
      </c>
      <c r="H1195" s="2">
        <v>551</v>
      </c>
      <c r="I1195" s="27">
        <v>0.11483951646519383</v>
      </c>
      <c r="J1195" s="14">
        <v>101.818184</v>
      </c>
      <c r="K1195" s="27">
        <v>0.32771084337349399</v>
      </c>
      <c r="L1195" s="2">
        <v>3153</v>
      </c>
      <c r="M1195" s="27">
        <v>9.7161874826661734E-2</v>
      </c>
      <c r="N1195" s="2">
        <v>253.93939393939399</v>
      </c>
      <c r="O1195" s="2">
        <v>4201</v>
      </c>
      <c r="P1195" s="27">
        <v>0.11182389267461669</v>
      </c>
      <c r="Q1195" s="14">
        <v>358.18181818181802</v>
      </c>
      <c r="R1195" s="2">
        <v>3420</v>
      </c>
      <c r="S1195" s="27">
        <v>8.8085303662494202E-2</v>
      </c>
      <c r="T1195" s="14">
        <v>265.45455900000002</v>
      </c>
      <c r="U1195" s="27">
        <v>8.468125594671741E-2</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1969</v>
      </c>
      <c r="B1196" s="2">
        <v>848</v>
      </c>
      <c r="C1196" s="27">
        <v>0.22631438484120631</v>
      </c>
      <c r="D1196" s="2">
        <v>102.424242424242</v>
      </c>
      <c r="E1196" s="2">
        <v>1183</v>
      </c>
      <c r="F1196" s="27">
        <v>0.25479216024122336</v>
      </c>
      <c r="G1196" s="14">
        <v>126.06060606060601</v>
      </c>
      <c r="H1196" s="2">
        <v>884</v>
      </c>
      <c r="I1196" s="27">
        <v>0.18424343476448521</v>
      </c>
      <c r="J1196" s="14">
        <v>160.606064</v>
      </c>
      <c r="K1196" s="27">
        <v>4.2452830188679243E-2</v>
      </c>
      <c r="L1196" s="2">
        <v>8728</v>
      </c>
      <c r="M1196" s="27">
        <v>0.26895935410310928</v>
      </c>
      <c r="N1196" s="2">
        <v>407.87878787878702</v>
      </c>
      <c r="O1196" s="2">
        <v>9641</v>
      </c>
      <c r="P1196" s="27">
        <v>0.25662798126064734</v>
      </c>
      <c r="Q1196" s="14">
        <v>443.030303030303</v>
      </c>
      <c r="R1196" s="2">
        <v>7885</v>
      </c>
      <c r="S1196" s="27">
        <v>0.20308556122186164</v>
      </c>
      <c r="T1196" s="14">
        <v>358.78787199999999</v>
      </c>
      <c r="U1196" s="27">
        <v>-9.6585701191567369E-2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1970</v>
      </c>
      <c r="B1197" s="2">
        <v>73</v>
      </c>
      <c r="C1197" s="27">
        <v>1.9482252468641579E-2</v>
      </c>
      <c r="D1197" s="2">
        <v>26.6666666666666</v>
      </c>
      <c r="E1197" s="2">
        <v>136</v>
      </c>
      <c r="F1197" s="27">
        <v>2.9291406418264054E-2</v>
      </c>
      <c r="G1197" s="14">
        <v>50.303030303030297</v>
      </c>
      <c r="H1197" s="2">
        <v>227</v>
      </c>
      <c r="I1197" s="27">
        <v>4.7311379741558982E-2</v>
      </c>
      <c r="J1197" s="14">
        <v>60.606059999999999</v>
      </c>
      <c r="K1197" s="27">
        <v>2.1095890410958904</v>
      </c>
      <c r="L1197" s="2">
        <v>2909</v>
      </c>
      <c r="M1197" s="27">
        <v>8.9642846137253096E-2</v>
      </c>
      <c r="N1197" s="2">
        <v>229.69696969696901</v>
      </c>
      <c r="O1197" s="2">
        <v>3200</v>
      </c>
      <c r="P1197" s="27">
        <v>8.5178875638841564E-2</v>
      </c>
      <c r="Q1197" s="14">
        <v>236.363636363636</v>
      </c>
      <c r="R1197" s="2">
        <v>3480</v>
      </c>
      <c r="S1197" s="27">
        <v>8.9630659867099366E-2</v>
      </c>
      <c r="T1197" s="14">
        <v>316.96969999999999</v>
      </c>
      <c r="U1197" s="27">
        <v>0.19628738398074941</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122" t="s">
        <v>1971</v>
      </c>
      <c r="B1199" s="122"/>
      <c r="C1199" s="122"/>
      <c r="D1199" s="122"/>
      <c r="E1199" s="122"/>
      <c r="F1199" s="122"/>
      <c r="G1199" s="122"/>
      <c r="H1199" s="122"/>
      <c r="I1199" s="122"/>
      <c r="J1199" s="122"/>
      <c r="K1199" s="122"/>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211" t="s">
        <v>1703</v>
      </c>
      <c r="C1200" s="211"/>
      <c r="D1200" s="211" t="s">
        <v>1704</v>
      </c>
      <c r="E1200" s="211" t="s">
        <v>1703</v>
      </c>
      <c r="F1200" s="211"/>
      <c r="G1200" s="211" t="s">
        <v>1704</v>
      </c>
      <c r="H1200" s="211" t="s">
        <v>1703</v>
      </c>
      <c r="I1200" s="211"/>
      <c r="J1200" s="211" t="s">
        <v>1704</v>
      </c>
      <c r="K1200" t="s">
        <v>172</v>
      </c>
      <c r="L1200" s="211" t="s">
        <v>1703</v>
      </c>
      <c r="M1200" s="211"/>
      <c r="N1200" s="211" t="s">
        <v>1704</v>
      </c>
      <c r="O1200" s="211" t="s">
        <v>1703</v>
      </c>
      <c r="P1200" s="211"/>
      <c r="Q1200" s="211" t="s">
        <v>1704</v>
      </c>
      <c r="R1200" s="211" t="s">
        <v>1703</v>
      </c>
      <c r="S1200" s="211"/>
      <c r="T1200" s="211" t="s">
        <v>1704</v>
      </c>
      <c r="U1200" t="s">
        <v>172</v>
      </c>
      <c r="V1200" s="211" t="s">
        <v>1703</v>
      </c>
      <c r="W1200" s="211"/>
      <c r="X1200" s="211" t="s">
        <v>1704</v>
      </c>
      <c r="Y1200" s="211" t="s">
        <v>1703</v>
      </c>
      <c r="Z1200" s="211"/>
      <c r="AA1200" s="211" t="s">
        <v>1704</v>
      </c>
      <c r="AB1200" s="211" t="s">
        <v>1703</v>
      </c>
      <c r="AC1200" s="211"/>
      <c r="AD1200" s="211" t="s">
        <v>1704</v>
      </c>
      <c r="AE1200" t="s">
        <v>172</v>
      </c>
    </row>
    <row r="1201" spans="1:31" x14ac:dyDescent="0.3">
      <c r="A1201" t="s">
        <v>1972</v>
      </c>
      <c r="B1201" s="28">
        <v>0.28800000000000003</v>
      </c>
      <c r="C1201" s="27" t="s">
        <v>172</v>
      </c>
      <c r="D1201" s="28">
        <v>9.6969696969696987E-3</v>
      </c>
      <c r="E1201" s="14">
        <v>33.700000000000003</v>
      </c>
      <c r="F1201" s="27" t="s">
        <v>172</v>
      </c>
      <c r="G1201" s="14">
        <v>1.5757575757575699</v>
      </c>
      <c r="H1201" s="14">
        <v>28.7</v>
      </c>
      <c r="I1201" s="27" t="s">
        <v>172</v>
      </c>
      <c r="J1201" s="14">
        <v>1.6969697500000001</v>
      </c>
      <c r="K1201" s="27">
        <v>-3.4722222222222715E-3</v>
      </c>
      <c r="L1201" s="28">
        <v>0.33200000000000002</v>
      </c>
      <c r="M1201" s="27" t="s">
        <v>172</v>
      </c>
      <c r="N1201" s="28">
        <v>8.484848484848399E-3</v>
      </c>
      <c r="O1201" s="14">
        <v>33.6</v>
      </c>
      <c r="P1201" s="27" t="s">
        <v>172</v>
      </c>
      <c r="Q1201" s="14">
        <v>0.66666666666665997</v>
      </c>
      <c r="R1201" s="14">
        <v>29.3</v>
      </c>
      <c r="S1201" s="27" t="s">
        <v>172</v>
      </c>
      <c r="T1201" s="14">
        <v>0.48484850000000002</v>
      </c>
      <c r="U1201" s="27">
        <v>-0.11746987951807235</v>
      </c>
      <c r="V1201" s="28">
        <v>0.33</v>
      </c>
      <c r="W1201" s="27" t="s">
        <v>172</v>
      </c>
      <c r="X1201" s="28">
        <v>0</v>
      </c>
      <c r="Y1201" s="14">
        <v>34</v>
      </c>
      <c r="Z1201" s="27" t="s">
        <v>172</v>
      </c>
      <c r="AA1201" s="14">
        <v>0.12</v>
      </c>
      <c r="AB1201" s="14">
        <v>32.200000000000003</v>
      </c>
      <c r="AC1201" s="27" t="s">
        <v>172</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122" t="s">
        <v>1973</v>
      </c>
      <c r="B1203" s="122"/>
      <c r="C1203" s="122"/>
      <c r="D1203" s="122"/>
      <c r="E1203" s="122"/>
      <c r="F1203" s="122"/>
      <c r="G1203" s="122"/>
      <c r="H1203" s="122"/>
      <c r="I1203" s="122"/>
      <c r="J1203" s="122"/>
      <c r="K1203" s="122"/>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211" t="s">
        <v>1703</v>
      </c>
      <c r="C1204" s="211"/>
      <c r="D1204" s="211" t="s">
        <v>1704</v>
      </c>
      <c r="E1204" s="211" t="s">
        <v>1703</v>
      </c>
      <c r="F1204" s="211"/>
      <c r="G1204" s="211" t="s">
        <v>1704</v>
      </c>
      <c r="H1204" s="211" t="s">
        <v>1703</v>
      </c>
      <c r="I1204" s="211"/>
      <c r="J1204" s="211" t="s">
        <v>1704</v>
      </c>
      <c r="K1204" t="s">
        <v>172</v>
      </c>
      <c r="L1204" s="211" t="s">
        <v>1703</v>
      </c>
      <c r="M1204" s="211"/>
      <c r="N1204" s="211" t="s">
        <v>1704</v>
      </c>
      <c r="O1204" s="211" t="s">
        <v>1703</v>
      </c>
      <c r="P1204" s="211"/>
      <c r="Q1204" s="211" t="s">
        <v>1704</v>
      </c>
      <c r="R1204" s="211" t="s">
        <v>1703</v>
      </c>
      <c r="S1204" s="211"/>
      <c r="T1204" s="211" t="s">
        <v>1704</v>
      </c>
      <c r="U1204" t="s">
        <v>172</v>
      </c>
      <c r="V1204" s="211" t="s">
        <v>1703</v>
      </c>
      <c r="W1204" s="211"/>
      <c r="X1204" s="211" t="s">
        <v>1704</v>
      </c>
      <c r="Y1204" s="211" t="s">
        <v>1703</v>
      </c>
      <c r="Z1204" s="211"/>
      <c r="AA1204" s="211" t="s">
        <v>1704</v>
      </c>
      <c r="AB1204" s="211" t="s">
        <v>1703</v>
      </c>
      <c r="AC1204" s="211"/>
      <c r="AD1204" s="211" t="s">
        <v>1704</v>
      </c>
      <c r="AE1204" t="s">
        <v>172</v>
      </c>
    </row>
    <row r="1205" spans="1:31" x14ac:dyDescent="0.3">
      <c r="A1205" t="s">
        <v>1691</v>
      </c>
      <c r="B1205" s="15">
        <v>214600</v>
      </c>
      <c r="C1205" s="27" t="s">
        <v>172</v>
      </c>
      <c r="D1205" s="15">
        <v>9048.4848484848499</v>
      </c>
      <c r="E1205" s="2">
        <v>147500</v>
      </c>
      <c r="F1205" s="27" t="s">
        <v>172</v>
      </c>
      <c r="G1205" s="14">
        <v>3498.7878787878699</v>
      </c>
      <c r="H1205" s="2">
        <v>251100</v>
      </c>
      <c r="I1205" s="27" t="s">
        <v>172</v>
      </c>
      <c r="J1205" s="14">
        <v>5993.9394499999999</v>
      </c>
      <c r="K1205" s="27">
        <v>0.17008387698042871</v>
      </c>
      <c r="L1205" s="15">
        <v>241000</v>
      </c>
      <c r="M1205" s="27" t="s">
        <v>172</v>
      </c>
      <c r="N1205" s="15">
        <v>3198.7878787878699</v>
      </c>
      <c r="O1205" s="2">
        <v>161200</v>
      </c>
      <c r="P1205" s="27" t="s">
        <v>172</v>
      </c>
      <c r="Q1205" s="14">
        <v>1578.7878787878701</v>
      </c>
      <c r="R1205" s="2">
        <v>268800</v>
      </c>
      <c r="S1205" s="27" t="s">
        <v>172</v>
      </c>
      <c r="T1205" s="14">
        <v>2947.8789999999999</v>
      </c>
      <c r="U1205" s="27">
        <v>0.11535269709543569</v>
      </c>
      <c r="V1205" s="15">
        <v>458500</v>
      </c>
      <c r="W1205" s="27" t="s">
        <v>172</v>
      </c>
      <c r="X1205" s="15">
        <v>427</v>
      </c>
      <c r="Y1205" s="2">
        <v>385500</v>
      </c>
      <c r="Z1205" s="27" t="s">
        <v>172</v>
      </c>
      <c r="AA1205" s="14">
        <v>404</v>
      </c>
      <c r="AB1205" s="2">
        <v>538500</v>
      </c>
      <c r="AC1205" s="27" t="s">
        <v>172</v>
      </c>
      <c r="AD1205" s="14">
        <v>683.03</v>
      </c>
      <c r="AE1205" s="27">
        <v>0.17399999999999999</v>
      </c>
    </row>
    <row r="1206" spans="1:31" x14ac:dyDescent="0.3">
      <c r="A1206" s="18"/>
      <c r="B1206" s="123"/>
      <c r="C1206" s="123"/>
      <c r="D1206" s="123"/>
      <c r="E1206" s="123"/>
      <c r="F1206" s="123"/>
      <c r="G1206" s="123"/>
      <c r="H1206" s="123"/>
      <c r="I1206" s="123"/>
      <c r="J1206" s="123"/>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122" t="s">
        <v>1974</v>
      </c>
      <c r="B1207" s="122"/>
      <c r="C1207" s="122"/>
      <c r="D1207" s="122"/>
      <c r="E1207" s="122"/>
      <c r="F1207" s="122"/>
      <c r="G1207" s="122"/>
      <c r="H1207" s="122"/>
      <c r="I1207" s="122"/>
      <c r="J1207" s="122"/>
      <c r="K1207" s="122"/>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211" t="s">
        <v>1703</v>
      </c>
      <c r="C1208" s="211"/>
      <c r="D1208" s="211" t="s">
        <v>1704</v>
      </c>
      <c r="E1208" s="211" t="s">
        <v>1703</v>
      </c>
      <c r="F1208" s="211"/>
      <c r="G1208" s="211" t="s">
        <v>1704</v>
      </c>
      <c r="H1208" s="211" t="s">
        <v>1703</v>
      </c>
      <c r="I1208" s="211"/>
      <c r="J1208" s="211" t="s">
        <v>1704</v>
      </c>
      <c r="K1208" t="s">
        <v>172</v>
      </c>
      <c r="L1208" s="211" t="s">
        <v>1703</v>
      </c>
      <c r="M1208" s="211"/>
      <c r="N1208" s="211" t="s">
        <v>1704</v>
      </c>
      <c r="O1208" s="211" t="s">
        <v>1703</v>
      </c>
      <c r="P1208" s="211"/>
      <c r="Q1208" s="211" t="s">
        <v>1704</v>
      </c>
      <c r="R1208" s="211" t="s">
        <v>1703</v>
      </c>
      <c r="S1208" s="211"/>
      <c r="T1208" s="211" t="s">
        <v>1704</v>
      </c>
      <c r="U1208" t="s">
        <v>172</v>
      </c>
      <c r="V1208" s="211" t="s">
        <v>1703</v>
      </c>
      <c r="W1208" s="211"/>
      <c r="X1208" s="211" t="s">
        <v>1704</v>
      </c>
      <c r="Y1208" s="211" t="s">
        <v>1703</v>
      </c>
      <c r="Z1208" s="211"/>
      <c r="AA1208" s="211" t="s">
        <v>1704</v>
      </c>
      <c r="AB1208" s="211" t="s">
        <v>1703</v>
      </c>
      <c r="AC1208" s="211"/>
      <c r="AD1208" s="211" t="s">
        <v>1704</v>
      </c>
      <c r="AE1208" t="s">
        <v>172</v>
      </c>
    </row>
    <row r="1209" spans="1:31" x14ac:dyDescent="0.3">
      <c r="A1209" t="s">
        <v>1975</v>
      </c>
      <c r="B1209" s="15">
        <v>1279</v>
      </c>
      <c r="C1209" s="27" t="s">
        <v>172</v>
      </c>
      <c r="D1209" s="15">
        <v>67.878787878787804</v>
      </c>
      <c r="E1209" s="2">
        <v>1066</v>
      </c>
      <c r="F1209" s="27" t="s">
        <v>172</v>
      </c>
      <c r="G1209" s="14">
        <v>24.2424242424242</v>
      </c>
      <c r="H1209" s="2">
        <v>1268</v>
      </c>
      <c r="I1209" s="27" t="s">
        <v>172</v>
      </c>
      <c r="J1209" s="14">
        <v>47.878788</v>
      </c>
      <c r="K1209" s="27">
        <v>-8.6004691164972627E-3</v>
      </c>
      <c r="L1209" s="15">
        <v>1316</v>
      </c>
      <c r="M1209" s="27" t="s">
        <v>172</v>
      </c>
      <c r="N1209" s="15">
        <v>24.2424242424242</v>
      </c>
      <c r="O1209" s="2">
        <v>1084</v>
      </c>
      <c r="P1209" s="27" t="s">
        <v>172</v>
      </c>
      <c r="Q1209" s="14">
        <v>18.181818181818102</v>
      </c>
      <c r="R1209" s="2">
        <v>1140</v>
      </c>
      <c r="S1209" s="27" t="s">
        <v>172</v>
      </c>
      <c r="T1209" s="14">
        <v>27.272728000000001</v>
      </c>
      <c r="U1209" s="27">
        <v>-0.1337386018237082</v>
      </c>
      <c r="V1209" s="15">
        <v>1882</v>
      </c>
      <c r="W1209" s="27" t="s">
        <v>172</v>
      </c>
      <c r="X1209" s="15">
        <v>2</v>
      </c>
      <c r="Y1209" s="2">
        <v>1693</v>
      </c>
      <c r="Z1209" s="27" t="s">
        <v>172</v>
      </c>
      <c r="AA1209" s="14">
        <v>2</v>
      </c>
      <c r="AB1209" s="2">
        <v>1851</v>
      </c>
      <c r="AC1209" s="27" t="s">
        <v>172</v>
      </c>
      <c r="AD1209" s="14">
        <v>3.03</v>
      </c>
      <c r="AE1209" s="27">
        <v>-1.6E-2</v>
      </c>
    </row>
    <row r="1210" spans="1:31" x14ac:dyDescent="0.3">
      <c r="A1210" t="s">
        <v>1976</v>
      </c>
      <c r="B1210" s="15">
        <v>1604</v>
      </c>
      <c r="C1210" s="27" t="s">
        <v>172</v>
      </c>
      <c r="D1210" s="15">
        <v>69.090909090909093</v>
      </c>
      <c r="E1210" s="2">
        <v>1246</v>
      </c>
      <c r="F1210" s="27" t="s">
        <v>172</v>
      </c>
      <c r="G1210" s="14">
        <v>38.181818181818102</v>
      </c>
      <c r="H1210" s="2">
        <v>1496</v>
      </c>
      <c r="I1210" s="27" t="s">
        <v>172</v>
      </c>
      <c r="J1210" s="14">
        <v>38.181820000000002</v>
      </c>
      <c r="K1210" s="27">
        <v>-6.7331670822942641E-2</v>
      </c>
      <c r="L1210" s="15">
        <v>1689</v>
      </c>
      <c r="M1210" s="27" t="s">
        <v>172</v>
      </c>
      <c r="N1210" s="15">
        <v>21.2121212121212</v>
      </c>
      <c r="O1210" s="2">
        <v>1355</v>
      </c>
      <c r="P1210" s="27" t="s">
        <v>172</v>
      </c>
      <c r="Q1210" s="14">
        <v>15.151515151515101</v>
      </c>
      <c r="R1210" s="2">
        <v>1536</v>
      </c>
      <c r="S1210" s="27" t="s">
        <v>172</v>
      </c>
      <c r="T1210" s="14">
        <v>19.393940000000001</v>
      </c>
      <c r="U1210" s="27">
        <v>-9.0586145648312605E-2</v>
      </c>
      <c r="V1210" s="15">
        <v>2345</v>
      </c>
      <c r="W1210" s="27" t="s">
        <v>172</v>
      </c>
      <c r="X1210" s="15">
        <v>2</v>
      </c>
      <c r="Y1210" s="2">
        <v>2155</v>
      </c>
      <c r="Z1210" s="27" t="s">
        <v>172</v>
      </c>
      <c r="AA1210" s="14">
        <v>2</v>
      </c>
      <c r="AB1210" s="2">
        <v>2422</v>
      </c>
      <c r="AC1210" s="27" t="s">
        <v>172</v>
      </c>
      <c r="AD1210" s="14">
        <v>3.03</v>
      </c>
      <c r="AE1210" s="27">
        <v>3.3000000000000002E-2</v>
      </c>
    </row>
    <row r="1211" spans="1:31" x14ac:dyDescent="0.3">
      <c r="A1211" t="s">
        <v>1977</v>
      </c>
      <c r="B1211" s="15">
        <v>379</v>
      </c>
      <c r="C1211" s="27" t="s">
        <v>172</v>
      </c>
      <c r="D1211" s="15">
        <v>20.606060606060598</v>
      </c>
      <c r="E1211" s="2">
        <v>393</v>
      </c>
      <c r="F1211" s="27" t="s">
        <v>172</v>
      </c>
      <c r="G1211" s="14">
        <v>14.545454545454501</v>
      </c>
      <c r="H1211" s="2">
        <v>445</v>
      </c>
      <c r="I1211" s="27" t="s">
        <v>172</v>
      </c>
      <c r="J1211" s="14">
        <v>22.424242</v>
      </c>
      <c r="K1211" s="27">
        <v>0.17414248021108181</v>
      </c>
      <c r="L1211" s="15">
        <v>373</v>
      </c>
      <c r="M1211" s="27" t="s">
        <v>172</v>
      </c>
      <c r="N1211" s="15">
        <v>6.6666666666666599</v>
      </c>
      <c r="O1211" s="2">
        <v>380</v>
      </c>
      <c r="P1211" s="27" t="s">
        <v>172</v>
      </c>
      <c r="Q1211" s="14">
        <v>6.6666666666666599</v>
      </c>
      <c r="R1211" s="2">
        <v>473</v>
      </c>
      <c r="S1211" s="27" t="s">
        <v>172</v>
      </c>
      <c r="T1211" s="14">
        <v>10.909091</v>
      </c>
      <c r="U1211" s="27">
        <v>0.26809651474530832</v>
      </c>
      <c r="V1211" s="15">
        <v>450</v>
      </c>
      <c r="W1211" s="27" t="s">
        <v>172</v>
      </c>
      <c r="X1211" s="15">
        <v>1</v>
      </c>
      <c r="Y1211" s="2">
        <v>500</v>
      </c>
      <c r="Z1211" s="27" t="s">
        <v>172</v>
      </c>
      <c r="AA1211" s="14">
        <v>1</v>
      </c>
      <c r="AB1211" s="2">
        <v>618</v>
      </c>
      <c r="AC1211" s="27" t="s">
        <v>172</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122" t="s">
        <v>1978</v>
      </c>
      <c r="B1213" s="122"/>
      <c r="C1213" s="122"/>
      <c r="D1213" s="122"/>
      <c r="E1213" s="122"/>
      <c r="F1213" s="122"/>
      <c r="G1213" s="122"/>
      <c r="H1213" s="122"/>
      <c r="I1213" s="122"/>
      <c r="J1213" s="122"/>
      <c r="K1213" s="122"/>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211" t="s">
        <v>1703</v>
      </c>
      <c r="C1214" s="211"/>
      <c r="D1214" s="211" t="s">
        <v>1704</v>
      </c>
      <c r="E1214" s="211" t="s">
        <v>1703</v>
      </c>
      <c r="F1214" s="211"/>
      <c r="G1214" s="211" t="s">
        <v>1704</v>
      </c>
      <c r="H1214" s="211" t="s">
        <v>1703</v>
      </c>
      <c r="I1214" s="211"/>
      <c r="J1214" s="211" t="s">
        <v>1704</v>
      </c>
      <c r="K1214" t="s">
        <v>172</v>
      </c>
      <c r="L1214" s="211" t="s">
        <v>1703</v>
      </c>
      <c r="M1214" s="211"/>
      <c r="N1214" s="211" t="s">
        <v>1704</v>
      </c>
      <c r="O1214" s="211" t="s">
        <v>1703</v>
      </c>
      <c r="P1214" s="211"/>
      <c r="Q1214" s="211" t="s">
        <v>1704</v>
      </c>
      <c r="R1214" s="211" t="s">
        <v>1703</v>
      </c>
      <c r="S1214" s="211"/>
      <c r="T1214" s="211" t="s">
        <v>1704</v>
      </c>
      <c r="U1214" t="s">
        <v>172</v>
      </c>
      <c r="V1214" s="211" t="s">
        <v>1703</v>
      </c>
      <c r="W1214" s="211"/>
      <c r="X1214" s="211" t="s">
        <v>1704</v>
      </c>
      <c r="Y1214" s="211" t="s">
        <v>1703</v>
      </c>
      <c r="Z1214" s="211"/>
      <c r="AA1214" s="211" t="s">
        <v>1704</v>
      </c>
      <c r="AB1214" s="211" t="s">
        <v>1703</v>
      </c>
      <c r="AC1214" s="211"/>
      <c r="AD1214" s="211" t="s">
        <v>1704</v>
      </c>
      <c r="AE1214" t="s">
        <v>172</v>
      </c>
    </row>
    <row r="1215" spans="1:31" x14ac:dyDescent="0.3">
      <c r="A1215" t="s">
        <v>174</v>
      </c>
      <c r="B1215" s="2">
        <v>4482</v>
      </c>
      <c r="C1215" s="27" t="s">
        <v>172</v>
      </c>
      <c r="D1215" s="2">
        <v>170.90909090909</v>
      </c>
      <c r="E1215" s="2">
        <v>4417</v>
      </c>
      <c r="F1215" s="27" t="s">
        <v>172</v>
      </c>
      <c r="G1215" s="14">
        <v>169.69696969696901</v>
      </c>
      <c r="H1215" s="2">
        <v>5292</v>
      </c>
      <c r="I1215" s="27" t="s">
        <v>172</v>
      </c>
      <c r="J1215" s="14">
        <v>276.96969999999999</v>
      </c>
      <c r="K1215" s="27">
        <v>0.18072289156626506</v>
      </c>
      <c r="L1215" s="2">
        <v>41135</v>
      </c>
      <c r="M1215" s="27" t="s">
        <v>172</v>
      </c>
      <c r="N1215" s="2">
        <v>614.54545454545405</v>
      </c>
      <c r="O1215" s="2">
        <v>40124</v>
      </c>
      <c r="P1215" s="27" t="s">
        <v>172</v>
      </c>
      <c r="Q1215" s="14">
        <v>530.90909090909099</v>
      </c>
      <c r="R1215" s="2">
        <v>42480</v>
      </c>
      <c r="S1215" s="27" t="s">
        <v>172</v>
      </c>
      <c r="T1215" s="14">
        <v>656.96969999999999</v>
      </c>
      <c r="U1215" s="27">
        <v>3.2697216482314329E-2</v>
      </c>
      <c r="V1215" s="2">
        <v>7112050</v>
      </c>
      <c r="W1215" s="27" t="s">
        <v>172</v>
      </c>
      <c r="X1215" s="2">
        <v>23474</v>
      </c>
      <c r="Y1215" s="2">
        <v>6909176</v>
      </c>
      <c r="Z1215" s="27" t="s">
        <v>172</v>
      </c>
      <c r="AA1215" s="14">
        <v>22243.03</v>
      </c>
      <c r="AB1215" s="2">
        <v>7241318</v>
      </c>
      <c r="AC1215" s="27" t="s">
        <v>172</v>
      </c>
      <c r="AD1215" s="14">
        <v>21643.03</v>
      </c>
      <c r="AE1215" s="27">
        <v>1.7999999999999999E-2</v>
      </c>
    </row>
    <row r="1216" spans="1:31" x14ac:dyDescent="0.3">
      <c r="A1216" t="s">
        <v>1979</v>
      </c>
      <c r="B1216" s="2">
        <v>3366</v>
      </c>
      <c r="C1216" s="27">
        <v>0.75100401606425704</v>
      </c>
      <c r="D1216" s="2">
        <v>166.06060606060601</v>
      </c>
      <c r="E1216" s="2">
        <v>3098</v>
      </c>
      <c r="F1216" s="27">
        <v>0.701381027846955</v>
      </c>
      <c r="G1216" s="14">
        <v>160.60606060606</v>
      </c>
      <c r="H1216" s="2">
        <v>3584</v>
      </c>
      <c r="I1216" s="27">
        <v>0.67724867724867721</v>
      </c>
      <c r="J1216" s="14">
        <v>220</v>
      </c>
      <c r="K1216" s="27">
        <v>6.4765300059417705E-2</v>
      </c>
      <c r="L1216" s="2">
        <v>30261</v>
      </c>
      <c r="M1216" s="27">
        <v>0.73565090555488022</v>
      </c>
      <c r="N1216" s="2">
        <v>565.45454545454504</v>
      </c>
      <c r="O1216" s="2">
        <v>28350</v>
      </c>
      <c r="P1216" s="27">
        <v>0.70655966503838097</v>
      </c>
      <c r="Q1216" s="14">
        <v>544.84848484848396</v>
      </c>
      <c r="R1216" s="2">
        <v>27033</v>
      </c>
      <c r="S1216" s="27">
        <v>0.63637005649717515</v>
      </c>
      <c r="T1216" s="14">
        <v>581.81820000000005</v>
      </c>
      <c r="U1216" s="27">
        <v>-0.10667195400019827</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1980</v>
      </c>
      <c r="B1217" s="2">
        <v>90</v>
      </c>
      <c r="C1217" s="27">
        <v>2.0080321285140562E-2</v>
      </c>
      <c r="D1217" s="2">
        <v>47.878787878787797</v>
      </c>
      <c r="E1217" s="2">
        <v>192</v>
      </c>
      <c r="F1217" s="27">
        <v>4.3468417477926194E-2</v>
      </c>
      <c r="G1217" s="14">
        <v>53.3333333333333</v>
      </c>
      <c r="H1217" s="2">
        <v>197</v>
      </c>
      <c r="I1217" s="27">
        <v>3.7226001511715796E-2</v>
      </c>
      <c r="J1217" s="14">
        <v>59.393940000000001</v>
      </c>
      <c r="K1217" s="27">
        <v>1.1888888888888889</v>
      </c>
      <c r="L1217" s="2">
        <v>1104</v>
      </c>
      <c r="M1217" s="27">
        <v>2.6838458733438677E-2</v>
      </c>
      <c r="N1217" s="2">
        <v>138.18181818181799</v>
      </c>
      <c r="O1217" s="2">
        <v>1442</v>
      </c>
      <c r="P1217" s="27">
        <v>3.5938590369853453E-2</v>
      </c>
      <c r="Q1217" s="14">
        <v>168.48484848484799</v>
      </c>
      <c r="R1217" s="2">
        <v>1903</v>
      </c>
      <c r="S1217" s="27">
        <v>4.4797551789077211E-2</v>
      </c>
      <c r="T1217" s="14">
        <v>175.15152</v>
      </c>
      <c r="U1217" s="27">
        <v>0.72373188405797106</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1981</v>
      </c>
      <c r="B1218" s="2">
        <v>153</v>
      </c>
      <c r="C1218" s="27">
        <v>3.4136546184738957E-2</v>
      </c>
      <c r="D1218" s="2">
        <v>42.424242424242401</v>
      </c>
      <c r="E1218" s="2">
        <v>358</v>
      </c>
      <c r="F1218" s="27">
        <v>8.105048675571655E-2</v>
      </c>
      <c r="G1218" s="14">
        <v>66.6666666666666</v>
      </c>
      <c r="H1218" s="2">
        <v>535</v>
      </c>
      <c r="I1218" s="27">
        <v>0.10109599395313681</v>
      </c>
      <c r="J1218" s="14">
        <v>93.333335899999994</v>
      </c>
      <c r="K1218" s="27">
        <v>2.4967320261437909</v>
      </c>
      <c r="L1218" s="2">
        <v>2256</v>
      </c>
      <c r="M1218" s="27">
        <v>5.4843806977026864E-2</v>
      </c>
      <c r="N1218" s="2">
        <v>198.18181818181799</v>
      </c>
      <c r="O1218" s="2">
        <v>3413</v>
      </c>
      <c r="P1218" s="27">
        <v>8.506130993918852E-2</v>
      </c>
      <c r="Q1218" s="14">
        <v>226.666666666666</v>
      </c>
      <c r="R1218" s="2">
        <v>3561</v>
      </c>
      <c r="S1218" s="27">
        <v>8.3827683615819215E-2</v>
      </c>
      <c r="T1218" s="14">
        <v>232.72728000000001</v>
      </c>
      <c r="U1218" s="27">
        <v>0.57845744680851063</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1982</v>
      </c>
      <c r="B1219" s="2">
        <v>426</v>
      </c>
      <c r="C1219" s="27">
        <v>9.5046854082998664E-2</v>
      </c>
      <c r="D1219" s="2">
        <v>70.909090909090907</v>
      </c>
      <c r="E1219" s="2">
        <v>592</v>
      </c>
      <c r="F1219" s="27">
        <v>0.13402762055693909</v>
      </c>
      <c r="G1219" s="14">
        <v>93.3333333333333</v>
      </c>
      <c r="H1219" s="2">
        <v>862</v>
      </c>
      <c r="I1219" s="27">
        <v>0.16288737717309146</v>
      </c>
      <c r="J1219" s="14">
        <v>133.33332799999999</v>
      </c>
      <c r="K1219" s="27">
        <v>1.0234741784037558</v>
      </c>
      <c r="L1219" s="2">
        <v>3445</v>
      </c>
      <c r="M1219" s="27">
        <v>8.3748632551355298E-2</v>
      </c>
      <c r="N1219" s="2">
        <v>208.48484848484799</v>
      </c>
      <c r="O1219" s="2">
        <v>4529</v>
      </c>
      <c r="P1219" s="27">
        <v>0.11287508722958828</v>
      </c>
      <c r="Q1219" s="14">
        <v>273.93939393939303</v>
      </c>
      <c r="R1219" s="2">
        <v>5288</v>
      </c>
      <c r="S1219" s="27">
        <v>0.12448210922787194</v>
      </c>
      <c r="T1219" s="14">
        <v>365.45455900000002</v>
      </c>
      <c r="U1219" s="27">
        <v>0.53497822931785199</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1983</v>
      </c>
      <c r="B1220" s="2">
        <v>519</v>
      </c>
      <c r="C1220" s="27">
        <v>0.11579651941097724</v>
      </c>
      <c r="D1220" s="2">
        <v>78.181818181818201</v>
      </c>
      <c r="E1220" s="2">
        <v>560</v>
      </c>
      <c r="F1220" s="27">
        <v>0.12678288431061807</v>
      </c>
      <c r="G1220" s="14">
        <v>92.727272727272705</v>
      </c>
      <c r="H1220" s="2">
        <v>543</v>
      </c>
      <c r="I1220" s="27">
        <v>0.10260770975056689</v>
      </c>
      <c r="J1220" s="14">
        <v>95.757576</v>
      </c>
      <c r="K1220" s="27">
        <v>4.6242774566473986E-2</v>
      </c>
      <c r="L1220" s="2">
        <v>4236</v>
      </c>
      <c r="M1220" s="27">
        <v>0.10297799927069405</v>
      </c>
      <c r="N1220" s="2">
        <v>292.72727272727201</v>
      </c>
      <c r="O1220" s="2">
        <v>4600</v>
      </c>
      <c r="P1220" s="27">
        <v>0.11464460173462267</v>
      </c>
      <c r="Q1220" s="14">
        <v>281.81818181818102</v>
      </c>
      <c r="R1220" s="2">
        <v>4181</v>
      </c>
      <c r="S1220" s="27">
        <v>9.842278719397364E-2</v>
      </c>
      <c r="T1220" s="14">
        <v>296.36364700000001</v>
      </c>
      <c r="U1220" s="27">
        <v>-1.2983947119924457E-2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1984</v>
      </c>
      <c r="B1221" s="2">
        <v>314</v>
      </c>
      <c r="C1221" s="27">
        <v>7.0058009817045963E-2</v>
      </c>
      <c r="D1221" s="2">
        <v>65.454545454545396</v>
      </c>
      <c r="E1221" s="2">
        <v>304</v>
      </c>
      <c r="F1221" s="27">
        <v>6.8824994340049808E-2</v>
      </c>
      <c r="G1221" s="14">
        <v>66.060606060606005</v>
      </c>
      <c r="H1221" s="2">
        <v>362</v>
      </c>
      <c r="I1221" s="27">
        <v>6.8405139833711257E-2</v>
      </c>
      <c r="J1221" s="14">
        <v>88.484849999999994</v>
      </c>
      <c r="K1221" s="27">
        <v>0.15286624203821655</v>
      </c>
      <c r="L1221" s="2">
        <v>3440</v>
      </c>
      <c r="M1221" s="27">
        <v>8.3627081560714717E-2</v>
      </c>
      <c r="N1221" s="2">
        <v>243.636363636363</v>
      </c>
      <c r="O1221" s="2">
        <v>3405</v>
      </c>
      <c r="P1221" s="27">
        <v>8.4861928023128308E-2</v>
      </c>
      <c r="Q1221" s="14">
        <v>252.12121212121201</v>
      </c>
      <c r="R1221" s="2">
        <v>3068</v>
      </c>
      <c r="S1221" s="27">
        <v>7.2222222222222215E-2</v>
      </c>
      <c r="T1221" s="14">
        <v>251.515152</v>
      </c>
      <c r="U1221" s="27">
        <v>-0.10813953488372093</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1985</v>
      </c>
      <c r="B1222" s="2">
        <v>550</v>
      </c>
      <c r="C1222" s="27">
        <v>0.12271307452030343</v>
      </c>
      <c r="D1222" s="2">
        <v>105.454545454545</v>
      </c>
      <c r="E1222" s="2">
        <v>214</v>
      </c>
      <c r="F1222" s="27">
        <v>4.8449173647271901E-2</v>
      </c>
      <c r="G1222" s="14">
        <v>48.484848484848399</v>
      </c>
      <c r="H1222" s="2">
        <v>241</v>
      </c>
      <c r="I1222" s="27">
        <v>4.5540438397581255E-2</v>
      </c>
      <c r="J1222" s="14">
        <v>58.181820000000002</v>
      </c>
      <c r="K1222" s="27">
        <v>-0.56181818181818177</v>
      </c>
      <c r="L1222" s="2">
        <v>3053</v>
      </c>
      <c r="M1222" s="27">
        <v>7.4219034885134316E-2</v>
      </c>
      <c r="N1222" s="2">
        <v>253.93939393939399</v>
      </c>
      <c r="O1222" s="2">
        <v>2356</v>
      </c>
      <c r="P1222" s="27">
        <v>5.8717974279732826E-2</v>
      </c>
      <c r="Q1222" s="14">
        <v>176.363636363636</v>
      </c>
      <c r="R1222" s="2">
        <v>2131</v>
      </c>
      <c r="S1222" s="27">
        <v>5.0164783427495294E-2</v>
      </c>
      <c r="T1222" s="14">
        <v>176.96969999999999</v>
      </c>
      <c r="U1222" s="27">
        <v>-0.30199803471994757</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1986</v>
      </c>
      <c r="B1223" s="2">
        <v>248</v>
      </c>
      <c r="C1223" s="27">
        <v>5.5332440874609548E-2</v>
      </c>
      <c r="D1223" s="2">
        <v>65.454545454545396</v>
      </c>
      <c r="E1223" s="2">
        <v>193</v>
      </c>
      <c r="F1223" s="27">
        <v>4.3694815485623727E-2</v>
      </c>
      <c r="G1223" s="14">
        <v>56.969696969696898</v>
      </c>
      <c r="H1223" s="2">
        <v>198</v>
      </c>
      <c r="I1223" s="27">
        <v>3.7414965986394558E-2</v>
      </c>
      <c r="J1223" s="14">
        <v>53.939392099999999</v>
      </c>
      <c r="K1223" s="27">
        <v>-0.20161290322580644</v>
      </c>
      <c r="L1223" s="2">
        <v>2455</v>
      </c>
      <c r="M1223" s="27">
        <v>5.9681536404521694E-2</v>
      </c>
      <c r="N1223" s="2">
        <v>212.72727272727201</v>
      </c>
      <c r="O1223" s="2">
        <v>1561</v>
      </c>
      <c r="P1223" s="27">
        <v>3.8904396371249129E-2</v>
      </c>
      <c r="Q1223" s="14">
        <v>180</v>
      </c>
      <c r="R1223" s="2">
        <v>1523</v>
      </c>
      <c r="S1223" s="27">
        <v>3.5852165725047083E-2</v>
      </c>
      <c r="T1223" s="14">
        <v>201.21212800000001</v>
      </c>
      <c r="U1223" s="27">
        <v>-0.3796334012219959</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1987</v>
      </c>
      <c r="B1224" s="2">
        <v>306</v>
      </c>
      <c r="C1224" s="27">
        <v>6.8273092369477914E-2</v>
      </c>
      <c r="D1224" s="2">
        <v>58.181818181818201</v>
      </c>
      <c r="E1224" s="2">
        <v>313</v>
      </c>
      <c r="F1224" s="27">
        <v>7.0862576409327596E-2</v>
      </c>
      <c r="G1224" s="14">
        <v>56.363636363636303</v>
      </c>
      <c r="H1224" s="2">
        <v>256</v>
      </c>
      <c r="I1224" s="27">
        <v>4.8374905517762662E-2</v>
      </c>
      <c r="J1224" s="14">
        <v>90.909090000000006</v>
      </c>
      <c r="K1224" s="27">
        <v>-0.16339869281045752</v>
      </c>
      <c r="L1224" s="2">
        <v>3232</v>
      </c>
      <c r="M1224" s="27">
        <v>7.8570560350066848E-2</v>
      </c>
      <c r="N1224" s="2">
        <v>245.45454545454501</v>
      </c>
      <c r="O1224" s="2">
        <v>2709</v>
      </c>
      <c r="P1224" s="27">
        <v>6.7515701325889743E-2</v>
      </c>
      <c r="Q1224" s="14">
        <v>196.969696969697</v>
      </c>
      <c r="R1224" s="2">
        <v>2073</v>
      </c>
      <c r="S1224" s="27">
        <v>4.8799435028248586E-2</v>
      </c>
      <c r="T1224" s="14">
        <v>213.939392</v>
      </c>
      <c r="U1224" s="27">
        <v>-0.35860148514851486</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1988</v>
      </c>
      <c r="B1225" s="2">
        <v>745</v>
      </c>
      <c r="C1225" s="27">
        <v>0.16622043730477465</v>
      </c>
      <c r="D1225" s="2">
        <v>96.363636363636402</v>
      </c>
      <c r="E1225" s="2">
        <v>372</v>
      </c>
      <c r="F1225" s="27">
        <v>8.4220058863481995E-2</v>
      </c>
      <c r="G1225" s="14">
        <v>60</v>
      </c>
      <c r="H1225" s="2">
        <v>381</v>
      </c>
      <c r="I1225" s="27">
        <v>7.1995464852607716E-2</v>
      </c>
      <c r="J1225" s="14">
        <v>90.909090000000006</v>
      </c>
      <c r="K1225" s="27">
        <v>-0.48859060402684562</v>
      </c>
      <c r="L1225" s="2">
        <v>6844</v>
      </c>
      <c r="M1225" s="27">
        <v>0.16637899598881731</v>
      </c>
      <c r="N1225" s="2">
        <v>378.78787878787801</v>
      </c>
      <c r="O1225" s="2">
        <v>4126</v>
      </c>
      <c r="P1225" s="27">
        <v>0.10283122320805503</v>
      </c>
      <c r="Q1225" s="14">
        <v>284.24242424242402</v>
      </c>
      <c r="R1225" s="2">
        <v>3182</v>
      </c>
      <c r="S1225" s="27">
        <v>7.4905838041431264E-2</v>
      </c>
      <c r="T1225" s="14">
        <v>275.75756799999999</v>
      </c>
      <c r="U1225" s="27">
        <v>-0.53506721215663355</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1989</v>
      </c>
      <c r="B1226" s="2">
        <v>15</v>
      </c>
      <c r="C1226" s="27">
        <v>3.3467202141900937E-3</v>
      </c>
      <c r="D1226" s="2">
        <v>13.9393939393939</v>
      </c>
      <c r="E1226" s="2">
        <v>0</v>
      </c>
      <c r="F1226" s="27">
        <v>0</v>
      </c>
      <c r="G1226" s="14">
        <v>13.3333333333333</v>
      </c>
      <c r="H1226" s="2">
        <v>9</v>
      </c>
      <c r="I1226" s="27">
        <v>1.7006802721088435E-3</v>
      </c>
      <c r="J1226" s="14">
        <v>9.6969700000000003</v>
      </c>
      <c r="K1226" s="27">
        <v>-0.4</v>
      </c>
      <c r="L1226" s="2">
        <v>196</v>
      </c>
      <c r="M1226" s="27">
        <v>4.7647988331104901E-3</v>
      </c>
      <c r="N1226" s="2">
        <v>49.090909090909101</v>
      </c>
      <c r="O1226" s="2">
        <v>209</v>
      </c>
      <c r="P1226" s="27">
        <v>5.2088525570730734E-3</v>
      </c>
      <c r="Q1226" s="14">
        <v>72.121212121212096</v>
      </c>
      <c r="R1226" s="2">
        <v>123</v>
      </c>
      <c r="S1226" s="27">
        <v>2.8954802259887006E-3</v>
      </c>
      <c r="T1226" s="14">
        <v>49.0909081</v>
      </c>
      <c r="U1226" s="27">
        <v>-0.37244897959183676</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1990</v>
      </c>
      <c r="B1227" s="2">
        <v>1116</v>
      </c>
      <c r="C1227" s="27">
        <v>0.24899598393574296</v>
      </c>
      <c r="D1227" s="2">
        <v>97.575757575757606</v>
      </c>
      <c r="E1227" s="2">
        <v>1319</v>
      </c>
      <c r="F1227" s="27">
        <v>0.29861897215304506</v>
      </c>
      <c r="G1227" s="14">
        <v>103.030303030303</v>
      </c>
      <c r="H1227" s="2">
        <v>1708</v>
      </c>
      <c r="I1227" s="27">
        <v>0.32275132275132273</v>
      </c>
      <c r="J1227" s="14">
        <v>173.939392</v>
      </c>
      <c r="K1227" s="27">
        <v>0.53046594982078854</v>
      </c>
      <c r="L1227" s="2">
        <v>10874</v>
      </c>
      <c r="M1227" s="27">
        <v>0.26434909444511973</v>
      </c>
      <c r="N1227" s="2">
        <v>358.78787878787801</v>
      </c>
      <c r="O1227" s="2">
        <v>11774</v>
      </c>
      <c r="P1227" s="27">
        <v>0.29344033496161898</v>
      </c>
      <c r="Q1227" s="14">
        <v>365.45454545454498</v>
      </c>
      <c r="R1227" s="2">
        <v>15447</v>
      </c>
      <c r="S1227" s="27">
        <v>0.36362994350282485</v>
      </c>
      <c r="T1227" s="14">
        <v>527.27269999999999</v>
      </c>
      <c r="U1227" s="27">
        <v>0.42054441787750596</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1980</v>
      </c>
      <c r="B1228" s="2">
        <v>469</v>
      </c>
      <c r="C1228" s="27">
        <v>0.10464078536367694</v>
      </c>
      <c r="D1228" s="2">
        <v>73.939393939393895</v>
      </c>
      <c r="E1228" s="2">
        <v>595</v>
      </c>
      <c r="F1228" s="27">
        <v>0.1347068145800317</v>
      </c>
      <c r="G1228" s="14">
        <v>72.121212121212096</v>
      </c>
      <c r="H1228" s="2">
        <v>719</v>
      </c>
      <c r="I1228" s="27">
        <v>0.13586545729402871</v>
      </c>
      <c r="J1228" s="14">
        <v>101.21212</v>
      </c>
      <c r="K1228" s="27">
        <v>0.53304904051172708</v>
      </c>
      <c r="L1228" s="2">
        <v>4962</v>
      </c>
      <c r="M1228" s="27">
        <v>0.12062720311170536</v>
      </c>
      <c r="N1228" s="2">
        <v>265.45454545454498</v>
      </c>
      <c r="O1228" s="2">
        <v>5367</v>
      </c>
      <c r="P1228" s="27">
        <v>0.13376034293689562</v>
      </c>
      <c r="Q1228" s="14">
        <v>256.969696969697</v>
      </c>
      <c r="R1228" s="2">
        <v>7140</v>
      </c>
      <c r="S1228" s="27">
        <v>0.16807909604519775</v>
      </c>
      <c r="T1228" s="14">
        <v>301.21212800000001</v>
      </c>
      <c r="U1228" s="27">
        <v>0.43893591293833134</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1981</v>
      </c>
      <c r="B1229" s="2">
        <v>300</v>
      </c>
      <c r="C1229" s="27">
        <v>6.6934404283801874E-2</v>
      </c>
      <c r="D1229" s="2">
        <v>58.787878787878803</v>
      </c>
      <c r="E1229" s="2">
        <v>218</v>
      </c>
      <c r="F1229" s="27">
        <v>4.9354765678062032E-2</v>
      </c>
      <c r="G1229" s="14">
        <v>43.636363636363598</v>
      </c>
      <c r="H1229" s="2">
        <v>247</v>
      </c>
      <c r="I1229" s="27">
        <v>4.6674225245653816E-2</v>
      </c>
      <c r="J1229" s="14">
        <v>58.181820000000002</v>
      </c>
      <c r="K1229" s="27">
        <v>-0.17666666666666667</v>
      </c>
      <c r="L1229" s="2">
        <v>2052</v>
      </c>
      <c r="M1229" s="27">
        <v>4.9884526558891452E-2</v>
      </c>
      <c r="N1229" s="2">
        <v>176.363636363636</v>
      </c>
      <c r="O1229" s="2">
        <v>2140</v>
      </c>
      <c r="P1229" s="27">
        <v>5.3334662546107067E-2</v>
      </c>
      <c r="Q1229" s="14">
        <v>158.78787878787799</v>
      </c>
      <c r="R1229" s="2">
        <v>2704</v>
      </c>
      <c r="S1229" s="27">
        <v>6.365348399246705E-2</v>
      </c>
      <c r="T1229" s="14">
        <v>267.878784</v>
      </c>
      <c r="U1229" s="27">
        <v>0.31773879142300193</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1982</v>
      </c>
      <c r="B1230" s="2">
        <v>54</v>
      </c>
      <c r="C1230" s="27">
        <v>1.2048192771084338E-2</v>
      </c>
      <c r="D1230" s="2">
        <v>21.818181818181799</v>
      </c>
      <c r="E1230" s="2">
        <v>147</v>
      </c>
      <c r="F1230" s="27">
        <v>3.328050713153724E-2</v>
      </c>
      <c r="G1230" s="14">
        <v>36.969696969696898</v>
      </c>
      <c r="H1230" s="2">
        <v>188</v>
      </c>
      <c r="I1230" s="27">
        <v>3.5525321239606951E-2</v>
      </c>
      <c r="J1230" s="14">
        <v>47.272728000000001</v>
      </c>
      <c r="K1230" s="27">
        <v>2.4814814814814814</v>
      </c>
      <c r="L1230" s="2">
        <v>1062</v>
      </c>
      <c r="M1230" s="27">
        <v>2.5817430412057859E-2</v>
      </c>
      <c r="N1230" s="2">
        <v>114.54545454545401</v>
      </c>
      <c r="O1230" s="2">
        <v>1374</v>
      </c>
      <c r="P1230" s="27">
        <v>3.4243844083341642E-2</v>
      </c>
      <c r="Q1230" s="14">
        <v>132.12121212121201</v>
      </c>
      <c r="R1230" s="2">
        <v>1734</v>
      </c>
      <c r="S1230" s="27">
        <v>4.081920903954802E-2</v>
      </c>
      <c r="T1230" s="14">
        <v>217.57576</v>
      </c>
      <c r="U1230" s="27">
        <v>0.63276836158192096</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1983</v>
      </c>
      <c r="B1231" s="2">
        <v>79</v>
      </c>
      <c r="C1231" s="27">
        <v>1.7626059794734493E-2</v>
      </c>
      <c r="D1231" s="2">
        <v>26.6666666666666</v>
      </c>
      <c r="E1231" s="2">
        <v>72</v>
      </c>
      <c r="F1231" s="27">
        <v>1.6300656554222324E-2</v>
      </c>
      <c r="G1231" s="14">
        <v>20</v>
      </c>
      <c r="H1231" s="2">
        <v>126</v>
      </c>
      <c r="I1231" s="27">
        <v>2.3809523809523808E-2</v>
      </c>
      <c r="J1231" s="14">
        <v>46.6666679</v>
      </c>
      <c r="K1231" s="27">
        <v>0.59493670886075944</v>
      </c>
      <c r="L1231" s="2">
        <v>769</v>
      </c>
      <c r="M1231" s="27">
        <v>1.8694542360520237E-2</v>
      </c>
      <c r="N1231" s="2">
        <v>90.909090909090907</v>
      </c>
      <c r="O1231" s="2">
        <v>752</v>
      </c>
      <c r="P1231" s="27">
        <v>1.8741900109660054E-2</v>
      </c>
      <c r="Q1231" s="14">
        <v>92.727272727272705</v>
      </c>
      <c r="R1231" s="2">
        <v>1351</v>
      </c>
      <c r="S1231" s="27">
        <v>3.1803201506591335E-2</v>
      </c>
      <c r="T1231" s="14">
        <v>222.42424</v>
      </c>
      <c r="U1231" s="27">
        <v>0.75682704811443435</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1984</v>
      </c>
      <c r="B1232" s="2">
        <v>15</v>
      </c>
      <c r="C1232" s="27">
        <v>3.3467202141900937E-3</v>
      </c>
      <c r="D1232" s="2">
        <v>11.5151515151515</v>
      </c>
      <c r="E1232" s="2">
        <v>57</v>
      </c>
      <c r="F1232" s="27">
        <v>1.2904686438759338E-2</v>
      </c>
      <c r="G1232" s="14">
        <v>25.4545454545454</v>
      </c>
      <c r="H1232" s="2">
        <v>75</v>
      </c>
      <c r="I1232" s="27">
        <v>1.417233560090703E-2</v>
      </c>
      <c r="J1232" s="14">
        <v>24.848483999999999</v>
      </c>
      <c r="K1232" s="27">
        <v>4</v>
      </c>
      <c r="L1232" s="2">
        <v>489</v>
      </c>
      <c r="M1232" s="27">
        <v>1.188768688464811E-2</v>
      </c>
      <c r="N1232" s="2">
        <v>101.818181818181</v>
      </c>
      <c r="O1232" s="2">
        <v>396</v>
      </c>
      <c r="P1232" s="27">
        <v>9.8694048449805595E-3</v>
      </c>
      <c r="Q1232" s="14">
        <v>88.484848484848399</v>
      </c>
      <c r="R1232" s="2">
        <v>592</v>
      </c>
      <c r="S1232" s="27">
        <v>1.3935969868173258E-2</v>
      </c>
      <c r="T1232" s="14">
        <v>97.575760000000002</v>
      </c>
      <c r="U1232" s="27">
        <v>0.21063394683026584</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1985</v>
      </c>
      <c r="B1233" s="2">
        <v>34</v>
      </c>
      <c r="C1233" s="27">
        <v>7.5858991521642128E-3</v>
      </c>
      <c r="D1233" s="2">
        <v>19.393939393939299</v>
      </c>
      <c r="E1233" s="2">
        <v>40</v>
      </c>
      <c r="F1233" s="27">
        <v>9.0559203079012898E-3</v>
      </c>
      <c r="G1233" s="14">
        <v>24.2424242424242</v>
      </c>
      <c r="H1233" s="2">
        <v>78</v>
      </c>
      <c r="I1233" s="27">
        <v>1.4739229024943311E-2</v>
      </c>
      <c r="J1233" s="14">
        <v>33.939392099999999</v>
      </c>
      <c r="K1233" s="27">
        <v>1.2941176470588236</v>
      </c>
      <c r="L1233" s="2">
        <v>422</v>
      </c>
      <c r="M1233" s="27">
        <v>1.0258903610064422E-2</v>
      </c>
      <c r="N1233" s="2">
        <v>80</v>
      </c>
      <c r="O1233" s="2">
        <v>345</v>
      </c>
      <c r="P1233" s="27">
        <v>8.5983451300967011E-3</v>
      </c>
      <c r="Q1233" s="14">
        <v>80.606060606060595</v>
      </c>
      <c r="R1233" s="2">
        <v>275</v>
      </c>
      <c r="S1233" s="27">
        <v>6.4736346516007532E-3</v>
      </c>
      <c r="T1233" s="14">
        <v>59.393940000000001</v>
      </c>
      <c r="U1233" s="27">
        <v>-0.34834123222748814</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1986</v>
      </c>
      <c r="B1234" s="2">
        <v>22</v>
      </c>
      <c r="C1234" s="27">
        <v>4.9085229808121375E-3</v>
      </c>
      <c r="D1234" s="2">
        <v>15.757575757575699</v>
      </c>
      <c r="E1234" s="2">
        <v>9</v>
      </c>
      <c r="F1234" s="27">
        <v>2.0375820692777906E-3</v>
      </c>
      <c r="G1234" s="14">
        <v>7.8787878787878798</v>
      </c>
      <c r="H1234" s="2">
        <v>24</v>
      </c>
      <c r="I1234" s="27">
        <v>4.5351473922902496E-3</v>
      </c>
      <c r="J1234" s="14">
        <v>14.545455</v>
      </c>
      <c r="K1234" s="27">
        <v>9.0909090909090912E-2</v>
      </c>
      <c r="L1234" s="2">
        <v>163</v>
      </c>
      <c r="M1234" s="27">
        <v>3.9625622948827035E-3</v>
      </c>
      <c r="N1234" s="2">
        <v>46.060606060605998</v>
      </c>
      <c r="O1234" s="2">
        <v>300</v>
      </c>
      <c r="P1234" s="27">
        <v>7.4768218522580001E-3</v>
      </c>
      <c r="Q1234" s="14">
        <v>62.424242424242401</v>
      </c>
      <c r="R1234" s="2">
        <v>237</v>
      </c>
      <c r="S1234" s="27">
        <v>5.5790960451977401E-3</v>
      </c>
      <c r="T1234" s="14">
        <v>56.969695999999999</v>
      </c>
      <c r="U1234" s="27">
        <v>0.45398773006134968</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1987</v>
      </c>
      <c r="B1235" s="2">
        <v>15</v>
      </c>
      <c r="C1235" s="27">
        <v>3.3467202141900937E-3</v>
      </c>
      <c r="D1235" s="2">
        <v>13.9393939393939</v>
      </c>
      <c r="E1235" s="2">
        <v>50</v>
      </c>
      <c r="F1235" s="27">
        <v>1.1319900384876612E-2</v>
      </c>
      <c r="G1235" s="14">
        <v>19.393939393939299</v>
      </c>
      <c r="H1235" s="2">
        <v>157</v>
      </c>
      <c r="I1235" s="27">
        <v>2.9667422524565383E-2</v>
      </c>
      <c r="J1235" s="14">
        <v>109.696968</v>
      </c>
      <c r="K1235" s="27">
        <v>9.4666666666666668</v>
      </c>
      <c r="L1235" s="2">
        <v>258</v>
      </c>
      <c r="M1235" s="27">
        <v>6.2720311170536037E-3</v>
      </c>
      <c r="N1235" s="2">
        <v>65.454545454545396</v>
      </c>
      <c r="O1235" s="2">
        <v>263</v>
      </c>
      <c r="P1235" s="27">
        <v>6.5546804904795131E-3</v>
      </c>
      <c r="Q1235" s="14">
        <v>59.393939393939398</v>
      </c>
      <c r="R1235" s="2">
        <v>438</v>
      </c>
      <c r="S1235" s="27">
        <v>1.0310734463276836E-2</v>
      </c>
      <c r="T1235" s="14">
        <v>136.96969999999999</v>
      </c>
      <c r="U1235" s="27">
        <v>0.69767441860465118</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1988</v>
      </c>
      <c r="B1236" s="2">
        <v>110</v>
      </c>
      <c r="C1236" s="27">
        <v>2.4542614904060688E-2</v>
      </c>
      <c r="D1236" s="2">
        <v>28.484848484848399</v>
      </c>
      <c r="E1236" s="2">
        <v>105</v>
      </c>
      <c r="F1236" s="27">
        <v>2.3771790808240888E-2</v>
      </c>
      <c r="G1236" s="14">
        <v>44.848484848484802</v>
      </c>
      <c r="H1236" s="2">
        <v>88</v>
      </c>
      <c r="I1236" s="27">
        <v>1.6628873771730914E-2</v>
      </c>
      <c r="J1236" s="14">
        <v>43.030304000000001</v>
      </c>
      <c r="K1236" s="27">
        <v>-0.2</v>
      </c>
      <c r="L1236" s="2">
        <v>623</v>
      </c>
      <c r="M1236" s="27">
        <v>1.5145253433815486E-2</v>
      </c>
      <c r="N1236" s="2">
        <v>78.787878787878796</v>
      </c>
      <c r="O1236" s="2">
        <v>699</v>
      </c>
      <c r="P1236" s="27">
        <v>1.7420994915761139E-2</v>
      </c>
      <c r="Q1236" s="14">
        <v>115.757575757575</v>
      </c>
      <c r="R1236" s="2">
        <v>853</v>
      </c>
      <c r="S1236" s="27">
        <v>2.0080037664783428E-2</v>
      </c>
      <c r="T1236" s="14">
        <v>181.21212800000001</v>
      </c>
      <c r="U1236" s="27">
        <v>0.36918138041733545</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1989</v>
      </c>
      <c r="B1237" s="2">
        <v>18</v>
      </c>
      <c r="C1237" s="27">
        <v>4.0160642570281121E-3</v>
      </c>
      <c r="D1237" s="2">
        <v>13.3333333333333</v>
      </c>
      <c r="E1237" s="2">
        <v>26</v>
      </c>
      <c r="F1237" s="27">
        <v>5.8863482001358389E-3</v>
      </c>
      <c r="G1237" s="14">
        <v>15.757575757575699</v>
      </c>
      <c r="H1237" s="2">
        <v>6</v>
      </c>
      <c r="I1237" s="27">
        <v>1.1337868480725624E-3</v>
      </c>
      <c r="J1237" s="14">
        <v>6.6666665099999998</v>
      </c>
      <c r="K1237" s="27">
        <v>-0.66666666666666663</v>
      </c>
      <c r="L1237" s="2">
        <v>74</v>
      </c>
      <c r="M1237" s="27">
        <v>1.798954661480491E-3</v>
      </c>
      <c r="N1237" s="2">
        <v>29.696969696969699</v>
      </c>
      <c r="O1237" s="2">
        <v>138</v>
      </c>
      <c r="P1237" s="27">
        <v>3.4393380520386799E-3</v>
      </c>
      <c r="Q1237" s="14">
        <v>38.181818181818102</v>
      </c>
      <c r="R1237" s="2">
        <v>123</v>
      </c>
      <c r="S1237" s="27">
        <v>2.8954802259887006E-3</v>
      </c>
      <c r="T1237" s="14">
        <v>43.030304000000001</v>
      </c>
      <c r="U1237" s="27">
        <v>0.66216216216216217</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122" t="s">
        <v>1991</v>
      </c>
      <c r="B1239" s="122"/>
      <c r="C1239" s="122"/>
      <c r="D1239" s="122"/>
      <c r="E1239" s="122"/>
      <c r="F1239" s="122"/>
      <c r="G1239" s="122"/>
      <c r="H1239" s="122"/>
      <c r="I1239" s="122"/>
      <c r="J1239" s="122"/>
      <c r="K1239" s="122"/>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211" t="s">
        <v>1703</v>
      </c>
      <c r="C1240" s="211"/>
      <c r="D1240" s="211" t="s">
        <v>1704</v>
      </c>
      <c r="E1240" s="211" t="s">
        <v>1703</v>
      </c>
      <c r="F1240" s="211"/>
      <c r="G1240" s="211" t="s">
        <v>1704</v>
      </c>
      <c r="H1240" s="211" t="s">
        <v>1703</v>
      </c>
      <c r="I1240" s="211"/>
      <c r="J1240" s="211" t="s">
        <v>1704</v>
      </c>
      <c r="K1240" t="s">
        <v>172</v>
      </c>
      <c r="L1240" s="211" t="s">
        <v>1703</v>
      </c>
      <c r="M1240" s="211"/>
      <c r="N1240" s="211" t="s">
        <v>1704</v>
      </c>
      <c r="O1240" s="211" t="s">
        <v>1703</v>
      </c>
      <c r="P1240" s="211"/>
      <c r="Q1240" s="211" t="s">
        <v>1704</v>
      </c>
      <c r="R1240" s="211" t="s">
        <v>1703</v>
      </c>
      <c r="S1240" s="211"/>
      <c r="T1240" s="211" t="s">
        <v>1704</v>
      </c>
      <c r="U1240" t="s">
        <v>172</v>
      </c>
      <c r="V1240" s="211" t="s">
        <v>1703</v>
      </c>
      <c r="W1240" s="211"/>
      <c r="X1240" s="211" t="s">
        <v>1704</v>
      </c>
      <c r="Y1240" s="211" t="s">
        <v>1703</v>
      </c>
      <c r="Z1240" s="211"/>
      <c r="AA1240" s="211" t="s">
        <v>1704</v>
      </c>
      <c r="AB1240" s="211" t="s">
        <v>1703</v>
      </c>
      <c r="AC1240" s="211"/>
      <c r="AD1240" s="211" t="s">
        <v>1704</v>
      </c>
      <c r="AE1240" t="s">
        <v>172</v>
      </c>
    </row>
    <row r="1241" spans="1:31" x14ac:dyDescent="0.3">
      <c r="A1241" t="s">
        <v>1992</v>
      </c>
      <c r="B1241" s="14">
        <v>27</v>
      </c>
      <c r="C1241" s="27" t="s">
        <v>172</v>
      </c>
      <c r="D1241" s="14">
        <v>1.87878787878787</v>
      </c>
      <c r="E1241" s="14">
        <v>20.7</v>
      </c>
      <c r="F1241" s="27" t="s">
        <v>172</v>
      </c>
      <c r="G1241" s="14">
        <v>0.96969696969696995</v>
      </c>
      <c r="H1241" s="14">
        <v>19.5</v>
      </c>
      <c r="I1241" s="27" t="s">
        <v>172</v>
      </c>
      <c r="J1241" s="14">
        <v>0.90909093600000002</v>
      </c>
      <c r="K1241" s="27">
        <v>-0.27777777777777779</v>
      </c>
      <c r="L1241" s="14">
        <v>25.7</v>
      </c>
      <c r="M1241" s="27" t="s">
        <v>172</v>
      </c>
      <c r="N1241" s="14">
        <v>0.54545454545453997</v>
      </c>
      <c r="O1241" s="14">
        <v>21.5</v>
      </c>
      <c r="P1241" s="27" t="s">
        <v>172</v>
      </c>
      <c r="Q1241" s="14">
        <v>0.42424242424241998</v>
      </c>
      <c r="R1241" s="14">
        <v>19.100000000000001</v>
      </c>
      <c r="S1241" s="27" t="s">
        <v>172</v>
      </c>
      <c r="T1241" s="14">
        <v>0.30303029999999997</v>
      </c>
      <c r="U1241" s="27">
        <v>-0.2568093385214007</v>
      </c>
      <c r="V1241" s="14">
        <v>26.8</v>
      </c>
      <c r="W1241" s="27" t="s">
        <v>172</v>
      </c>
      <c r="X1241" s="14">
        <v>0.12</v>
      </c>
      <c r="Y1241" s="14">
        <v>23.5</v>
      </c>
      <c r="Z1241" s="27" t="s">
        <v>172</v>
      </c>
      <c r="AA1241" s="14">
        <v>0.06</v>
      </c>
      <c r="AB1241" s="14">
        <v>21.4</v>
      </c>
      <c r="AC1241" s="27" t="s">
        <v>172</v>
      </c>
      <c r="AD1241" s="14">
        <v>0.06</v>
      </c>
      <c r="AE1241" s="27">
        <v>-0.20100000000000001</v>
      </c>
    </row>
    <row r="1242" spans="1:31" x14ac:dyDescent="0.3">
      <c r="A1242" t="s">
        <v>1993</v>
      </c>
      <c r="B1242" s="14">
        <v>31.6</v>
      </c>
      <c r="C1242" s="27" t="s">
        <v>172</v>
      </c>
      <c r="D1242" s="14">
        <v>0.96969696969696995</v>
      </c>
      <c r="E1242" s="14">
        <v>23.6</v>
      </c>
      <c r="F1242" s="27" t="s">
        <v>172</v>
      </c>
      <c r="G1242" s="14">
        <v>0.90909090909089996</v>
      </c>
      <c r="H1242" s="14">
        <v>21.8</v>
      </c>
      <c r="I1242" s="27" t="s">
        <v>172</v>
      </c>
      <c r="J1242" s="14">
        <v>1.27272725</v>
      </c>
      <c r="K1242" s="27">
        <v>-0.310126582278481</v>
      </c>
      <c r="L1242" s="14">
        <v>30.9</v>
      </c>
      <c r="M1242" s="27" t="s">
        <v>172</v>
      </c>
      <c r="N1242" s="14">
        <v>0.60606060606059997</v>
      </c>
      <c r="O1242" s="14">
        <v>25.1</v>
      </c>
      <c r="P1242" s="27" t="s">
        <v>172</v>
      </c>
      <c r="Q1242" s="14">
        <v>0.54545454545453997</v>
      </c>
      <c r="R1242" s="14">
        <v>23.2</v>
      </c>
      <c r="S1242" s="27" t="s">
        <v>172</v>
      </c>
      <c r="T1242" s="14">
        <v>0.42424243699999997</v>
      </c>
      <c r="U1242" s="27">
        <v>-0.24919093851132684</v>
      </c>
      <c r="V1242" s="14">
        <v>31.1</v>
      </c>
      <c r="W1242" s="27" t="s">
        <v>172</v>
      </c>
      <c r="X1242" s="14">
        <v>0.12</v>
      </c>
      <c r="Y1242" s="14">
        <v>27.3</v>
      </c>
      <c r="Z1242" s="27" t="s">
        <v>172</v>
      </c>
      <c r="AA1242" s="14">
        <v>0.06</v>
      </c>
      <c r="AB1242" s="14">
        <v>25</v>
      </c>
      <c r="AC1242" s="27" t="s">
        <v>172</v>
      </c>
      <c r="AD1242" s="14">
        <v>0.06</v>
      </c>
      <c r="AE1242" s="27">
        <v>-0.19600000000000001</v>
      </c>
    </row>
    <row r="1243" spans="1:31" x14ac:dyDescent="0.3">
      <c r="A1243" t="s">
        <v>1994</v>
      </c>
      <c r="B1243" s="14">
        <v>11.3</v>
      </c>
      <c r="C1243" s="27" t="s">
        <v>172</v>
      </c>
      <c r="D1243" s="14">
        <v>0.84848484848483996</v>
      </c>
      <c r="E1243" s="14">
        <v>11.2</v>
      </c>
      <c r="F1243" s="27" t="s">
        <v>172</v>
      </c>
      <c r="G1243" s="14">
        <v>1.2121212121212099</v>
      </c>
      <c r="H1243" s="14">
        <v>12.7</v>
      </c>
      <c r="I1243" s="27" t="s">
        <v>172</v>
      </c>
      <c r="J1243" s="14">
        <v>2.0606059999999999</v>
      </c>
      <c r="K1243" s="27">
        <v>0.12389380530973439</v>
      </c>
      <c r="L1243" s="14">
        <v>11.1</v>
      </c>
      <c r="M1243" s="27" t="s">
        <v>172</v>
      </c>
      <c r="N1243" s="14">
        <v>0.42424242424241998</v>
      </c>
      <c r="O1243" s="14">
        <v>11.1</v>
      </c>
      <c r="P1243" s="27" t="s">
        <v>172</v>
      </c>
      <c r="Q1243" s="14">
        <v>0.42424242424241998</v>
      </c>
      <c r="R1243" s="14">
        <v>11</v>
      </c>
      <c r="S1243" s="27" t="s">
        <v>172</v>
      </c>
      <c r="T1243" s="14">
        <v>0.48484850000000002</v>
      </c>
      <c r="U1243" s="27">
        <v>-9.0090090090089777E-3</v>
      </c>
      <c r="V1243" s="14">
        <v>11.2</v>
      </c>
      <c r="W1243" s="27" t="s">
        <v>172</v>
      </c>
      <c r="X1243" s="14">
        <v>0.12</v>
      </c>
      <c r="Y1243" s="14">
        <v>11.2</v>
      </c>
      <c r="Z1243" s="27" t="s">
        <v>172</v>
      </c>
      <c r="AA1243" s="14">
        <v>0.06</v>
      </c>
      <c r="AB1243" s="14">
        <v>10.9</v>
      </c>
      <c r="AC1243" s="27" t="s">
        <v>172</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122" t="s">
        <v>1995</v>
      </c>
      <c r="B1245" s="122"/>
      <c r="C1245" s="122"/>
      <c r="D1245" s="122"/>
      <c r="E1245" s="122"/>
      <c r="F1245" s="122"/>
      <c r="G1245" s="122"/>
      <c r="H1245" s="122"/>
      <c r="I1245" s="122"/>
      <c r="J1245" s="122"/>
      <c r="K1245" s="122"/>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211" t="s">
        <v>1703</v>
      </c>
      <c r="C1246" s="211"/>
      <c r="D1246" s="211" t="s">
        <v>1704</v>
      </c>
      <c r="E1246" s="211" t="s">
        <v>1703</v>
      </c>
      <c r="F1246" s="211"/>
      <c r="G1246" s="211" t="s">
        <v>1704</v>
      </c>
      <c r="H1246" s="211" t="s">
        <v>1703</v>
      </c>
      <c r="I1246" s="211"/>
      <c r="J1246" s="211" t="s">
        <v>1704</v>
      </c>
      <c r="K1246" t="s">
        <v>172</v>
      </c>
      <c r="L1246" s="211" t="s">
        <v>1703</v>
      </c>
      <c r="M1246" s="211"/>
      <c r="N1246" s="211" t="s">
        <v>1704</v>
      </c>
      <c r="O1246" s="211" t="s">
        <v>1703</v>
      </c>
      <c r="P1246" s="211"/>
      <c r="Q1246" s="211" t="s">
        <v>1704</v>
      </c>
      <c r="R1246" s="211" t="s">
        <v>1703</v>
      </c>
      <c r="S1246" s="211"/>
      <c r="T1246" s="211" t="s">
        <v>1704</v>
      </c>
      <c r="U1246" t="s">
        <v>172</v>
      </c>
      <c r="V1246" s="211" t="s">
        <v>1703</v>
      </c>
      <c r="W1246" s="211"/>
      <c r="X1246" s="211" t="s">
        <v>1704</v>
      </c>
      <c r="Y1246" s="211" t="s">
        <v>1703</v>
      </c>
      <c r="Z1246" s="211"/>
      <c r="AA1246" s="211" t="s">
        <v>1704</v>
      </c>
      <c r="AB1246" s="211" t="s">
        <v>1703</v>
      </c>
      <c r="AC1246" s="211"/>
      <c r="AD1246" s="211" t="s">
        <v>1704</v>
      </c>
      <c r="AE1246" t="s">
        <v>172</v>
      </c>
    </row>
    <row r="1247" spans="1:31" x14ac:dyDescent="0.3">
      <c r="A1247" t="s">
        <v>1996</v>
      </c>
      <c r="B1247" s="15">
        <v>967</v>
      </c>
      <c r="C1247" s="27" t="s">
        <v>172</v>
      </c>
      <c r="D1247" s="15">
        <v>21.818181818181799</v>
      </c>
      <c r="E1247" s="2">
        <v>947</v>
      </c>
      <c r="F1247" s="27" t="s">
        <v>172</v>
      </c>
      <c r="G1247" s="14">
        <v>16.363636363636299</v>
      </c>
      <c r="H1247" s="2">
        <v>1116</v>
      </c>
      <c r="I1247" s="27" t="s">
        <v>172</v>
      </c>
      <c r="J1247" s="14">
        <v>31.515152</v>
      </c>
      <c r="K1247" s="27">
        <v>0.15408479834539815</v>
      </c>
      <c r="L1247" s="15">
        <v>970</v>
      </c>
      <c r="M1247" s="27" t="s">
        <v>172</v>
      </c>
      <c r="N1247" s="15">
        <v>10.909090909090899</v>
      </c>
      <c r="O1247" s="2">
        <v>951</v>
      </c>
      <c r="P1247" s="27" t="s">
        <v>172</v>
      </c>
      <c r="Q1247" s="14">
        <v>9.0909090909090899</v>
      </c>
      <c r="R1247" s="2">
        <v>1084</v>
      </c>
      <c r="S1247" s="27" t="s">
        <v>172</v>
      </c>
      <c r="T1247" s="14">
        <v>11.515152</v>
      </c>
      <c r="U1247" s="27">
        <v>0.11752577319587629</v>
      </c>
      <c r="V1247" s="15">
        <v>1409</v>
      </c>
      <c r="W1247" s="27" t="s">
        <v>172</v>
      </c>
      <c r="X1247" s="15">
        <v>1</v>
      </c>
      <c r="Y1247" s="2">
        <v>1419</v>
      </c>
      <c r="Z1247" s="27" t="s">
        <v>172</v>
      </c>
      <c r="AA1247" s="14">
        <v>1</v>
      </c>
      <c r="AB1247" s="2">
        <v>1688</v>
      </c>
      <c r="AC1247" s="27" t="s">
        <v>172</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122" t="s">
        <v>1997</v>
      </c>
      <c r="B1249" s="122"/>
      <c r="C1249" s="122"/>
      <c r="D1249" s="122"/>
      <c r="E1249" s="122"/>
      <c r="F1249" s="122"/>
      <c r="G1249" s="122"/>
      <c r="H1249" s="122"/>
      <c r="I1249" s="122"/>
      <c r="J1249" s="122"/>
      <c r="K1249" s="122"/>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211" t="s">
        <v>1703</v>
      </c>
      <c r="C1250" s="211"/>
      <c r="D1250" s="211" t="s">
        <v>1704</v>
      </c>
      <c r="E1250" s="211" t="s">
        <v>1703</v>
      </c>
      <c r="F1250" s="211"/>
      <c r="G1250" s="211" t="s">
        <v>1704</v>
      </c>
      <c r="H1250" s="211" t="s">
        <v>1703</v>
      </c>
      <c r="I1250" s="211"/>
      <c r="J1250" s="211" t="s">
        <v>1704</v>
      </c>
      <c r="K1250" t="s">
        <v>172</v>
      </c>
      <c r="L1250" s="211" t="s">
        <v>1703</v>
      </c>
      <c r="M1250" s="211"/>
      <c r="N1250" s="211" t="s">
        <v>1704</v>
      </c>
      <c r="O1250" s="211" t="s">
        <v>1703</v>
      </c>
      <c r="P1250" s="211"/>
      <c r="Q1250" s="211" t="s">
        <v>1704</v>
      </c>
      <c r="R1250" s="211" t="s">
        <v>1703</v>
      </c>
      <c r="S1250" s="211"/>
      <c r="T1250" s="211" t="s">
        <v>1704</v>
      </c>
      <c r="U1250" t="s">
        <v>172</v>
      </c>
      <c r="V1250" s="211" t="s">
        <v>1703</v>
      </c>
      <c r="W1250" s="211"/>
      <c r="X1250" s="211" t="s">
        <v>1704</v>
      </c>
      <c r="Y1250" s="211" t="s">
        <v>1703</v>
      </c>
      <c r="Z1250" s="211"/>
      <c r="AA1250" s="211" t="s">
        <v>1704</v>
      </c>
      <c r="AB1250" s="211" t="s">
        <v>1703</v>
      </c>
      <c r="AC1250" s="211"/>
      <c r="AD1250" s="211" t="s">
        <v>1704</v>
      </c>
      <c r="AE1250" t="s">
        <v>172</v>
      </c>
    </row>
    <row r="1251" spans="1:31" x14ac:dyDescent="0.3">
      <c r="A1251" t="s">
        <v>174</v>
      </c>
      <c r="B1251" s="2">
        <v>8229</v>
      </c>
      <c r="C1251" s="27" t="s">
        <v>172</v>
      </c>
      <c r="D1251" s="2">
        <v>192.72727272727201</v>
      </c>
      <c r="E1251" s="2">
        <v>9060</v>
      </c>
      <c r="F1251" s="27" t="s">
        <v>172</v>
      </c>
      <c r="G1251" s="14">
        <v>166.06060606060601</v>
      </c>
      <c r="H1251" s="2">
        <v>10090</v>
      </c>
      <c r="I1251" s="27" t="s">
        <v>172</v>
      </c>
      <c r="J1251" s="14">
        <v>214.54545454545456</v>
      </c>
      <c r="K1251" s="27">
        <v>0.22615141572487543</v>
      </c>
      <c r="L1251" s="2">
        <v>73586</v>
      </c>
      <c r="M1251" s="27" t="s">
        <v>172</v>
      </c>
      <c r="N1251" s="2">
        <v>471.51515151515099</v>
      </c>
      <c r="O1251" s="2">
        <v>77692</v>
      </c>
      <c r="P1251" s="27" t="s">
        <v>172</v>
      </c>
      <c r="Q1251" s="14">
        <v>383.636363636363</v>
      </c>
      <c r="R1251" s="2">
        <v>81306</v>
      </c>
      <c r="S1251" s="27" t="s">
        <v>172</v>
      </c>
      <c r="T1251" s="14">
        <v>372.72727272727275</v>
      </c>
      <c r="U1251" s="27">
        <v>0.10491126029407767</v>
      </c>
      <c r="V1251" s="2">
        <v>12392852</v>
      </c>
      <c r="W1251" s="27" t="s">
        <v>172</v>
      </c>
      <c r="X1251" s="2">
        <v>13533</v>
      </c>
      <c r="Y1251" s="2">
        <v>12717801</v>
      </c>
      <c r="Z1251" s="27" t="s">
        <v>172</v>
      </c>
      <c r="AA1251" s="14">
        <v>11122.42</v>
      </c>
      <c r="AB1251" s="2">
        <v>13103114</v>
      </c>
      <c r="AC1251" s="27" t="s">
        <v>172</v>
      </c>
      <c r="AD1251" s="14">
        <v>11237.58</v>
      </c>
      <c r="AE1251" s="27">
        <v>5.7000000000000002E-2</v>
      </c>
    </row>
    <row r="1252" spans="1:31" x14ac:dyDescent="0.3">
      <c r="A1252" t="s">
        <v>1585</v>
      </c>
      <c r="B1252" s="2">
        <v>4482</v>
      </c>
      <c r="C1252" s="27">
        <v>0.54465913233685748</v>
      </c>
      <c r="D1252" s="2">
        <v>170.90909090909</v>
      </c>
      <c r="E1252" s="2">
        <v>4417</v>
      </c>
      <c r="F1252" s="27">
        <v>0.48752759381898453</v>
      </c>
      <c r="G1252" s="14">
        <v>169.69696969696901</v>
      </c>
      <c r="H1252" s="2">
        <v>5292</v>
      </c>
      <c r="I1252" s="27">
        <v>0.52447968285431124</v>
      </c>
      <c r="J1252" s="14">
        <v>276.969696969697</v>
      </c>
      <c r="K1252" s="27">
        <v>0.18072289156626506</v>
      </c>
      <c r="L1252" s="2">
        <v>41135</v>
      </c>
      <c r="M1252" s="27">
        <v>0.55900578914467425</v>
      </c>
      <c r="N1252" s="2">
        <v>614.54545454545405</v>
      </c>
      <c r="O1252" s="2">
        <v>40124</v>
      </c>
      <c r="P1252" s="27">
        <v>0.5164495700973073</v>
      </c>
      <c r="Q1252" s="14">
        <v>530.90909090909099</v>
      </c>
      <c r="R1252" s="2">
        <v>42480</v>
      </c>
      <c r="S1252" s="27">
        <v>0.52247066637148554</v>
      </c>
      <c r="T1252" s="14">
        <v>656.969696969697</v>
      </c>
      <c r="U1252" s="27">
        <v>3.2697216482314329E-2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1998</v>
      </c>
      <c r="B1253" s="2">
        <v>83</v>
      </c>
      <c r="C1253" s="27">
        <v>1.0086280228460323E-2</v>
      </c>
      <c r="D1253" s="2">
        <v>27.272727272727199</v>
      </c>
      <c r="E1253" s="2">
        <v>78</v>
      </c>
      <c r="F1253" s="27">
        <v>8.6092715231788075E-3</v>
      </c>
      <c r="G1253" s="14">
        <v>27.878787878787801</v>
      </c>
      <c r="H1253" s="2">
        <v>45</v>
      </c>
      <c r="I1253" s="27">
        <v>4.4598612487611496E-3</v>
      </c>
      <c r="J1253" s="14">
        <v>22.424242424242426</v>
      </c>
      <c r="K1253" s="27">
        <v>-0.45783132530120479</v>
      </c>
      <c r="L1253" s="2">
        <v>667</v>
      </c>
      <c r="M1253" s="27">
        <v>9.0642241730763996E-3</v>
      </c>
      <c r="N1253" s="2">
        <v>93.3333333333333</v>
      </c>
      <c r="O1253" s="2">
        <v>690</v>
      </c>
      <c r="P1253" s="27">
        <v>8.8812232919734339E-3</v>
      </c>
      <c r="Q1253" s="14">
        <v>96.363636363636402</v>
      </c>
      <c r="R1253" s="2">
        <v>539</v>
      </c>
      <c r="S1253" s="27">
        <v>6.6292770521240744E-3</v>
      </c>
      <c r="T1253" s="14">
        <v>90.909090909090921</v>
      </c>
      <c r="U1253" s="27">
        <v>-0.19190404797601199</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1999</v>
      </c>
      <c r="B1254" s="2">
        <v>69</v>
      </c>
      <c r="C1254" s="27">
        <v>8.3849799489609921E-3</v>
      </c>
      <c r="D1254" s="2">
        <v>26.060606060605998</v>
      </c>
      <c r="E1254" s="2">
        <v>109</v>
      </c>
      <c r="F1254" s="27">
        <v>1.2030905077262692E-2</v>
      </c>
      <c r="G1254" s="14">
        <v>46.6666666666666</v>
      </c>
      <c r="H1254" s="2">
        <v>146</v>
      </c>
      <c r="I1254" s="27">
        <v>1.4469772051536175E-2</v>
      </c>
      <c r="J1254" s="14">
        <v>109.6969696969697</v>
      </c>
      <c r="K1254" s="27">
        <v>1.1159420289855073</v>
      </c>
      <c r="L1254" s="2">
        <v>811</v>
      </c>
      <c r="M1254" s="27">
        <v>1.1021118147473705E-2</v>
      </c>
      <c r="N1254" s="2">
        <v>129.69696969696901</v>
      </c>
      <c r="O1254" s="2">
        <v>615</v>
      </c>
      <c r="P1254" s="27">
        <v>7.9158729341502337E-3</v>
      </c>
      <c r="Q1254" s="14">
        <v>90.303030303030297</v>
      </c>
      <c r="R1254" s="2">
        <v>724</v>
      </c>
      <c r="S1254" s="27">
        <v>8.904631884485769E-3</v>
      </c>
      <c r="T1254" s="14">
        <v>203.03030303030303</v>
      </c>
      <c r="U1254" s="27">
        <v>-0.10727496917385944</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1862</v>
      </c>
      <c r="B1255" s="2">
        <v>275</v>
      </c>
      <c r="C1255" s="27">
        <v>3.3418398347308302E-2</v>
      </c>
      <c r="D1255" s="2">
        <v>64.848484848484802</v>
      </c>
      <c r="E1255" s="2">
        <v>144</v>
      </c>
      <c r="F1255" s="27">
        <v>1.5894039735099338E-2</v>
      </c>
      <c r="G1255" s="14">
        <v>36.969696969696898</v>
      </c>
      <c r="H1255" s="2">
        <v>202</v>
      </c>
      <c r="I1255" s="27">
        <v>2.0019821605550051E-2</v>
      </c>
      <c r="J1255" s="14">
        <v>67.27272727272728</v>
      </c>
      <c r="K1255" s="27">
        <v>-0.26545454545454544</v>
      </c>
      <c r="L1255" s="2">
        <v>1782</v>
      </c>
      <c r="M1255" s="27">
        <v>2.4216562933166635E-2</v>
      </c>
      <c r="N1255" s="2">
        <v>146.06060606060601</v>
      </c>
      <c r="O1255" s="2">
        <v>1617</v>
      </c>
      <c r="P1255" s="27">
        <v>2.0812953714668177E-2</v>
      </c>
      <c r="Q1255" s="14">
        <v>155.15151515151501</v>
      </c>
      <c r="R1255" s="2">
        <v>1359</v>
      </c>
      <c r="S1255" s="27">
        <v>1.6714633606375914E-2</v>
      </c>
      <c r="T1255" s="14">
        <v>160.60606060606062</v>
      </c>
      <c r="U1255" s="27">
        <v>-0.23737373737373738</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1863</v>
      </c>
      <c r="B1256" s="2">
        <v>170</v>
      </c>
      <c r="C1256" s="27">
        <v>2.0658646251063312E-2</v>
      </c>
      <c r="D1256" s="2">
        <v>43.636363636363598</v>
      </c>
      <c r="E1256" s="2">
        <v>157</v>
      </c>
      <c r="F1256" s="27">
        <v>1.7328918322295807E-2</v>
      </c>
      <c r="G1256" s="14">
        <v>41.212121212121197</v>
      </c>
      <c r="H1256" s="2">
        <v>203</v>
      </c>
      <c r="I1256" s="27">
        <v>2.0118929633300298E-2</v>
      </c>
      <c r="J1256" s="14">
        <v>52.727272727272727</v>
      </c>
      <c r="K1256" s="27">
        <v>0.19411764705882353</v>
      </c>
      <c r="L1256" s="2">
        <v>1405</v>
      </c>
      <c r="M1256" s="27">
        <v>1.9093305791862584E-2</v>
      </c>
      <c r="N1256" s="2">
        <v>130.90909090909</v>
      </c>
      <c r="O1256" s="2">
        <v>1632</v>
      </c>
      <c r="P1256" s="27">
        <v>2.1006023786232817E-2</v>
      </c>
      <c r="Q1256" s="14">
        <v>129.69696969696901</v>
      </c>
      <c r="R1256" s="2">
        <v>1400</v>
      </c>
      <c r="S1256" s="27">
        <v>1.7218901434088506E-2</v>
      </c>
      <c r="T1256" s="14">
        <v>204.24242424242425</v>
      </c>
      <c r="U1256" s="27">
        <v>-3.5587188612099642E-3</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1864</v>
      </c>
      <c r="B1257" s="2">
        <v>162</v>
      </c>
      <c r="C1257" s="27">
        <v>1.9686474662777981E-2</v>
      </c>
      <c r="D1257" s="2">
        <v>38.787878787878697</v>
      </c>
      <c r="E1257" s="2">
        <v>232</v>
      </c>
      <c r="F1257" s="27">
        <v>2.5607064017660046E-2</v>
      </c>
      <c r="G1257" s="14">
        <v>50.303030303030297</v>
      </c>
      <c r="H1257" s="2">
        <v>130</v>
      </c>
      <c r="I1257" s="27">
        <v>1.288404360753221E-2</v>
      </c>
      <c r="J1257" s="14">
        <v>38.787878787878789</v>
      </c>
      <c r="K1257" s="27">
        <v>-0.19753086419753085</v>
      </c>
      <c r="L1257" s="2">
        <v>2235</v>
      </c>
      <c r="M1257" s="27">
        <v>3.0372625227624819E-2</v>
      </c>
      <c r="N1257" s="2">
        <v>223.636363636363</v>
      </c>
      <c r="O1257" s="2">
        <v>1950</v>
      </c>
      <c r="P1257" s="27">
        <v>2.5099109303403182E-2</v>
      </c>
      <c r="Q1257" s="14">
        <v>183.030303030303</v>
      </c>
      <c r="R1257" s="2">
        <v>1486</v>
      </c>
      <c r="S1257" s="27">
        <v>1.8276633950753941E-2</v>
      </c>
      <c r="T1257" s="14">
        <v>196.96969696969697</v>
      </c>
      <c r="U1257" s="27">
        <v>-0.33512304250559283</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2000</v>
      </c>
      <c r="B1258" s="2">
        <v>566</v>
      </c>
      <c r="C1258" s="27">
        <v>6.8781139871187266E-2</v>
      </c>
      <c r="D1258" s="2">
        <v>109.69696969696901</v>
      </c>
      <c r="E1258" s="2">
        <v>424</v>
      </c>
      <c r="F1258" s="27">
        <v>4.6799116997792496E-2</v>
      </c>
      <c r="G1258" s="14">
        <v>59.393939393939398</v>
      </c>
      <c r="H1258" s="2">
        <v>359</v>
      </c>
      <c r="I1258" s="27">
        <v>3.5579781962338949E-2</v>
      </c>
      <c r="J1258" s="14">
        <v>83.63636363636364</v>
      </c>
      <c r="K1258" s="27">
        <v>-0.36572438162544169</v>
      </c>
      <c r="L1258" s="2">
        <v>3706</v>
      </c>
      <c r="M1258" s="27">
        <v>5.0362840757752832E-2</v>
      </c>
      <c r="N1258" s="2">
        <v>253.333333333333</v>
      </c>
      <c r="O1258" s="2">
        <v>4015</v>
      </c>
      <c r="P1258" s="27">
        <v>5.1678422488801938E-2</v>
      </c>
      <c r="Q1258" s="14">
        <v>256.36363636363598</v>
      </c>
      <c r="R1258" s="2">
        <v>2926</v>
      </c>
      <c r="S1258" s="27">
        <v>3.5987503997244978E-2</v>
      </c>
      <c r="T1258" s="14">
        <v>275.15151515151518</v>
      </c>
      <c r="U1258" s="27">
        <v>-0.21046950890447921</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2001</v>
      </c>
      <c r="B1259" s="2">
        <v>653</v>
      </c>
      <c r="C1259" s="27">
        <v>7.9353505893790255E-2</v>
      </c>
      <c r="D1259" s="2">
        <v>104.24242424242399</v>
      </c>
      <c r="E1259" s="2">
        <v>605</v>
      </c>
      <c r="F1259" s="27">
        <v>6.6777041942604851E-2</v>
      </c>
      <c r="G1259" s="14">
        <v>83.030303030303003</v>
      </c>
      <c r="H1259" s="2">
        <v>616</v>
      </c>
      <c r="I1259" s="27">
        <v>6.1050545094152628E-2</v>
      </c>
      <c r="J1259" s="14">
        <v>111.51515151515152</v>
      </c>
      <c r="K1259" s="27">
        <v>-5.6661562021439509E-2</v>
      </c>
      <c r="L1259" s="2">
        <v>5918</v>
      </c>
      <c r="M1259" s="27">
        <v>8.0422906531133639E-2</v>
      </c>
      <c r="N1259" s="2">
        <v>303.030303030303</v>
      </c>
      <c r="O1259" s="2">
        <v>5466</v>
      </c>
      <c r="P1259" s="27">
        <v>7.0354734078154763E-2</v>
      </c>
      <c r="Q1259" s="14">
        <v>273.33333333333297</v>
      </c>
      <c r="R1259" s="2">
        <v>5572</v>
      </c>
      <c r="S1259" s="27">
        <v>6.8531227707672254E-2</v>
      </c>
      <c r="T1259" s="14">
        <v>313.93939393939394</v>
      </c>
      <c r="U1259" s="27">
        <v>-5.8465697870902333E-2</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2002</v>
      </c>
      <c r="B1260" s="2">
        <v>1062</v>
      </c>
      <c r="C1260" s="27">
        <v>0.12905577834487786</v>
      </c>
      <c r="D1260" s="2">
        <v>111.515151515151</v>
      </c>
      <c r="E1260" s="2">
        <v>957</v>
      </c>
      <c r="F1260" s="27">
        <v>0.10562913907284768</v>
      </c>
      <c r="G1260" s="14">
        <v>120.60606060606</v>
      </c>
      <c r="H1260" s="2">
        <v>970</v>
      </c>
      <c r="I1260" s="27">
        <v>9.6134786917740342E-2</v>
      </c>
      <c r="J1260" s="14">
        <v>126.06060606060606</v>
      </c>
      <c r="K1260" s="27">
        <v>-8.6629001883239173E-2</v>
      </c>
      <c r="L1260" s="2">
        <v>9047</v>
      </c>
      <c r="M1260" s="27">
        <v>0.12294458184980839</v>
      </c>
      <c r="N1260" s="2">
        <v>409.69696969696901</v>
      </c>
      <c r="O1260" s="2">
        <v>8638</v>
      </c>
      <c r="P1260" s="27">
        <v>0.11118261854502394</v>
      </c>
      <c r="Q1260" s="14">
        <v>364.24242424242402</v>
      </c>
      <c r="R1260" s="2">
        <v>7959</v>
      </c>
      <c r="S1260" s="27">
        <v>9.7889454652793154E-2</v>
      </c>
      <c r="T1260" s="14">
        <v>452.72727272727275</v>
      </c>
      <c r="U1260" s="27">
        <v>-0.12026085995357577</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1872</v>
      </c>
      <c r="B1261" s="2">
        <v>501</v>
      </c>
      <c r="C1261" s="27">
        <v>6.0882245716368938E-2</v>
      </c>
      <c r="D1261" s="2">
        <v>80</v>
      </c>
      <c r="E1261" s="2">
        <v>688</v>
      </c>
      <c r="F1261" s="27">
        <v>7.593818984547461E-2</v>
      </c>
      <c r="G1261" s="14">
        <v>85.454545454545396</v>
      </c>
      <c r="H1261" s="2">
        <v>705</v>
      </c>
      <c r="I1261" s="27">
        <v>6.9871159563924673E-2</v>
      </c>
      <c r="J1261" s="14">
        <v>121.21212121212122</v>
      </c>
      <c r="K1261" s="27">
        <v>0.40718562874251496</v>
      </c>
      <c r="L1261" s="2">
        <v>6250</v>
      </c>
      <c r="M1261" s="27">
        <v>8.4934634305438531E-2</v>
      </c>
      <c r="N1261" s="2">
        <v>326.666666666666</v>
      </c>
      <c r="O1261" s="2">
        <v>5931</v>
      </c>
      <c r="P1261" s="27">
        <v>7.63399062966586E-2</v>
      </c>
      <c r="Q1261" s="14">
        <v>354.54545454545399</v>
      </c>
      <c r="R1261" s="2">
        <v>6142</v>
      </c>
      <c r="S1261" s="27">
        <v>7.554178043440829E-2</v>
      </c>
      <c r="T1261" s="14">
        <v>318.18181818181819</v>
      </c>
      <c r="U1261" s="27">
        <v>-1.728E-2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2003</v>
      </c>
      <c r="B1262" s="2">
        <v>690</v>
      </c>
      <c r="C1262" s="27">
        <v>8.3849799489609911E-2</v>
      </c>
      <c r="D1262" s="2">
        <v>96.969696969696898</v>
      </c>
      <c r="E1262" s="2">
        <v>685</v>
      </c>
      <c r="F1262" s="27">
        <v>7.5607064017660042E-2</v>
      </c>
      <c r="G1262" s="14">
        <v>96.969696969696898</v>
      </c>
      <c r="H1262" s="2">
        <v>1271</v>
      </c>
      <c r="I1262" s="27">
        <v>0.12596630327056491</v>
      </c>
      <c r="J1262" s="14">
        <v>166.66666666666669</v>
      </c>
      <c r="K1262" s="27">
        <v>0.84202898550724636</v>
      </c>
      <c r="L1262" s="2">
        <v>5993</v>
      </c>
      <c r="M1262" s="27">
        <v>8.1442122142798903E-2</v>
      </c>
      <c r="N1262" s="2">
        <v>338.18181818181802</v>
      </c>
      <c r="O1262" s="2">
        <v>5874</v>
      </c>
      <c r="P1262" s="27">
        <v>7.5606240024712973E-2</v>
      </c>
      <c r="Q1262" s="14">
        <v>284.84848484848402</v>
      </c>
      <c r="R1262" s="2">
        <v>7949</v>
      </c>
      <c r="S1262" s="27">
        <v>9.7766462499692522E-2</v>
      </c>
      <c r="T1262" s="14">
        <v>321.21212121212125</v>
      </c>
      <c r="U1262" s="27">
        <v>0.32638077757383616</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2004</v>
      </c>
      <c r="B1263" s="2">
        <v>251</v>
      </c>
      <c r="C1263" s="27">
        <v>3.0501883582452302E-2</v>
      </c>
      <c r="D1263" s="2">
        <v>49.090909090909101</v>
      </c>
      <c r="E1263" s="2">
        <v>338</v>
      </c>
      <c r="F1263" s="27">
        <v>3.7306843267108168E-2</v>
      </c>
      <c r="G1263" s="14">
        <v>67.272727272727195</v>
      </c>
      <c r="H1263" s="2">
        <v>645</v>
      </c>
      <c r="I1263" s="27">
        <v>6.3924677898909807E-2</v>
      </c>
      <c r="J1263" s="14">
        <v>103.63636363636364</v>
      </c>
      <c r="K1263" s="27">
        <v>1.5697211155378485</v>
      </c>
      <c r="L1263" s="2">
        <v>3321</v>
      </c>
      <c r="M1263" s="27">
        <v>4.5130867284537822E-2</v>
      </c>
      <c r="N1263" s="2">
        <v>212.12121212121201</v>
      </c>
      <c r="O1263" s="2">
        <v>3696</v>
      </c>
      <c r="P1263" s="27">
        <v>4.757246563352726E-2</v>
      </c>
      <c r="Q1263" s="14">
        <v>227.272727272727</v>
      </c>
      <c r="R1263" s="2">
        <v>6424</v>
      </c>
      <c r="S1263" s="27">
        <v>7.9010159151846115E-2</v>
      </c>
      <c r="T1263" s="14">
        <v>290.30303030303031</v>
      </c>
      <c r="U1263" s="27">
        <v>0.93435712134899129</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1588</v>
      </c>
      <c r="B1264" s="2">
        <v>3747</v>
      </c>
      <c r="C1264" s="27">
        <v>0.45534086766314252</v>
      </c>
      <c r="D1264" s="2">
        <v>185.45454545454501</v>
      </c>
      <c r="E1264" s="2">
        <v>4643</v>
      </c>
      <c r="F1264" s="27">
        <v>0.51247240618101542</v>
      </c>
      <c r="G1264" s="14">
        <v>176.363636363636</v>
      </c>
      <c r="H1264" s="2">
        <v>4798</v>
      </c>
      <c r="I1264" s="27">
        <v>0.47552031714568882</v>
      </c>
      <c r="J1264" s="14">
        <v>258.78787878787881</v>
      </c>
      <c r="K1264" s="27">
        <v>0.28049105951427811</v>
      </c>
      <c r="L1264" s="2">
        <v>32451</v>
      </c>
      <c r="M1264" s="27">
        <v>0.44099421085532575</v>
      </c>
      <c r="N1264" s="2">
        <v>621.81818181818096</v>
      </c>
      <c r="O1264" s="2">
        <v>37568</v>
      </c>
      <c r="P1264" s="27">
        <v>0.4835504299026927</v>
      </c>
      <c r="Q1264" s="14">
        <v>546.06060606060601</v>
      </c>
      <c r="R1264" s="2">
        <v>38826</v>
      </c>
      <c r="S1264" s="27">
        <v>0.47752933362851452</v>
      </c>
      <c r="T1264" s="14">
        <v>552.72727272727275</v>
      </c>
      <c r="U1264" s="27">
        <v>0.19645003235647593</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1998</v>
      </c>
      <c r="B1265" s="2">
        <v>127</v>
      </c>
      <c r="C1265" s="27">
        <v>1.5433223964029651E-2</v>
      </c>
      <c r="D1265" s="2">
        <v>51.515151515151501</v>
      </c>
      <c r="E1265" s="2">
        <v>178</v>
      </c>
      <c r="F1265" s="27">
        <v>1.9646799116997793E-2</v>
      </c>
      <c r="G1265" s="14">
        <v>55.151515151515099</v>
      </c>
      <c r="H1265" s="2">
        <v>160</v>
      </c>
      <c r="I1265" s="27">
        <v>1.5857284440039643E-2</v>
      </c>
      <c r="J1265" s="14">
        <v>53.939393939393945</v>
      </c>
      <c r="K1265" s="27">
        <v>0.25984251968503935</v>
      </c>
      <c r="L1265" s="2">
        <v>1641</v>
      </c>
      <c r="M1265" s="27">
        <v>2.2300437583235942E-2</v>
      </c>
      <c r="N1265" s="2">
        <v>171.51515151515099</v>
      </c>
      <c r="O1265" s="2">
        <v>1782</v>
      </c>
      <c r="P1265" s="27">
        <v>2.2936724501879214E-2</v>
      </c>
      <c r="Q1265" s="14">
        <v>158.78787878787799</v>
      </c>
      <c r="R1265" s="2">
        <v>1717</v>
      </c>
      <c r="S1265" s="27">
        <v>2.1117752687378546E-2</v>
      </c>
      <c r="T1265" s="14">
        <v>203.03030303030303</v>
      </c>
      <c r="U1265" s="27">
        <v>4.6313223644119439E-2</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1999</v>
      </c>
      <c r="B1266" s="2">
        <v>210</v>
      </c>
      <c r="C1266" s="27">
        <v>2.5519504192489974E-2</v>
      </c>
      <c r="D1266" s="2">
        <v>62.424242424242401</v>
      </c>
      <c r="E1266" s="2">
        <v>364</v>
      </c>
      <c r="F1266" s="27">
        <v>4.0176600441501106E-2</v>
      </c>
      <c r="G1266" s="14">
        <v>89.090909090909093</v>
      </c>
      <c r="H1266" s="2">
        <v>158</v>
      </c>
      <c r="I1266" s="27">
        <v>1.5659068384539149E-2</v>
      </c>
      <c r="J1266" s="14">
        <v>53.333333333333336</v>
      </c>
      <c r="K1266" s="27">
        <v>-0.24761904761904763</v>
      </c>
      <c r="L1266" s="2">
        <v>2451</v>
      </c>
      <c r="M1266" s="27">
        <v>3.3307966189220772E-2</v>
      </c>
      <c r="N1266" s="2">
        <v>233.333333333333</v>
      </c>
      <c r="O1266" s="2">
        <v>2631</v>
      </c>
      <c r="P1266" s="27">
        <v>3.3864490552437829E-2</v>
      </c>
      <c r="Q1266" s="14">
        <v>200</v>
      </c>
      <c r="R1266" s="2">
        <v>1463</v>
      </c>
      <c r="S1266" s="27">
        <v>1.7993751998622489E-2</v>
      </c>
      <c r="T1266" s="14">
        <v>173.93939393939394</v>
      </c>
      <c r="U1266" s="27">
        <v>-0.40310077519379844</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1862</v>
      </c>
      <c r="B1267" s="2">
        <v>405</v>
      </c>
      <c r="C1267" s="27">
        <v>4.9216186656944952E-2</v>
      </c>
      <c r="D1267" s="2">
        <v>93.3333333333333</v>
      </c>
      <c r="E1267" s="2">
        <v>459</v>
      </c>
      <c r="F1267" s="27">
        <v>5.066225165562914E-2</v>
      </c>
      <c r="G1267" s="14">
        <v>89.696969696969703</v>
      </c>
      <c r="H1267" s="2">
        <v>309</v>
      </c>
      <c r="I1267" s="27">
        <v>3.0624380574826561E-2</v>
      </c>
      <c r="J1267" s="14">
        <v>72.121212121212125</v>
      </c>
      <c r="K1267" s="27">
        <v>-0.23703703703703705</v>
      </c>
      <c r="L1267" s="2">
        <v>3732</v>
      </c>
      <c r="M1267" s="27">
        <v>5.071616883646346E-2</v>
      </c>
      <c r="N1267" s="2">
        <v>288.48484848484799</v>
      </c>
      <c r="O1267" s="2">
        <v>4223</v>
      </c>
      <c r="P1267" s="27">
        <v>5.4355660814498274E-2</v>
      </c>
      <c r="Q1267" s="14">
        <v>255.75757575757501</v>
      </c>
      <c r="R1267" s="2">
        <v>2846</v>
      </c>
      <c r="S1267" s="27">
        <v>3.5003566772439917E-2</v>
      </c>
      <c r="T1267" s="14">
        <v>258.18181818181819</v>
      </c>
      <c r="U1267" s="27">
        <v>-0.23740621650589497</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1863</v>
      </c>
      <c r="B1268" s="2">
        <v>353</v>
      </c>
      <c r="C1268" s="27">
        <v>4.2897071333090293E-2</v>
      </c>
      <c r="D1268" s="2">
        <v>75.757575757575694</v>
      </c>
      <c r="E1268" s="2">
        <v>484</v>
      </c>
      <c r="F1268" s="27">
        <v>5.3421633554083886E-2</v>
      </c>
      <c r="G1268" s="14">
        <v>92.121212121212096</v>
      </c>
      <c r="H1268" s="2">
        <v>253</v>
      </c>
      <c r="I1268" s="27">
        <v>2.5074331020812687E-2</v>
      </c>
      <c r="J1268" s="14">
        <v>67.27272727272728</v>
      </c>
      <c r="K1268" s="27">
        <v>-0.28328611898016998</v>
      </c>
      <c r="L1268" s="2">
        <v>3730</v>
      </c>
      <c r="M1268" s="27">
        <v>5.0688989753485715E-2</v>
      </c>
      <c r="N1268" s="2">
        <v>277.575757575757</v>
      </c>
      <c r="O1268" s="2">
        <v>3603</v>
      </c>
      <c r="P1268" s="27">
        <v>4.6375431189826496E-2</v>
      </c>
      <c r="Q1268" s="14">
        <v>309.69696969696901</v>
      </c>
      <c r="R1268" s="2">
        <v>2114</v>
      </c>
      <c r="S1268" s="27">
        <v>2.6000541165473644E-2</v>
      </c>
      <c r="T1268" s="14">
        <v>216.36363636363637</v>
      </c>
      <c r="U1268" s="27">
        <v>-0.43324396782841823</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1864</v>
      </c>
      <c r="B1269" s="2">
        <v>332</v>
      </c>
      <c r="C1269" s="27">
        <v>4.0345120913841293E-2</v>
      </c>
      <c r="D1269" s="2">
        <v>93.3333333333333</v>
      </c>
      <c r="E1269" s="2">
        <v>393</v>
      </c>
      <c r="F1269" s="27">
        <v>4.3377483443708606E-2</v>
      </c>
      <c r="G1269" s="14">
        <v>82.424242424242394</v>
      </c>
      <c r="H1269" s="2">
        <v>367</v>
      </c>
      <c r="I1269" s="27">
        <v>3.6372646184340933E-2</v>
      </c>
      <c r="J1269" s="14">
        <v>120.60606060606061</v>
      </c>
      <c r="K1269" s="27">
        <v>0.10542168674698796</v>
      </c>
      <c r="L1269" s="2">
        <v>3158</v>
      </c>
      <c r="M1269" s="27">
        <v>4.2915772021851983E-2</v>
      </c>
      <c r="N1269" s="2">
        <v>272.72727272727201</v>
      </c>
      <c r="O1269" s="2">
        <v>3431</v>
      </c>
      <c r="P1269" s="27">
        <v>4.416156103588529E-2</v>
      </c>
      <c r="Q1269" s="14">
        <v>260</v>
      </c>
      <c r="R1269" s="2">
        <v>2487</v>
      </c>
      <c r="S1269" s="27">
        <v>3.0588148476127223E-2</v>
      </c>
      <c r="T1269" s="14">
        <v>265.4545454545455</v>
      </c>
      <c r="U1269" s="27">
        <v>-0.21247625079164029</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2000</v>
      </c>
      <c r="B1270" s="2">
        <v>575</v>
      </c>
      <c r="C1270" s="27">
        <v>6.9874832908008264E-2</v>
      </c>
      <c r="D1270" s="2">
        <v>100.60606060606</v>
      </c>
      <c r="E1270" s="2">
        <v>826</v>
      </c>
      <c r="F1270" s="27">
        <v>9.1169977924944814E-2</v>
      </c>
      <c r="G1270" s="14">
        <v>118.787878787878</v>
      </c>
      <c r="H1270" s="2">
        <v>524</v>
      </c>
      <c r="I1270" s="27">
        <v>5.1932606541129835E-2</v>
      </c>
      <c r="J1270" s="14">
        <v>83.030303030303031</v>
      </c>
      <c r="K1270" s="27">
        <v>-8.8695652173913037E-2</v>
      </c>
      <c r="L1270" s="2">
        <v>5213</v>
      </c>
      <c r="M1270" s="27">
        <v>7.0842279781480166E-2</v>
      </c>
      <c r="N1270" s="2">
        <v>343.030303030303</v>
      </c>
      <c r="O1270" s="2">
        <v>5984</v>
      </c>
      <c r="P1270" s="27">
        <v>7.7022087216186988E-2</v>
      </c>
      <c r="Q1270" s="14">
        <v>332.72727272727201</v>
      </c>
      <c r="R1270" s="2">
        <v>4921</v>
      </c>
      <c r="S1270" s="27">
        <v>6.0524438540821096E-2</v>
      </c>
      <c r="T1270" s="14">
        <v>333.33333333333337</v>
      </c>
      <c r="U1270" s="27">
        <v>-5.6013811624784193E-2</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2001</v>
      </c>
      <c r="B1271" s="2">
        <v>615</v>
      </c>
      <c r="C1271" s="27">
        <v>7.4735690849434919E-2</v>
      </c>
      <c r="D1271" s="2">
        <v>97.575757575757606</v>
      </c>
      <c r="E1271" s="2">
        <v>696</v>
      </c>
      <c r="F1271" s="27">
        <v>7.6821192052980131E-2</v>
      </c>
      <c r="G1271" s="14">
        <v>87.272727272727195</v>
      </c>
      <c r="H1271" s="2">
        <v>1118</v>
      </c>
      <c r="I1271" s="27">
        <v>0.11080277502477701</v>
      </c>
      <c r="J1271" s="14">
        <v>161.81818181818181</v>
      </c>
      <c r="K1271" s="27">
        <v>0.8178861788617886</v>
      </c>
      <c r="L1271" s="2">
        <v>4631</v>
      </c>
      <c r="M1271" s="27">
        <v>6.2933166634957738E-2</v>
      </c>
      <c r="N1271" s="2">
        <v>319.39393939393898</v>
      </c>
      <c r="O1271" s="2">
        <v>6266</v>
      </c>
      <c r="P1271" s="27">
        <v>8.0651804561602231E-2</v>
      </c>
      <c r="Q1271" s="14">
        <v>381.81818181818102</v>
      </c>
      <c r="R1271" s="2">
        <v>6835</v>
      </c>
      <c r="S1271" s="27">
        <v>8.4065136644282099E-2</v>
      </c>
      <c r="T1271" s="14">
        <v>415.15151515151518</v>
      </c>
      <c r="U1271" s="27">
        <v>0.47592312675448067</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2002</v>
      </c>
      <c r="B1272" s="2">
        <v>656</v>
      </c>
      <c r="C1272" s="27">
        <v>7.9718070239397254E-2</v>
      </c>
      <c r="D1272" s="2">
        <v>105.454545454545</v>
      </c>
      <c r="E1272" s="2">
        <v>808</v>
      </c>
      <c r="F1272" s="27">
        <v>8.918322295805739E-2</v>
      </c>
      <c r="G1272" s="14">
        <v>105.454545454545</v>
      </c>
      <c r="H1272" s="2">
        <v>933</v>
      </c>
      <c r="I1272" s="27">
        <v>9.2467789890981172E-2</v>
      </c>
      <c r="J1272" s="14">
        <v>166.66666666666669</v>
      </c>
      <c r="K1272" s="27">
        <v>0.4222560975609756</v>
      </c>
      <c r="L1272" s="2">
        <v>4785</v>
      </c>
      <c r="M1272" s="27">
        <v>6.5025956024243742E-2</v>
      </c>
      <c r="N1272" s="2">
        <v>336.969696969697</v>
      </c>
      <c r="O1272" s="2">
        <v>5374</v>
      </c>
      <c r="P1272" s="27">
        <v>6.9170570972558312E-2</v>
      </c>
      <c r="Q1272" s="14">
        <v>293.33333333333297</v>
      </c>
      <c r="R1272" s="2">
        <v>8187</v>
      </c>
      <c r="S1272" s="27">
        <v>0.10069367574348756</v>
      </c>
      <c r="T1272" s="14">
        <v>500.60606060606062</v>
      </c>
      <c r="U1272" s="27">
        <v>0.71097178683385576</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1872</v>
      </c>
      <c r="B1273" s="2">
        <v>301</v>
      </c>
      <c r="C1273" s="27">
        <v>3.6577956009235628E-2</v>
      </c>
      <c r="D1273" s="2">
        <v>73.939393939393895</v>
      </c>
      <c r="E1273" s="2">
        <v>254</v>
      </c>
      <c r="F1273" s="27">
        <v>2.803532008830022E-2</v>
      </c>
      <c r="G1273" s="14">
        <v>56.969696969696898</v>
      </c>
      <c r="H1273" s="2">
        <v>532</v>
      </c>
      <c r="I1273" s="27">
        <v>5.2725470763131811E-2</v>
      </c>
      <c r="J1273" s="14">
        <v>103.03030303030303</v>
      </c>
      <c r="K1273" s="27">
        <v>0.76744186046511631</v>
      </c>
      <c r="L1273" s="2">
        <v>1716</v>
      </c>
      <c r="M1273" s="27">
        <v>2.3319653194901206E-2</v>
      </c>
      <c r="N1273" s="2">
        <v>167.87878787878699</v>
      </c>
      <c r="O1273" s="2">
        <v>2006</v>
      </c>
      <c r="P1273" s="27">
        <v>2.5819904237244503E-2</v>
      </c>
      <c r="Q1273" s="14">
        <v>184.24242424242399</v>
      </c>
      <c r="R1273" s="2">
        <v>3684</v>
      </c>
      <c r="S1273" s="27">
        <v>4.5310309202272893E-2</v>
      </c>
      <c r="T1273" s="14">
        <v>261.21212121212125</v>
      </c>
      <c r="U1273" s="27">
        <v>1.1468531468531469</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2003</v>
      </c>
      <c r="B1274" s="2">
        <v>115</v>
      </c>
      <c r="C1274" s="27">
        <v>1.3974966581601652E-2</v>
      </c>
      <c r="D1274" s="2">
        <v>46.6666666666666</v>
      </c>
      <c r="E1274" s="2">
        <v>172</v>
      </c>
      <c r="F1274" s="27">
        <v>1.8984547461368653E-2</v>
      </c>
      <c r="G1274" s="14">
        <v>47.272727272727202</v>
      </c>
      <c r="H1274" s="2">
        <v>303</v>
      </c>
      <c r="I1274" s="27">
        <v>3.0029732408325075E-2</v>
      </c>
      <c r="J1274" s="14">
        <v>89.696969696969703</v>
      </c>
      <c r="K1274" s="27">
        <v>1.6347826086956523</v>
      </c>
      <c r="L1274" s="2">
        <v>983</v>
      </c>
      <c r="M1274" s="27">
        <v>1.3358519283559373E-2</v>
      </c>
      <c r="N1274" s="2">
        <v>141.21212121212099</v>
      </c>
      <c r="O1274" s="2">
        <v>1695</v>
      </c>
      <c r="P1274" s="27">
        <v>2.1816918086804304E-2</v>
      </c>
      <c r="Q1274" s="14">
        <v>181.21212121212099</v>
      </c>
      <c r="R1274" s="2">
        <v>3223</v>
      </c>
      <c r="S1274" s="27">
        <v>3.9640370944333751E-2</v>
      </c>
      <c r="T1274" s="14">
        <v>300</v>
      </c>
      <c r="U1274" s="27">
        <v>2.2787385554425228</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2004</v>
      </c>
      <c r="B1275" s="2">
        <v>58</v>
      </c>
      <c r="C1275" s="27">
        <v>7.0482440150686594E-3</v>
      </c>
      <c r="D1275" s="2">
        <v>33.939393939393902</v>
      </c>
      <c r="E1275" s="2">
        <v>9</v>
      </c>
      <c r="F1275" s="27">
        <v>9.9337748344370861E-4</v>
      </c>
      <c r="G1275" s="14">
        <v>7.8787878787878798</v>
      </c>
      <c r="H1275" s="2">
        <v>141</v>
      </c>
      <c r="I1275" s="27">
        <v>1.3974231912784936E-2</v>
      </c>
      <c r="J1275" s="14">
        <v>51.515151515151516</v>
      </c>
      <c r="K1275" s="27">
        <v>1.4310344827586208</v>
      </c>
      <c r="L1275" s="2">
        <v>411</v>
      </c>
      <c r="M1275" s="27">
        <v>5.585301551925638E-3</v>
      </c>
      <c r="N1275" s="2">
        <v>87.878787878787904</v>
      </c>
      <c r="O1275" s="2">
        <v>573</v>
      </c>
      <c r="P1275" s="27">
        <v>7.3752767337692425E-3</v>
      </c>
      <c r="Q1275" s="14">
        <v>112.72727272727199</v>
      </c>
      <c r="R1275" s="2">
        <v>1349</v>
      </c>
      <c r="S1275" s="27">
        <v>1.6591641453275283E-2</v>
      </c>
      <c r="T1275" s="14">
        <v>158.18181818181819</v>
      </c>
      <c r="U1275" s="27">
        <v>2.2822384428223845</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122" t="s">
        <v>2005</v>
      </c>
      <c r="B1277" s="122"/>
      <c r="C1277" s="122"/>
      <c r="D1277" s="122"/>
      <c r="E1277" s="122"/>
      <c r="F1277" s="122"/>
      <c r="G1277" s="122"/>
      <c r="H1277" s="122"/>
      <c r="I1277" s="122"/>
      <c r="J1277" s="122"/>
      <c r="K1277" s="122"/>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211" t="s">
        <v>1703</v>
      </c>
      <c r="C1278" s="211"/>
      <c r="D1278" s="211" t="s">
        <v>1704</v>
      </c>
      <c r="E1278" s="211" t="s">
        <v>1703</v>
      </c>
      <c r="F1278" s="211"/>
      <c r="G1278" s="211" t="s">
        <v>1704</v>
      </c>
      <c r="H1278" s="211" t="s">
        <v>1703</v>
      </c>
      <c r="I1278" s="211"/>
      <c r="J1278" s="211" t="s">
        <v>1704</v>
      </c>
      <c r="K1278" t="s">
        <v>172</v>
      </c>
      <c r="L1278" s="211" t="s">
        <v>1703</v>
      </c>
      <c r="M1278" s="211"/>
      <c r="N1278" s="211" t="s">
        <v>1704</v>
      </c>
      <c r="O1278" s="211" t="s">
        <v>1703</v>
      </c>
      <c r="P1278" s="211"/>
      <c r="Q1278" s="211" t="s">
        <v>1704</v>
      </c>
      <c r="R1278" s="211" t="s">
        <v>1703</v>
      </c>
      <c r="S1278" s="211"/>
      <c r="T1278" s="211" t="s">
        <v>1704</v>
      </c>
      <c r="U1278" t="s">
        <v>172</v>
      </c>
      <c r="V1278" s="211" t="s">
        <v>1703</v>
      </c>
      <c r="W1278" s="211"/>
      <c r="X1278" s="211" t="s">
        <v>1704</v>
      </c>
      <c r="Y1278" s="211" t="s">
        <v>1703</v>
      </c>
      <c r="Z1278" s="211"/>
      <c r="AA1278" s="211" t="s">
        <v>1704</v>
      </c>
      <c r="AB1278" s="211" t="s">
        <v>1703</v>
      </c>
      <c r="AC1278" s="211"/>
      <c r="AD1278" s="211" t="s">
        <v>1704</v>
      </c>
      <c r="AE1278" t="s">
        <v>172</v>
      </c>
    </row>
    <row r="1279" spans="1:31" x14ac:dyDescent="0.3">
      <c r="A1279" t="s">
        <v>174</v>
      </c>
      <c r="B1279" s="14" t="s">
        <v>172</v>
      </c>
      <c r="C1279" s="27" t="s">
        <v>172</v>
      </c>
      <c r="D1279" s="14" t="s">
        <v>172</v>
      </c>
      <c r="E1279" s="14" t="s">
        <v>172</v>
      </c>
      <c r="F1279" s="27" t="s">
        <v>172</v>
      </c>
      <c r="G1279" s="14" t="s">
        <v>172</v>
      </c>
      <c r="H1279" s="14" t="s">
        <v>172</v>
      </c>
      <c r="I1279" s="27" t="s">
        <v>172</v>
      </c>
      <c r="J1279" s="14" t="s">
        <v>172</v>
      </c>
      <c r="L1279" s="14">
        <v>5</v>
      </c>
      <c r="M1279" s="27" t="s">
        <v>172</v>
      </c>
      <c r="N1279" s="14">
        <v>-0.60606060606059997</v>
      </c>
      <c r="O1279" s="14">
        <v>6.2</v>
      </c>
      <c r="P1279" s="27" t="s">
        <v>172</v>
      </c>
      <c r="Q1279" s="14">
        <v>-0.60606060606059997</v>
      </c>
      <c r="R1279" s="14">
        <v>8.9</v>
      </c>
      <c r="S1279" s="27" t="s">
        <v>172</v>
      </c>
      <c r="T1279" s="14" t="s">
        <v>172</v>
      </c>
      <c r="U1279" s="27">
        <v>0.78</v>
      </c>
      <c r="V1279" s="14">
        <v>5.3</v>
      </c>
      <c r="W1279" s="27" t="s">
        <v>172</v>
      </c>
      <c r="X1279" s="14">
        <v>-0.61</v>
      </c>
      <c r="Y1279" s="14">
        <v>8</v>
      </c>
      <c r="Z1279" s="27" t="s">
        <v>172</v>
      </c>
      <c r="AA1279" s="14">
        <v>-0.61</v>
      </c>
      <c r="AB1279" s="14">
        <v>12</v>
      </c>
      <c r="AC1279" s="27" t="s">
        <v>172</v>
      </c>
      <c r="AD1279" s="14" t="s">
        <v>172</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122" t="s">
        <v>2006</v>
      </c>
      <c r="B1281" s="122"/>
      <c r="C1281" s="122"/>
      <c r="D1281" s="122"/>
      <c r="E1281" s="122"/>
      <c r="F1281" s="122"/>
      <c r="G1281" s="122"/>
      <c r="H1281" s="122"/>
      <c r="I1281" s="122"/>
      <c r="J1281" s="122"/>
      <c r="K1281" s="122"/>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211" t="s">
        <v>1703</v>
      </c>
      <c r="C1282" s="211"/>
      <c r="D1282" s="211" t="s">
        <v>1704</v>
      </c>
      <c r="E1282" s="211" t="s">
        <v>1703</v>
      </c>
      <c r="F1282" s="211"/>
      <c r="G1282" s="211" t="s">
        <v>1704</v>
      </c>
      <c r="H1282" s="211" t="s">
        <v>1703</v>
      </c>
      <c r="I1282" s="211"/>
      <c r="J1282" s="211" t="s">
        <v>1704</v>
      </c>
      <c r="K1282" t="s">
        <v>172</v>
      </c>
      <c r="L1282" s="211" t="s">
        <v>1703</v>
      </c>
      <c r="M1282" s="211"/>
      <c r="N1282" s="211" t="s">
        <v>1704</v>
      </c>
      <c r="O1282" s="211" t="s">
        <v>1703</v>
      </c>
      <c r="P1282" s="211"/>
      <c r="Q1282" s="211" t="s">
        <v>1704</v>
      </c>
      <c r="R1282" s="211" t="s">
        <v>1703</v>
      </c>
      <c r="S1282" s="211"/>
      <c r="T1282" s="211" t="s">
        <v>1704</v>
      </c>
      <c r="U1282" t="s">
        <v>172</v>
      </c>
      <c r="V1282" s="211" t="s">
        <v>1703</v>
      </c>
      <c r="W1282" s="211"/>
      <c r="X1282" s="211" t="s">
        <v>1704</v>
      </c>
      <c r="Y1282" s="211" t="s">
        <v>1703</v>
      </c>
      <c r="Z1282" s="211"/>
      <c r="AA1282" s="211" t="s">
        <v>1704</v>
      </c>
      <c r="AB1282" s="211" t="s">
        <v>1703</v>
      </c>
      <c r="AC1282" s="211"/>
      <c r="AD1282" s="211" t="s">
        <v>1704</v>
      </c>
      <c r="AE1282" t="s">
        <v>172</v>
      </c>
    </row>
    <row r="1283" spans="1:31" x14ac:dyDescent="0.3">
      <c r="A1283" t="s">
        <v>174</v>
      </c>
      <c r="B1283" s="2">
        <v>1095</v>
      </c>
      <c r="C1283" s="27" t="s">
        <v>172</v>
      </c>
      <c r="D1283" s="2">
        <v>-0.60606060606059997</v>
      </c>
      <c r="E1283" s="2">
        <v>614</v>
      </c>
      <c r="F1283" s="27" t="s">
        <v>172</v>
      </c>
      <c r="G1283" s="2">
        <v>-1</v>
      </c>
      <c r="H1283" s="2">
        <v>358</v>
      </c>
      <c r="I1283" s="27" t="s">
        <v>172</v>
      </c>
      <c r="J1283" s="14" t="s">
        <v>172</v>
      </c>
      <c r="K1283" s="27">
        <v>-0.67305936073059358</v>
      </c>
      <c r="L1283" s="2">
        <v>9503</v>
      </c>
      <c r="M1283" s="27" t="s">
        <v>172</v>
      </c>
      <c r="N1283" s="2">
        <v>-0.60606060606059997</v>
      </c>
      <c r="O1283" s="2">
        <v>6371</v>
      </c>
      <c r="P1283" s="27" t="s">
        <v>172</v>
      </c>
      <c r="Q1283" s="2">
        <v>-1</v>
      </c>
      <c r="R1283" s="2">
        <v>5385</v>
      </c>
      <c r="S1283" s="27" t="s">
        <v>172</v>
      </c>
      <c r="T1283" s="14" t="s">
        <v>172</v>
      </c>
      <c r="U1283" s="27">
        <v>-0.43333684099757969</v>
      </c>
      <c r="V1283" s="2">
        <v>1159772</v>
      </c>
      <c r="W1283" s="27" t="s">
        <v>172</v>
      </c>
      <c r="X1283" s="2">
        <v>-1</v>
      </c>
      <c r="Y1283" s="2">
        <v>1127989</v>
      </c>
      <c r="Z1283" s="27" t="s">
        <v>172</v>
      </c>
      <c r="AA1283" s="2">
        <v>-1</v>
      </c>
      <c r="AB1283" s="2">
        <v>1107831</v>
      </c>
      <c r="AC1283" s="27" t="s">
        <v>172</v>
      </c>
      <c r="AD1283" s="14" t="s">
        <v>172</v>
      </c>
      <c r="AE1283" s="27">
        <v>-4.4999999999999998E-2</v>
      </c>
    </row>
    <row r="1284" spans="1:31" x14ac:dyDescent="0.3">
      <c r="A1284" t="s">
        <v>2007</v>
      </c>
      <c r="B1284" s="2">
        <v>89</v>
      </c>
      <c r="C1284" s="27">
        <v>8.1278538812785392E-2</v>
      </c>
      <c r="D1284" s="2">
        <v>-0.60606060606059997</v>
      </c>
      <c r="E1284" s="2">
        <v>0</v>
      </c>
      <c r="F1284" s="27">
        <v>0</v>
      </c>
      <c r="G1284" s="2">
        <v>-1</v>
      </c>
      <c r="H1284" s="2">
        <v>0</v>
      </c>
      <c r="I1284" s="27">
        <v>0</v>
      </c>
      <c r="J1284" s="14" t="s">
        <v>172</v>
      </c>
      <c r="K1284" s="27">
        <v>-1</v>
      </c>
      <c r="L1284" s="2">
        <v>321</v>
      </c>
      <c r="M1284" s="27">
        <v>3.3778806692623384E-2</v>
      </c>
      <c r="N1284" s="2">
        <v>-0.60606060606059997</v>
      </c>
      <c r="O1284" s="2">
        <v>200</v>
      </c>
      <c r="P1284" s="27">
        <v>3.1392246115209542E-2</v>
      </c>
      <c r="Q1284" s="2">
        <v>-1</v>
      </c>
      <c r="R1284" s="2">
        <v>512</v>
      </c>
      <c r="S1284" s="27">
        <v>9.5078922934076132E-2</v>
      </c>
      <c r="T1284" s="14" t="s">
        <v>172</v>
      </c>
      <c r="U1284" s="27">
        <v>0.59501557632398749</v>
      </c>
      <c r="V1284" s="2">
        <v>25780</v>
      </c>
      <c r="W1284" s="27">
        <v>2.1999999999999999E-2</v>
      </c>
      <c r="X1284" s="2">
        <v>-1</v>
      </c>
      <c r="Y1284" s="2">
        <v>29405</v>
      </c>
      <c r="Z1284" s="27">
        <v>2.5999999999999999E-2</v>
      </c>
      <c r="AA1284" s="2">
        <v>-1</v>
      </c>
      <c r="AB1284" s="2">
        <v>88235</v>
      </c>
      <c r="AC1284" s="27">
        <v>0.08</v>
      </c>
      <c r="AD1284" s="14" t="s">
        <v>172</v>
      </c>
      <c r="AE1284" s="27">
        <v>2.423</v>
      </c>
    </row>
    <row r="1285" spans="1:31" x14ac:dyDescent="0.3">
      <c r="A1285" t="s">
        <v>2008</v>
      </c>
      <c r="B1285" s="2">
        <v>1006</v>
      </c>
      <c r="C1285" s="27">
        <v>0.91872146118721465</v>
      </c>
      <c r="D1285" s="2">
        <v>-0.60606060606059997</v>
      </c>
      <c r="E1285" s="2">
        <v>614</v>
      </c>
      <c r="F1285" s="27">
        <v>1</v>
      </c>
      <c r="G1285" s="2">
        <v>-1</v>
      </c>
      <c r="H1285" s="2">
        <v>358</v>
      </c>
      <c r="I1285" s="27">
        <v>1</v>
      </c>
      <c r="J1285" s="14" t="s">
        <v>172</v>
      </c>
      <c r="K1285" s="27">
        <v>-0.64413518886679921</v>
      </c>
      <c r="L1285" s="2">
        <v>9182</v>
      </c>
      <c r="M1285" s="27">
        <v>0.96622119330737666</v>
      </c>
      <c r="N1285" s="2">
        <v>-0.60606060606059997</v>
      </c>
      <c r="O1285" s="2">
        <v>6171</v>
      </c>
      <c r="P1285" s="27">
        <v>0.96860775388479048</v>
      </c>
      <c r="Q1285" s="2">
        <v>-1</v>
      </c>
      <c r="R1285" s="2">
        <v>4873</v>
      </c>
      <c r="S1285" s="27">
        <v>0.90492107706592384</v>
      </c>
      <c r="T1285" s="14" t="s">
        <v>172</v>
      </c>
      <c r="U1285" s="27">
        <v>-0.4692877368764975</v>
      </c>
      <c r="V1285" s="2">
        <v>1133992</v>
      </c>
      <c r="W1285" s="27">
        <v>0.97799999999999998</v>
      </c>
      <c r="X1285" s="2">
        <v>-1</v>
      </c>
      <c r="Y1285" s="2">
        <v>1098584</v>
      </c>
      <c r="Z1285" s="27">
        <v>0.97399999999999998</v>
      </c>
      <c r="AA1285" s="2">
        <v>-1</v>
      </c>
      <c r="AB1285" s="2">
        <v>1019596</v>
      </c>
      <c r="AC1285" s="27">
        <v>0.92</v>
      </c>
      <c r="AD1285" s="14" t="s">
        <v>172</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122" t="s">
        <v>2009</v>
      </c>
      <c r="B1287" s="122"/>
      <c r="C1287" s="122"/>
      <c r="D1287" s="122"/>
      <c r="E1287" s="122"/>
      <c r="F1287" s="122"/>
      <c r="G1287" s="122"/>
      <c r="H1287" s="122"/>
      <c r="I1287" s="122"/>
      <c r="J1287" s="122"/>
      <c r="K1287" s="122"/>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172</v>
      </c>
      <c r="C1288" t="s">
        <v>172</v>
      </c>
      <c r="D1288" t="s">
        <v>172</v>
      </c>
      <c r="E1288" s="211" t="s">
        <v>1703</v>
      </c>
      <c r="F1288" s="211"/>
      <c r="G1288" s="211" t="s">
        <v>1704</v>
      </c>
      <c r="H1288" s="211" t="s">
        <v>1703</v>
      </c>
      <c r="I1288" s="211"/>
      <c r="J1288" s="211" t="s">
        <v>1704</v>
      </c>
      <c r="K1288" t="s">
        <v>172</v>
      </c>
      <c r="L1288" t="s">
        <v>172</v>
      </c>
      <c r="M1288" t="s">
        <v>172</v>
      </c>
      <c r="N1288" t="s">
        <v>172</v>
      </c>
      <c r="O1288" s="211" t="s">
        <v>1703</v>
      </c>
      <c r="P1288" s="211"/>
      <c r="Q1288" s="211" t="s">
        <v>1704</v>
      </c>
      <c r="R1288" s="211" t="s">
        <v>1703</v>
      </c>
      <c r="S1288" s="211"/>
      <c r="T1288" s="211" t="s">
        <v>1704</v>
      </c>
      <c r="U1288" t="s">
        <v>172</v>
      </c>
      <c r="V1288" t="s">
        <v>172</v>
      </c>
      <c r="W1288" t="s">
        <v>172</v>
      </c>
      <c r="X1288" t="s">
        <v>172</v>
      </c>
      <c r="Y1288" s="211" t="s">
        <v>1703</v>
      </c>
      <c r="Z1288" s="211"/>
      <c r="AA1288" s="211" t="s">
        <v>1704</v>
      </c>
      <c r="AB1288" s="211" t="s">
        <v>1703</v>
      </c>
      <c r="AC1288" s="211"/>
      <c r="AD1288" s="211" t="s">
        <v>1704</v>
      </c>
      <c r="AE1288" t="s">
        <v>172</v>
      </c>
    </row>
    <row r="1289" spans="1:31" x14ac:dyDescent="0.3">
      <c r="A1289" t="s">
        <v>174</v>
      </c>
      <c r="B1289" t="s">
        <v>172</v>
      </c>
      <c r="C1289" t="s">
        <v>172</v>
      </c>
      <c r="D1289" t="s">
        <v>172</v>
      </c>
      <c r="E1289" s="2">
        <v>3129</v>
      </c>
      <c r="F1289" s="27" t="s">
        <v>172</v>
      </c>
      <c r="G1289" s="14">
        <v>171.51515151515099</v>
      </c>
      <c r="H1289" s="2">
        <v>3651</v>
      </c>
      <c r="I1289" s="27" t="s">
        <v>172</v>
      </c>
      <c r="J1289" s="14">
        <v>240.606064</v>
      </c>
      <c r="L1289" t="s">
        <v>172</v>
      </c>
      <c r="M1289" t="s">
        <v>172</v>
      </c>
      <c r="N1289" t="s">
        <v>172</v>
      </c>
      <c r="O1289" s="2">
        <v>26949</v>
      </c>
      <c r="P1289" s="27" t="s">
        <v>172</v>
      </c>
      <c r="Q1289" s="14">
        <v>27.878787878787801</v>
      </c>
      <c r="R1289" s="2">
        <v>30765</v>
      </c>
      <c r="S1289" s="27" t="s">
        <v>172</v>
      </c>
      <c r="T1289" s="14">
        <v>53.3333321</v>
      </c>
      <c r="V1289" t="s">
        <v>172</v>
      </c>
      <c r="W1289" t="s">
        <v>172</v>
      </c>
      <c r="X1289" t="s">
        <v>172</v>
      </c>
      <c r="Y1289" s="2">
        <v>4797320</v>
      </c>
      <c r="Z1289" s="27" t="s">
        <v>172</v>
      </c>
      <c r="AA1289" s="14">
        <v>390.3</v>
      </c>
      <c r="AB1289" s="2">
        <v>5644497</v>
      </c>
      <c r="AC1289" s="27" t="s">
        <v>172</v>
      </c>
      <c r="AD1289" s="14">
        <v>503.64</v>
      </c>
    </row>
    <row r="1290" spans="1:31" x14ac:dyDescent="0.3">
      <c r="A1290" t="s">
        <v>2010</v>
      </c>
      <c r="B1290" t="s">
        <v>172</v>
      </c>
      <c r="C1290" t="s">
        <v>172</v>
      </c>
      <c r="D1290" t="s">
        <v>172</v>
      </c>
      <c r="E1290" s="2">
        <v>3062</v>
      </c>
      <c r="F1290" s="27">
        <v>0.97858740811760947</v>
      </c>
      <c r="G1290" s="14">
        <v>172.12121212121201</v>
      </c>
      <c r="H1290" s="2">
        <v>3568</v>
      </c>
      <c r="I1290" s="27">
        <v>0.97726650232812928</v>
      </c>
      <c r="J1290" s="14">
        <v>229.090912</v>
      </c>
      <c r="L1290" t="s">
        <v>172</v>
      </c>
      <c r="M1290" t="s">
        <v>172</v>
      </c>
      <c r="N1290" t="s">
        <v>172</v>
      </c>
      <c r="O1290" s="2">
        <v>26401</v>
      </c>
      <c r="P1290" s="27">
        <v>0.97966529370292033</v>
      </c>
      <c r="Q1290" s="14">
        <v>101.818181818181</v>
      </c>
      <c r="R1290" s="2">
        <v>30241</v>
      </c>
      <c r="S1290" s="27">
        <v>0.98296765805298225</v>
      </c>
      <c r="T1290" s="14">
        <v>135.15152</v>
      </c>
      <c r="V1290" t="s">
        <v>172</v>
      </c>
      <c r="W1290" t="s">
        <v>172</v>
      </c>
      <c r="X1290" t="s">
        <v>172</v>
      </c>
      <c r="Y1290" s="2">
        <v>4666616</v>
      </c>
      <c r="Z1290" s="27">
        <v>0.97299999999999998</v>
      </c>
      <c r="AA1290" s="14">
        <v>1135.76</v>
      </c>
      <c r="AB1290" s="2">
        <v>5504434</v>
      </c>
      <c r="AC1290" s="27">
        <v>0.97499999999999998</v>
      </c>
      <c r="AD1290" s="14">
        <v>1390.3</v>
      </c>
    </row>
    <row r="1291" spans="1:31" x14ac:dyDescent="0.3">
      <c r="A1291" t="s">
        <v>2011</v>
      </c>
      <c r="B1291" t="s">
        <v>172</v>
      </c>
      <c r="C1291" t="s">
        <v>172</v>
      </c>
      <c r="D1291" t="s">
        <v>172</v>
      </c>
      <c r="E1291" s="2">
        <v>2112</v>
      </c>
      <c r="F1291" s="27">
        <v>0.67497603068072864</v>
      </c>
      <c r="G1291" s="14">
        <v>164.24242424242399</v>
      </c>
      <c r="H1291" s="2">
        <v>2667</v>
      </c>
      <c r="I1291" s="27">
        <v>0.7304847986852917</v>
      </c>
      <c r="J1291" s="14">
        <v>210.909088</v>
      </c>
      <c r="L1291" t="s">
        <v>172</v>
      </c>
      <c r="M1291" t="s">
        <v>172</v>
      </c>
      <c r="N1291" t="s">
        <v>172</v>
      </c>
      <c r="O1291" s="2">
        <v>19494</v>
      </c>
      <c r="P1291" s="27">
        <v>0.72336635867750199</v>
      </c>
      <c r="Q1291" s="14">
        <v>290.30303030303003</v>
      </c>
      <c r="R1291" s="2">
        <v>23116</v>
      </c>
      <c r="S1291" s="27">
        <v>0.75137331383065176</v>
      </c>
      <c r="T1291" s="14">
        <v>333.33334400000001</v>
      </c>
      <c r="V1291" t="s">
        <v>172</v>
      </c>
      <c r="W1291" t="s">
        <v>172</v>
      </c>
      <c r="X1291" t="s">
        <v>172</v>
      </c>
      <c r="Y1291" s="2">
        <v>3350977</v>
      </c>
      <c r="Z1291" s="27">
        <v>0.69899999999999995</v>
      </c>
      <c r="AA1291" s="14">
        <v>6232.12</v>
      </c>
      <c r="AB1291" s="2">
        <v>3989414</v>
      </c>
      <c r="AC1291" s="27">
        <v>0.70699999999999996</v>
      </c>
      <c r="AD1291" s="14">
        <v>6612.12</v>
      </c>
    </row>
    <row r="1292" spans="1:31" x14ac:dyDescent="0.3">
      <c r="A1292" t="s">
        <v>2012</v>
      </c>
      <c r="B1292" t="s">
        <v>172</v>
      </c>
      <c r="C1292" t="s">
        <v>172</v>
      </c>
      <c r="D1292" t="s">
        <v>172</v>
      </c>
      <c r="E1292" s="2">
        <v>1158</v>
      </c>
      <c r="F1292" s="27">
        <v>0.37008628954937678</v>
      </c>
      <c r="G1292" s="14">
        <v>93.939393939393895</v>
      </c>
      <c r="H1292" s="2">
        <v>1333</v>
      </c>
      <c r="I1292" s="27">
        <v>0.36510545056149002</v>
      </c>
      <c r="J1292" s="14">
        <v>132.121216</v>
      </c>
      <c r="L1292" t="s">
        <v>172</v>
      </c>
      <c r="M1292" t="s">
        <v>172</v>
      </c>
      <c r="N1292" t="s">
        <v>172</v>
      </c>
      <c r="O1292" s="2">
        <v>8995</v>
      </c>
      <c r="P1292" s="27">
        <v>0.33377861887268545</v>
      </c>
      <c r="Q1292" s="14">
        <v>236.969696969697</v>
      </c>
      <c r="R1292" s="2">
        <v>10722</v>
      </c>
      <c r="S1292" s="27">
        <v>0.3485129205265724</v>
      </c>
      <c r="T1292" s="14">
        <v>296.36364700000001</v>
      </c>
      <c r="V1292" t="s">
        <v>172</v>
      </c>
      <c r="W1292" t="s">
        <v>172</v>
      </c>
      <c r="X1292" t="s">
        <v>172</v>
      </c>
      <c r="Y1292" s="2">
        <v>1522950</v>
      </c>
      <c r="Z1292" s="27">
        <v>0.317</v>
      </c>
      <c r="AA1292" s="14">
        <v>2661.21</v>
      </c>
      <c r="AB1292" s="2">
        <v>1809652</v>
      </c>
      <c r="AC1292" s="27">
        <v>0.32100000000000001</v>
      </c>
      <c r="AD1292" s="14">
        <v>4222.42</v>
      </c>
    </row>
    <row r="1293" spans="1:31" x14ac:dyDescent="0.3">
      <c r="A1293" t="s">
        <v>2013</v>
      </c>
      <c r="B1293" t="s">
        <v>172</v>
      </c>
      <c r="C1293" t="s">
        <v>172</v>
      </c>
      <c r="D1293" t="s">
        <v>172</v>
      </c>
      <c r="E1293" s="2">
        <v>748</v>
      </c>
      <c r="F1293" s="27">
        <v>0.2390540108660914</v>
      </c>
      <c r="G1293" s="14">
        <v>76.969696969696898</v>
      </c>
      <c r="H1293" s="2">
        <v>689</v>
      </c>
      <c r="I1293" s="27">
        <v>0.18871542043275816</v>
      </c>
      <c r="J1293" s="14">
        <v>70.909090000000006</v>
      </c>
      <c r="L1293" t="s">
        <v>172</v>
      </c>
      <c r="M1293" t="s">
        <v>172</v>
      </c>
      <c r="N1293" t="s">
        <v>172</v>
      </c>
      <c r="O1293" s="2">
        <v>5405</v>
      </c>
      <c r="P1293" s="27">
        <v>0.20056402834984602</v>
      </c>
      <c r="Q1293" s="14">
        <v>189.09090909090901</v>
      </c>
      <c r="R1293" s="2">
        <v>6232</v>
      </c>
      <c r="S1293" s="27">
        <v>0.20256785307979847</v>
      </c>
      <c r="T1293" s="14">
        <v>241.21212800000001</v>
      </c>
      <c r="V1293" t="s">
        <v>172</v>
      </c>
      <c r="W1293" t="s">
        <v>172</v>
      </c>
      <c r="X1293" t="s">
        <v>172</v>
      </c>
      <c r="Y1293" s="2">
        <v>990070</v>
      </c>
      <c r="Z1293" s="27">
        <v>0.20599999999999999</v>
      </c>
      <c r="AA1293" s="14">
        <v>2641.82</v>
      </c>
      <c r="AB1293" s="2">
        <v>1108369</v>
      </c>
      <c r="AC1293" s="27">
        <v>0.19600000000000001</v>
      </c>
      <c r="AD1293" s="14">
        <v>4059.39</v>
      </c>
    </row>
    <row r="1294" spans="1:31" x14ac:dyDescent="0.3">
      <c r="A1294" t="s">
        <v>2014</v>
      </c>
      <c r="B1294" t="s">
        <v>172</v>
      </c>
      <c r="C1294" t="s">
        <v>172</v>
      </c>
      <c r="D1294" t="s">
        <v>172</v>
      </c>
      <c r="E1294" s="2">
        <v>410</v>
      </c>
      <c r="F1294" s="27">
        <v>0.1310322786832854</v>
      </c>
      <c r="G1294" s="14">
        <v>70.303030303030297</v>
      </c>
      <c r="H1294" s="2">
        <v>644</v>
      </c>
      <c r="I1294" s="27">
        <v>0.17639003012873186</v>
      </c>
      <c r="J1294" s="14">
        <v>130.909088</v>
      </c>
      <c r="L1294" t="s">
        <v>172</v>
      </c>
      <c r="M1294" t="s">
        <v>172</v>
      </c>
      <c r="N1294" t="s">
        <v>172</v>
      </c>
      <c r="O1294" s="2">
        <v>3590</v>
      </c>
      <c r="P1294" s="27">
        <v>0.13321459052283943</v>
      </c>
      <c r="Q1294" s="14">
        <v>195.75757575757501</v>
      </c>
      <c r="R1294" s="2">
        <v>4490</v>
      </c>
      <c r="S1294" s="27">
        <v>0.14594506744677394</v>
      </c>
      <c r="T1294" s="14">
        <v>301.81817599999999</v>
      </c>
      <c r="V1294" t="s">
        <v>172</v>
      </c>
      <c r="W1294" t="s">
        <v>172</v>
      </c>
      <c r="X1294" t="s">
        <v>172</v>
      </c>
      <c r="Y1294" s="2">
        <v>532880</v>
      </c>
      <c r="Z1294" s="27">
        <v>0.111</v>
      </c>
      <c r="AA1294" s="14">
        <v>2384.85</v>
      </c>
      <c r="AB1294" s="2">
        <v>701283</v>
      </c>
      <c r="AC1294" s="27">
        <v>0.124</v>
      </c>
      <c r="AD1294" s="14">
        <v>4179.3900000000003</v>
      </c>
    </row>
    <row r="1295" spans="1:31" x14ac:dyDescent="0.3">
      <c r="A1295" t="s">
        <v>2015</v>
      </c>
      <c r="B1295" t="s">
        <v>172</v>
      </c>
      <c r="C1295" t="s">
        <v>172</v>
      </c>
      <c r="D1295" t="s">
        <v>172</v>
      </c>
      <c r="E1295" s="2">
        <v>702</v>
      </c>
      <c r="F1295" s="27">
        <v>0.22435282837967402</v>
      </c>
      <c r="G1295" s="14">
        <v>85.454545454545396</v>
      </c>
      <c r="H1295" s="2">
        <v>895</v>
      </c>
      <c r="I1295" s="27">
        <v>0.2451383182689674</v>
      </c>
      <c r="J1295" s="14">
        <v>92.727270000000004</v>
      </c>
      <c r="L1295" t="s">
        <v>172</v>
      </c>
      <c r="M1295" t="s">
        <v>172</v>
      </c>
      <c r="N1295" t="s">
        <v>172</v>
      </c>
      <c r="O1295" s="2">
        <v>5989</v>
      </c>
      <c r="P1295" s="27">
        <v>0.22223459126498199</v>
      </c>
      <c r="Q1295" s="14">
        <v>216.969696969697</v>
      </c>
      <c r="R1295" s="2">
        <v>7769</v>
      </c>
      <c r="S1295" s="27">
        <v>0.25252722249309278</v>
      </c>
      <c r="T1295" s="14">
        <v>274.54544099999998</v>
      </c>
      <c r="V1295" t="s">
        <v>172</v>
      </c>
      <c r="W1295" t="s">
        <v>172</v>
      </c>
      <c r="X1295" t="s">
        <v>172</v>
      </c>
      <c r="Y1295" s="2">
        <v>1045351</v>
      </c>
      <c r="Z1295" s="27">
        <v>0.218</v>
      </c>
      <c r="AA1295" s="14">
        <v>2800.61</v>
      </c>
      <c r="AB1295" s="2">
        <v>1274968</v>
      </c>
      <c r="AC1295" s="27">
        <v>0.22600000000000001</v>
      </c>
      <c r="AD1295" s="14">
        <v>3481.21</v>
      </c>
    </row>
    <row r="1296" spans="1:31" x14ac:dyDescent="0.3">
      <c r="A1296" t="s">
        <v>2016</v>
      </c>
      <c r="B1296" t="s">
        <v>172</v>
      </c>
      <c r="C1296" t="s">
        <v>172</v>
      </c>
      <c r="D1296" t="s">
        <v>172</v>
      </c>
      <c r="E1296" s="2">
        <v>145</v>
      </c>
      <c r="F1296" s="27">
        <v>4.6340683924576541E-2</v>
      </c>
      <c r="G1296" s="14">
        <v>40</v>
      </c>
      <c r="H1296" s="2">
        <v>265</v>
      </c>
      <c r="I1296" s="27">
        <v>7.2582854012599285E-2</v>
      </c>
      <c r="J1296" s="14">
        <v>82.424239999999998</v>
      </c>
      <c r="L1296" t="s">
        <v>172</v>
      </c>
      <c r="M1296" t="s">
        <v>172</v>
      </c>
      <c r="N1296" t="s">
        <v>172</v>
      </c>
      <c r="O1296" s="2">
        <v>2642</v>
      </c>
      <c r="P1296" s="27">
        <v>9.8037032914022784E-2</v>
      </c>
      <c r="Q1296" s="14">
        <v>232.72727272727201</v>
      </c>
      <c r="R1296" s="2">
        <v>2617</v>
      </c>
      <c r="S1296" s="27">
        <v>8.5064196326994967E-2</v>
      </c>
      <c r="T1296" s="14">
        <v>256.96969999999999</v>
      </c>
      <c r="V1296" t="s">
        <v>172</v>
      </c>
      <c r="W1296" t="s">
        <v>172</v>
      </c>
      <c r="X1296" t="s">
        <v>172</v>
      </c>
      <c r="Y1296" s="2">
        <v>451686</v>
      </c>
      <c r="Z1296" s="27">
        <v>9.4E-2</v>
      </c>
      <c r="AA1296" s="14">
        <v>3724.85</v>
      </c>
      <c r="AB1296" s="2">
        <v>508973</v>
      </c>
      <c r="AC1296" s="27">
        <v>0.09</v>
      </c>
      <c r="AD1296" s="14">
        <v>4236.97</v>
      </c>
    </row>
    <row r="1297" spans="1:31" x14ac:dyDescent="0.3">
      <c r="A1297" t="s">
        <v>2017</v>
      </c>
      <c r="B1297" t="s">
        <v>172</v>
      </c>
      <c r="C1297" t="s">
        <v>172</v>
      </c>
      <c r="D1297" t="s">
        <v>172</v>
      </c>
      <c r="E1297" s="2">
        <v>18</v>
      </c>
      <c r="F1297" s="27">
        <v>5.7526366251198467E-3</v>
      </c>
      <c r="G1297" s="14">
        <v>16.969696969696901</v>
      </c>
      <c r="H1297" s="2">
        <v>81</v>
      </c>
      <c r="I1297" s="27">
        <v>2.2185702547247329E-2</v>
      </c>
      <c r="J1297" s="14">
        <v>37.5757561</v>
      </c>
      <c r="L1297" t="s">
        <v>172</v>
      </c>
      <c r="M1297" t="s">
        <v>172</v>
      </c>
      <c r="N1297" t="s">
        <v>172</v>
      </c>
      <c r="O1297" s="2">
        <v>685</v>
      </c>
      <c r="P1297" s="27">
        <v>2.5418382871349586E-2</v>
      </c>
      <c r="Q1297" s="14">
        <v>133.333333333333</v>
      </c>
      <c r="R1297" s="2">
        <v>594</v>
      </c>
      <c r="S1297" s="27">
        <v>1.9307654802535348E-2</v>
      </c>
      <c r="T1297" s="14">
        <v>146.66667200000001</v>
      </c>
      <c r="V1297" t="s">
        <v>172</v>
      </c>
      <c r="W1297" t="s">
        <v>172</v>
      </c>
      <c r="X1297" t="s">
        <v>172</v>
      </c>
      <c r="Y1297" s="2">
        <v>140379</v>
      </c>
      <c r="Z1297" s="27">
        <v>2.9000000000000001E-2</v>
      </c>
      <c r="AA1297" s="14">
        <v>1840</v>
      </c>
      <c r="AB1297" s="2">
        <v>156222</v>
      </c>
      <c r="AC1297" s="27">
        <v>2.8000000000000001E-2</v>
      </c>
      <c r="AD1297" s="14">
        <v>2213.94</v>
      </c>
    </row>
    <row r="1298" spans="1:31" x14ac:dyDescent="0.3">
      <c r="A1298" t="s">
        <v>2018</v>
      </c>
      <c r="B1298" t="s">
        <v>172</v>
      </c>
      <c r="C1298" t="s">
        <v>172</v>
      </c>
      <c r="D1298" t="s">
        <v>172</v>
      </c>
      <c r="E1298" s="2">
        <v>89</v>
      </c>
      <c r="F1298" s="27">
        <v>2.8443592201981463E-2</v>
      </c>
      <c r="G1298" s="14">
        <v>37.5757575757575</v>
      </c>
      <c r="H1298" s="2">
        <v>75</v>
      </c>
      <c r="I1298" s="27">
        <v>2.0542317173377157E-2</v>
      </c>
      <c r="J1298" s="14">
        <v>27.878788</v>
      </c>
      <c r="L1298" t="s">
        <v>172</v>
      </c>
      <c r="M1298" t="s">
        <v>172</v>
      </c>
      <c r="N1298" t="s">
        <v>172</v>
      </c>
      <c r="O1298" s="2">
        <v>1009</v>
      </c>
      <c r="P1298" s="27">
        <v>3.7441092433856543E-2</v>
      </c>
      <c r="Q1298" s="14">
        <v>171.51515151515099</v>
      </c>
      <c r="R1298" s="2">
        <v>1185</v>
      </c>
      <c r="S1298" s="27">
        <v>3.8517796196977087E-2</v>
      </c>
      <c r="T1298" s="14">
        <v>201.81817599999999</v>
      </c>
      <c r="V1298" t="s">
        <v>172</v>
      </c>
      <c r="W1298" t="s">
        <v>172</v>
      </c>
      <c r="X1298" t="s">
        <v>172</v>
      </c>
      <c r="Y1298" s="2">
        <v>141623</v>
      </c>
      <c r="Z1298" s="27">
        <v>0.03</v>
      </c>
      <c r="AA1298" s="14">
        <v>2315.7600000000002</v>
      </c>
      <c r="AB1298" s="2">
        <v>174554</v>
      </c>
      <c r="AC1298" s="27">
        <v>3.1E-2</v>
      </c>
      <c r="AD1298" s="14">
        <v>2519.39</v>
      </c>
    </row>
    <row r="1299" spans="1:31" x14ac:dyDescent="0.3">
      <c r="A1299" t="s">
        <v>2019</v>
      </c>
      <c r="B1299" t="s">
        <v>172</v>
      </c>
      <c r="C1299" t="s">
        <v>172</v>
      </c>
      <c r="D1299" t="s">
        <v>172</v>
      </c>
      <c r="E1299" s="2">
        <v>0</v>
      </c>
      <c r="F1299" s="27">
        <v>0</v>
      </c>
      <c r="G1299" s="14">
        <v>13.3333333333333</v>
      </c>
      <c r="H1299" s="2">
        <v>18</v>
      </c>
      <c r="I1299" s="27">
        <v>4.9301561216105174E-3</v>
      </c>
      <c r="J1299" s="14">
        <v>18.787877999999999</v>
      </c>
      <c r="L1299" t="s">
        <v>172</v>
      </c>
      <c r="M1299" t="s">
        <v>172</v>
      </c>
      <c r="N1299" t="s">
        <v>172</v>
      </c>
      <c r="O1299" s="2">
        <v>174</v>
      </c>
      <c r="P1299" s="27">
        <v>6.4566403206055886E-3</v>
      </c>
      <c r="Q1299" s="14">
        <v>56.363636363636303</v>
      </c>
      <c r="R1299" s="2">
        <v>229</v>
      </c>
      <c r="S1299" s="27">
        <v>7.4435234844791162E-3</v>
      </c>
      <c r="T1299" s="14">
        <v>57.5757561</v>
      </c>
      <c r="V1299" t="s">
        <v>172</v>
      </c>
      <c r="W1299" t="s">
        <v>172</v>
      </c>
      <c r="X1299" t="s">
        <v>172</v>
      </c>
      <c r="Y1299" s="2">
        <v>48988</v>
      </c>
      <c r="Z1299" s="27">
        <v>0.01</v>
      </c>
      <c r="AA1299" s="14">
        <v>1232.1199999999999</v>
      </c>
      <c r="AB1299" s="2">
        <v>65045</v>
      </c>
      <c r="AC1299" s="27">
        <v>1.2E-2</v>
      </c>
      <c r="AD1299" s="14">
        <v>1323.03</v>
      </c>
    </row>
    <row r="1300" spans="1:31" x14ac:dyDescent="0.3">
      <c r="A1300" t="s">
        <v>2020</v>
      </c>
      <c r="B1300" t="s">
        <v>172</v>
      </c>
      <c r="C1300" t="s">
        <v>172</v>
      </c>
      <c r="D1300" t="s">
        <v>172</v>
      </c>
      <c r="E1300" s="2">
        <v>950</v>
      </c>
      <c r="F1300" s="27">
        <v>0.30361137743688077</v>
      </c>
      <c r="G1300" s="14">
        <v>93.3333333333333</v>
      </c>
      <c r="H1300" s="2">
        <v>901</v>
      </c>
      <c r="I1300" s="27">
        <v>0.24678170364283758</v>
      </c>
      <c r="J1300" s="14">
        <v>106.060608</v>
      </c>
      <c r="L1300" t="s">
        <v>172</v>
      </c>
      <c r="M1300" t="s">
        <v>172</v>
      </c>
      <c r="N1300" t="s">
        <v>172</v>
      </c>
      <c r="O1300" s="2">
        <v>6907</v>
      </c>
      <c r="P1300" s="27">
        <v>0.2562989350254184</v>
      </c>
      <c r="Q1300" s="14">
        <v>283.030303030303</v>
      </c>
      <c r="R1300" s="2">
        <v>7125</v>
      </c>
      <c r="S1300" s="27">
        <v>0.23159434422233058</v>
      </c>
      <c r="T1300" s="14">
        <v>321.81817599999999</v>
      </c>
      <c r="V1300" t="s">
        <v>172</v>
      </c>
      <c r="W1300" t="s">
        <v>172</v>
      </c>
      <c r="X1300" t="s">
        <v>172</v>
      </c>
      <c r="Y1300" s="2">
        <v>1315639</v>
      </c>
      <c r="Z1300" s="27">
        <v>0.27400000000000002</v>
      </c>
      <c r="AA1300" s="14">
        <v>6030.91</v>
      </c>
      <c r="AB1300" s="2">
        <v>1515020</v>
      </c>
      <c r="AC1300" s="27">
        <v>0.26800000000000002</v>
      </c>
      <c r="AD1300" s="14">
        <v>6615.76</v>
      </c>
    </row>
    <row r="1301" spans="1:31" x14ac:dyDescent="0.3">
      <c r="A1301" t="s">
        <v>2012</v>
      </c>
      <c r="B1301" t="s">
        <v>172</v>
      </c>
      <c r="C1301" t="s">
        <v>172</v>
      </c>
      <c r="D1301" t="s">
        <v>172</v>
      </c>
      <c r="E1301" s="2">
        <v>863</v>
      </c>
      <c r="F1301" s="27">
        <v>0.27580696708213487</v>
      </c>
      <c r="G1301" s="14">
        <v>78.181818181818201</v>
      </c>
      <c r="H1301" s="2">
        <v>876</v>
      </c>
      <c r="I1301" s="27">
        <v>0.23993426458504519</v>
      </c>
      <c r="J1301" s="14">
        <v>106.060608</v>
      </c>
      <c r="L1301" t="s">
        <v>172</v>
      </c>
      <c r="M1301" t="s">
        <v>172</v>
      </c>
      <c r="N1301" t="s">
        <v>172</v>
      </c>
      <c r="O1301" s="2">
        <v>6449</v>
      </c>
      <c r="P1301" s="27">
        <v>0.23930387027347955</v>
      </c>
      <c r="Q1301" s="14">
        <v>257.575757575757</v>
      </c>
      <c r="R1301" s="2">
        <v>6777</v>
      </c>
      <c r="S1301" s="27">
        <v>0.22028278888347147</v>
      </c>
      <c r="T1301" s="14">
        <v>306.66665599999999</v>
      </c>
      <c r="V1301" t="s">
        <v>172</v>
      </c>
      <c r="W1301" t="s">
        <v>172</v>
      </c>
      <c r="X1301" t="s">
        <v>172</v>
      </c>
      <c r="Y1301" s="2">
        <v>1220406</v>
      </c>
      <c r="Z1301" s="27">
        <v>0.254</v>
      </c>
      <c r="AA1301" s="14">
        <v>5934.55</v>
      </c>
      <c r="AB1301" s="2">
        <v>1389198</v>
      </c>
      <c r="AC1301" s="27">
        <v>0.246</v>
      </c>
      <c r="AD1301" s="14">
        <v>6326.06</v>
      </c>
    </row>
    <row r="1302" spans="1:31" x14ac:dyDescent="0.3">
      <c r="A1302" t="s">
        <v>2013</v>
      </c>
      <c r="B1302" t="s">
        <v>172</v>
      </c>
      <c r="C1302" t="s">
        <v>172</v>
      </c>
      <c r="D1302" t="s">
        <v>172</v>
      </c>
      <c r="E1302" s="2">
        <v>301</v>
      </c>
      <c r="F1302" s="27">
        <v>9.6196868008948541E-2</v>
      </c>
      <c r="G1302" s="14">
        <v>63.030303030303003</v>
      </c>
      <c r="H1302" s="2">
        <v>255</v>
      </c>
      <c r="I1302" s="27">
        <v>6.9843878389482333E-2</v>
      </c>
      <c r="J1302" s="14">
        <v>66.666664100000006</v>
      </c>
      <c r="L1302" t="s">
        <v>172</v>
      </c>
      <c r="M1302" t="s">
        <v>172</v>
      </c>
      <c r="N1302" t="s">
        <v>172</v>
      </c>
      <c r="O1302" s="2">
        <v>2292</v>
      </c>
      <c r="P1302" s="27">
        <v>8.5049538016252924E-2</v>
      </c>
      <c r="Q1302" s="14">
        <v>164.24242424242399</v>
      </c>
      <c r="R1302" s="2">
        <v>2192</v>
      </c>
      <c r="S1302" s="27">
        <v>7.1249796847066477E-2</v>
      </c>
      <c r="T1302" s="14">
        <v>184.84848</v>
      </c>
      <c r="V1302" t="s">
        <v>172</v>
      </c>
      <c r="W1302" t="s">
        <v>172</v>
      </c>
      <c r="X1302" t="s">
        <v>172</v>
      </c>
      <c r="Y1302" s="2">
        <v>399248</v>
      </c>
      <c r="Z1302" s="27">
        <v>8.3000000000000004E-2</v>
      </c>
      <c r="AA1302" s="14">
        <v>2575.15</v>
      </c>
      <c r="AB1302" s="2">
        <v>470420</v>
      </c>
      <c r="AC1302" s="27">
        <v>8.3000000000000004E-2</v>
      </c>
      <c r="AD1302" s="14">
        <v>3147.27</v>
      </c>
    </row>
    <row r="1303" spans="1:31" x14ac:dyDescent="0.3">
      <c r="A1303" t="s">
        <v>2021</v>
      </c>
      <c r="B1303" t="s">
        <v>172</v>
      </c>
      <c r="C1303" t="s">
        <v>172</v>
      </c>
      <c r="D1303" t="s">
        <v>172</v>
      </c>
      <c r="E1303" s="2">
        <v>272</v>
      </c>
      <c r="F1303" s="27">
        <v>8.6928731224033232E-2</v>
      </c>
      <c r="G1303" s="14">
        <v>55.151515151515099</v>
      </c>
      <c r="H1303" s="2">
        <v>251</v>
      </c>
      <c r="I1303" s="27">
        <v>6.874828814023555E-2</v>
      </c>
      <c r="J1303" s="14">
        <v>66.666664100000006</v>
      </c>
      <c r="L1303" t="s">
        <v>172</v>
      </c>
      <c r="M1303" t="s">
        <v>172</v>
      </c>
      <c r="N1303" t="s">
        <v>172</v>
      </c>
      <c r="O1303" s="2">
        <v>1980</v>
      </c>
      <c r="P1303" s="27">
        <v>7.3472113993098068E-2</v>
      </c>
      <c r="Q1303" s="14">
        <v>164.84848484848399</v>
      </c>
      <c r="R1303" s="2">
        <v>2038</v>
      </c>
      <c r="S1303" s="27">
        <v>6.6244108564927684E-2</v>
      </c>
      <c r="T1303" s="14">
        <v>183.03030000000001</v>
      </c>
      <c r="V1303" t="s">
        <v>172</v>
      </c>
      <c r="W1303" t="s">
        <v>172</v>
      </c>
      <c r="X1303" t="s">
        <v>172</v>
      </c>
      <c r="Y1303" s="2">
        <v>350050</v>
      </c>
      <c r="Z1303" s="27">
        <v>7.2999999999999995E-2</v>
      </c>
      <c r="AA1303" s="14">
        <v>2500</v>
      </c>
      <c r="AB1303" s="2">
        <v>408172</v>
      </c>
      <c r="AC1303" s="27">
        <v>7.1999999999999995E-2</v>
      </c>
      <c r="AD1303" s="14">
        <v>3016.36</v>
      </c>
    </row>
    <row r="1304" spans="1:31" x14ac:dyDescent="0.3">
      <c r="A1304" t="s">
        <v>2022</v>
      </c>
      <c r="B1304" t="s">
        <v>172</v>
      </c>
      <c r="C1304" t="s">
        <v>172</v>
      </c>
      <c r="D1304" t="s">
        <v>172</v>
      </c>
      <c r="E1304" s="2">
        <v>29</v>
      </c>
      <c r="F1304" s="27">
        <v>9.2681367849153078E-3</v>
      </c>
      <c r="G1304" s="14">
        <v>21.2121212121212</v>
      </c>
      <c r="H1304" s="2">
        <v>4</v>
      </c>
      <c r="I1304" s="27">
        <v>1.0955902492467817E-3</v>
      </c>
      <c r="J1304" s="14">
        <v>4.2424239999999998</v>
      </c>
      <c r="L1304" t="s">
        <v>172</v>
      </c>
      <c r="M1304" t="s">
        <v>172</v>
      </c>
      <c r="N1304" t="s">
        <v>172</v>
      </c>
      <c r="O1304" s="2">
        <v>312</v>
      </c>
      <c r="P1304" s="27">
        <v>1.1577424023154847E-2</v>
      </c>
      <c r="Q1304" s="14">
        <v>67.272727272727195</v>
      </c>
      <c r="R1304" s="2">
        <v>154</v>
      </c>
      <c r="S1304" s="27">
        <v>5.0056882821387944E-3</v>
      </c>
      <c r="T1304" s="14">
        <v>41.818179999999998</v>
      </c>
      <c r="V1304" t="s">
        <v>172</v>
      </c>
      <c r="W1304" t="s">
        <v>172</v>
      </c>
      <c r="X1304" t="s">
        <v>172</v>
      </c>
      <c r="Y1304" s="2">
        <v>49198</v>
      </c>
      <c r="Z1304" s="27">
        <v>0.01</v>
      </c>
      <c r="AA1304" s="14">
        <v>801.21</v>
      </c>
      <c r="AB1304" s="2">
        <v>62248</v>
      </c>
      <c r="AC1304" s="27">
        <v>1.0999999999999999E-2</v>
      </c>
      <c r="AD1304" s="14">
        <v>1196.97</v>
      </c>
    </row>
    <row r="1305" spans="1:31" x14ac:dyDescent="0.3">
      <c r="A1305" t="s">
        <v>2014</v>
      </c>
      <c r="B1305" t="s">
        <v>172</v>
      </c>
      <c r="C1305" t="s">
        <v>172</v>
      </c>
      <c r="D1305" t="s">
        <v>172</v>
      </c>
      <c r="E1305" s="2">
        <v>562</v>
      </c>
      <c r="F1305" s="27">
        <v>0.17961009907318631</v>
      </c>
      <c r="G1305" s="14">
        <v>60</v>
      </c>
      <c r="H1305" s="2">
        <v>621</v>
      </c>
      <c r="I1305" s="27">
        <v>0.17009038619556285</v>
      </c>
      <c r="J1305" s="14">
        <v>83.030304000000001</v>
      </c>
      <c r="L1305" t="s">
        <v>172</v>
      </c>
      <c r="M1305" t="s">
        <v>172</v>
      </c>
      <c r="N1305" t="s">
        <v>172</v>
      </c>
      <c r="O1305" s="2">
        <v>4157</v>
      </c>
      <c r="P1305" s="27">
        <v>0.15425433225722662</v>
      </c>
      <c r="Q1305" s="14">
        <v>201.81818181818099</v>
      </c>
      <c r="R1305" s="2">
        <v>4585</v>
      </c>
      <c r="S1305" s="27">
        <v>0.14903299203640499</v>
      </c>
      <c r="T1305" s="14">
        <v>266.66665599999999</v>
      </c>
      <c r="V1305" t="s">
        <v>172</v>
      </c>
      <c r="W1305" t="s">
        <v>172</v>
      </c>
      <c r="X1305" t="s">
        <v>172</v>
      </c>
      <c r="Y1305" s="2">
        <v>821158</v>
      </c>
      <c r="Z1305" s="27">
        <v>0.17100000000000001</v>
      </c>
      <c r="AA1305" s="14">
        <v>4217.58</v>
      </c>
      <c r="AB1305" s="2">
        <v>918778</v>
      </c>
      <c r="AC1305" s="27">
        <v>0.16300000000000001</v>
      </c>
      <c r="AD1305" s="14">
        <v>4388.49</v>
      </c>
    </row>
    <row r="1306" spans="1:31" x14ac:dyDescent="0.3">
      <c r="A1306" t="s">
        <v>2021</v>
      </c>
      <c r="B1306" t="s">
        <v>172</v>
      </c>
      <c r="C1306" t="s">
        <v>172</v>
      </c>
      <c r="D1306" t="s">
        <v>172</v>
      </c>
      <c r="E1306" s="2">
        <v>539</v>
      </c>
      <c r="F1306" s="27">
        <v>0.17225950782997762</v>
      </c>
      <c r="G1306" s="14">
        <v>63.030303030303003</v>
      </c>
      <c r="H1306" s="2">
        <v>576</v>
      </c>
      <c r="I1306" s="27">
        <v>0.15776499589153656</v>
      </c>
      <c r="J1306" s="14">
        <v>81.212119999999999</v>
      </c>
      <c r="L1306" t="s">
        <v>172</v>
      </c>
      <c r="M1306" t="s">
        <v>172</v>
      </c>
      <c r="N1306" t="s">
        <v>172</v>
      </c>
      <c r="O1306" s="2">
        <v>3992</v>
      </c>
      <c r="P1306" s="27">
        <v>0.1481316560911351</v>
      </c>
      <c r="Q1306" s="14">
        <v>183.636363636363</v>
      </c>
      <c r="R1306" s="2">
        <v>4385</v>
      </c>
      <c r="S1306" s="27">
        <v>0.14253209816349749</v>
      </c>
      <c r="T1306" s="14">
        <v>266.66665599999999</v>
      </c>
      <c r="V1306" t="s">
        <v>172</v>
      </c>
      <c r="W1306" t="s">
        <v>172</v>
      </c>
      <c r="X1306" t="s">
        <v>172</v>
      </c>
      <c r="Y1306" s="2">
        <v>767597</v>
      </c>
      <c r="Z1306" s="27">
        <v>0.16</v>
      </c>
      <c r="AA1306" s="14">
        <v>3985.45</v>
      </c>
      <c r="AB1306" s="2">
        <v>848193</v>
      </c>
      <c r="AC1306" s="27">
        <v>0.15</v>
      </c>
      <c r="AD1306" s="14">
        <v>4347.2700000000004</v>
      </c>
    </row>
    <row r="1307" spans="1:31" x14ac:dyDescent="0.3">
      <c r="A1307" t="s">
        <v>2022</v>
      </c>
      <c r="B1307" t="s">
        <v>172</v>
      </c>
      <c r="C1307" t="s">
        <v>172</v>
      </c>
      <c r="D1307" t="s">
        <v>172</v>
      </c>
      <c r="E1307" s="2">
        <v>23</v>
      </c>
      <c r="F1307" s="27">
        <v>7.3505912432086928E-3</v>
      </c>
      <c r="G1307" s="14">
        <v>12.1212121212121</v>
      </c>
      <c r="H1307" s="2">
        <v>45</v>
      </c>
      <c r="I1307" s="27">
        <v>1.2325390304026294E-2</v>
      </c>
      <c r="J1307" s="14">
        <v>17.575758</v>
      </c>
      <c r="L1307" t="s">
        <v>172</v>
      </c>
      <c r="M1307" t="s">
        <v>172</v>
      </c>
      <c r="N1307" t="s">
        <v>172</v>
      </c>
      <c r="O1307" s="2">
        <v>165</v>
      </c>
      <c r="P1307" s="27">
        <v>6.1226761660915065E-3</v>
      </c>
      <c r="Q1307" s="14">
        <v>57.5757575757575</v>
      </c>
      <c r="R1307" s="2">
        <v>200</v>
      </c>
      <c r="S1307" s="27">
        <v>6.5008938729075247E-3</v>
      </c>
      <c r="T1307" s="14">
        <v>46.6666679</v>
      </c>
      <c r="V1307" t="s">
        <v>172</v>
      </c>
      <c r="W1307" t="s">
        <v>172</v>
      </c>
      <c r="X1307" t="s">
        <v>172</v>
      </c>
      <c r="Y1307" s="2">
        <v>53561</v>
      </c>
      <c r="Z1307" s="27">
        <v>1.0999999999999999E-2</v>
      </c>
      <c r="AA1307" s="14">
        <v>766.67</v>
      </c>
      <c r="AB1307" s="2">
        <v>70585</v>
      </c>
      <c r="AC1307" s="27">
        <v>1.2999999999999999E-2</v>
      </c>
      <c r="AD1307" s="14">
        <v>1115.76</v>
      </c>
    </row>
    <row r="1308" spans="1:31" x14ac:dyDescent="0.3">
      <c r="A1308" t="s">
        <v>2019</v>
      </c>
      <c r="B1308" t="s">
        <v>172</v>
      </c>
      <c r="C1308" t="s">
        <v>172</v>
      </c>
      <c r="D1308" t="s">
        <v>172</v>
      </c>
      <c r="E1308" s="2">
        <v>87</v>
      </c>
      <c r="F1308" s="27">
        <v>2.7804410354745925E-2</v>
      </c>
      <c r="G1308" s="14">
        <v>36.969696969696898</v>
      </c>
      <c r="H1308" s="2">
        <v>25</v>
      </c>
      <c r="I1308" s="27">
        <v>6.8474390577923858E-3</v>
      </c>
      <c r="J1308" s="14">
        <v>11.515152</v>
      </c>
      <c r="L1308" t="s">
        <v>172</v>
      </c>
      <c r="M1308" t="s">
        <v>172</v>
      </c>
      <c r="N1308" t="s">
        <v>172</v>
      </c>
      <c r="O1308" s="2">
        <v>458</v>
      </c>
      <c r="P1308" s="27">
        <v>1.6995064751938849E-2</v>
      </c>
      <c r="Q1308" s="14">
        <v>101.212121212121</v>
      </c>
      <c r="R1308" s="2">
        <v>348</v>
      </c>
      <c r="S1308" s="27">
        <v>1.1311555338859093E-2</v>
      </c>
      <c r="T1308" s="14">
        <v>68.484849999999994</v>
      </c>
      <c r="V1308" t="s">
        <v>172</v>
      </c>
      <c r="W1308" t="s">
        <v>172</v>
      </c>
      <c r="X1308" t="s">
        <v>172</v>
      </c>
      <c r="Y1308" s="2">
        <v>95233</v>
      </c>
      <c r="Z1308" s="27">
        <v>0.02</v>
      </c>
      <c r="AA1308" s="14">
        <v>1521.21</v>
      </c>
      <c r="AB1308" s="2">
        <v>125822</v>
      </c>
      <c r="AC1308" s="27">
        <v>2.1999999999999999E-2</v>
      </c>
      <c r="AD1308" s="14">
        <v>2071.52</v>
      </c>
    </row>
    <row r="1309" spans="1:31" x14ac:dyDescent="0.3">
      <c r="A1309" t="s">
        <v>2023</v>
      </c>
      <c r="B1309" t="s">
        <v>172</v>
      </c>
      <c r="C1309" t="s">
        <v>172</v>
      </c>
      <c r="D1309" t="s">
        <v>172</v>
      </c>
      <c r="E1309" s="2">
        <v>67</v>
      </c>
      <c r="F1309" s="27">
        <v>2.1412591882390541E-2</v>
      </c>
      <c r="G1309" s="14">
        <v>15.757575757575699</v>
      </c>
      <c r="H1309" s="2">
        <v>83</v>
      </c>
      <c r="I1309" s="27">
        <v>2.2733497671870721E-2</v>
      </c>
      <c r="J1309" s="14">
        <v>55.151516000000001</v>
      </c>
      <c r="L1309" t="s">
        <v>172</v>
      </c>
      <c r="M1309" t="s">
        <v>172</v>
      </c>
      <c r="N1309" t="s">
        <v>172</v>
      </c>
      <c r="O1309" s="2">
        <v>548</v>
      </c>
      <c r="P1309" s="27">
        <v>2.0334706297079667E-2</v>
      </c>
      <c r="Q1309" s="14">
        <v>94.545454545454504</v>
      </c>
      <c r="R1309" s="2">
        <v>524</v>
      </c>
      <c r="S1309" s="27">
        <v>1.7032341947017714E-2</v>
      </c>
      <c r="T1309" s="14">
        <v>115.757576</v>
      </c>
      <c r="V1309" t="s">
        <v>172</v>
      </c>
      <c r="W1309" t="s">
        <v>172</v>
      </c>
      <c r="X1309" t="s">
        <v>172</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122" t="s">
        <v>2024</v>
      </c>
      <c r="B1311" s="122"/>
      <c r="C1311" s="122"/>
      <c r="D1311" s="122"/>
      <c r="E1311" s="122"/>
      <c r="F1311" s="122"/>
      <c r="G1311" s="122"/>
      <c r="H1311" s="122"/>
      <c r="I1311" s="122"/>
      <c r="J1311" s="122"/>
      <c r="K1311" s="122"/>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172</v>
      </c>
      <c r="C1312" t="s">
        <v>172</v>
      </c>
      <c r="D1312" t="s">
        <v>172</v>
      </c>
      <c r="E1312" s="211" t="s">
        <v>1703</v>
      </c>
      <c r="F1312" s="211"/>
      <c r="G1312" s="211" t="s">
        <v>1704</v>
      </c>
      <c r="H1312" s="211" t="s">
        <v>1703</v>
      </c>
      <c r="I1312" s="211"/>
      <c r="J1312" s="211" t="s">
        <v>1704</v>
      </c>
      <c r="K1312" t="s">
        <v>172</v>
      </c>
      <c r="L1312" t="s">
        <v>172</v>
      </c>
      <c r="M1312" t="s">
        <v>172</v>
      </c>
      <c r="N1312" t="s">
        <v>172</v>
      </c>
      <c r="O1312" s="211" t="s">
        <v>1703</v>
      </c>
      <c r="P1312" s="211"/>
      <c r="Q1312" s="211" t="s">
        <v>1704</v>
      </c>
      <c r="R1312" s="211" t="s">
        <v>1703</v>
      </c>
      <c r="S1312" s="211"/>
      <c r="T1312" s="211" t="s">
        <v>1704</v>
      </c>
      <c r="U1312" t="s">
        <v>172</v>
      </c>
      <c r="V1312" t="s">
        <v>172</v>
      </c>
      <c r="W1312" t="s">
        <v>172</v>
      </c>
      <c r="X1312" t="s">
        <v>172</v>
      </c>
      <c r="Y1312" s="211" t="s">
        <v>1703</v>
      </c>
      <c r="Z1312" s="211"/>
      <c r="AA1312" s="211" t="s">
        <v>1704</v>
      </c>
      <c r="AB1312" s="211" t="s">
        <v>1703</v>
      </c>
      <c r="AC1312" s="211"/>
      <c r="AD1312" s="211" t="s">
        <v>1704</v>
      </c>
      <c r="AE1312" t="s">
        <v>172</v>
      </c>
    </row>
    <row r="1313" spans="1:30" x14ac:dyDescent="0.3">
      <c r="A1313" t="s">
        <v>174</v>
      </c>
      <c r="B1313" t="s">
        <v>172</v>
      </c>
      <c r="C1313" t="s">
        <v>172</v>
      </c>
      <c r="D1313" t="s">
        <v>172</v>
      </c>
      <c r="E1313" s="2">
        <v>28771</v>
      </c>
      <c r="F1313" s="27" t="s">
        <v>172</v>
      </c>
      <c r="G1313" s="14">
        <v>37.5757575757575</v>
      </c>
      <c r="H1313" s="2">
        <v>30136</v>
      </c>
      <c r="I1313" s="27" t="s">
        <v>172</v>
      </c>
      <c r="J1313" s="14">
        <v>117.57576</v>
      </c>
      <c r="L1313" t="s">
        <v>172</v>
      </c>
      <c r="M1313" t="s">
        <v>172</v>
      </c>
      <c r="N1313" t="s">
        <v>172</v>
      </c>
      <c r="O1313" s="2">
        <v>260892</v>
      </c>
      <c r="P1313" s="27" t="s">
        <v>172</v>
      </c>
      <c r="Q1313" s="14">
        <v>192.72727272727201</v>
      </c>
      <c r="R1313" s="2">
        <v>270721</v>
      </c>
      <c r="S1313" s="27" t="s">
        <v>172</v>
      </c>
      <c r="T1313" s="14">
        <v>233.33332799999999</v>
      </c>
      <c r="V1313" t="s">
        <v>172</v>
      </c>
      <c r="W1313" t="s">
        <v>172</v>
      </c>
      <c r="X1313" t="s">
        <v>172</v>
      </c>
      <c r="Y1313" s="2">
        <v>37912312</v>
      </c>
      <c r="Z1313" s="27" t="s">
        <v>172</v>
      </c>
      <c r="AA1313" s="14">
        <v>1469.09</v>
      </c>
      <c r="AB1313" s="2">
        <v>38838726</v>
      </c>
      <c r="AC1313" s="27" t="s">
        <v>172</v>
      </c>
      <c r="AD1313" s="14">
        <v>1783.64</v>
      </c>
    </row>
    <row r="1314" spans="1:30" x14ac:dyDescent="0.3">
      <c r="A1314" t="s">
        <v>2025</v>
      </c>
      <c r="B1314" t="s">
        <v>172</v>
      </c>
      <c r="C1314" t="s">
        <v>172</v>
      </c>
      <c r="D1314" t="s">
        <v>172</v>
      </c>
      <c r="E1314" s="2">
        <v>14053</v>
      </c>
      <c r="F1314" s="27">
        <v>0.48844322407980256</v>
      </c>
      <c r="G1314" s="14">
        <v>242.42424242424201</v>
      </c>
      <c r="H1314" s="2">
        <v>14756</v>
      </c>
      <c r="I1314" s="27">
        <v>0.48964693389965491</v>
      </c>
      <c r="J1314" s="14">
        <v>311.51513699999998</v>
      </c>
      <c r="L1314" t="s">
        <v>172</v>
      </c>
      <c r="M1314" t="s">
        <v>172</v>
      </c>
      <c r="N1314" t="s">
        <v>172</v>
      </c>
      <c r="O1314" s="2">
        <v>130616</v>
      </c>
      <c r="P1314" s="27">
        <v>0.50065161062815267</v>
      </c>
      <c r="Q1314" s="14">
        <v>180</v>
      </c>
      <c r="R1314" s="2">
        <v>135790</v>
      </c>
      <c r="S1314" s="27">
        <v>0.50158650418696737</v>
      </c>
      <c r="T1314" s="14">
        <v>234.545456</v>
      </c>
      <c r="V1314" t="s">
        <v>172</v>
      </c>
      <c r="W1314" t="s">
        <v>172</v>
      </c>
      <c r="X1314" t="s">
        <v>172</v>
      </c>
      <c r="Y1314" s="2">
        <v>18688732</v>
      </c>
      <c r="Z1314" s="27">
        <v>0.49299999999999999</v>
      </c>
      <c r="AA1314" s="14">
        <v>1826.06</v>
      </c>
      <c r="AB1314" s="2">
        <v>19165001</v>
      </c>
      <c r="AC1314" s="27">
        <v>0.49299999999999999</v>
      </c>
      <c r="AD1314" s="14">
        <v>2240.61</v>
      </c>
    </row>
    <row r="1315" spans="1:30" x14ac:dyDescent="0.3">
      <c r="A1315" t="s">
        <v>182</v>
      </c>
      <c r="B1315" t="s">
        <v>172</v>
      </c>
      <c r="C1315" t="s">
        <v>172</v>
      </c>
      <c r="D1315" t="s">
        <v>172</v>
      </c>
      <c r="E1315" s="2">
        <v>1169</v>
      </c>
      <c r="F1315" s="27">
        <v>4.063119112995725E-2</v>
      </c>
      <c r="G1315" s="14">
        <v>150.90909090909</v>
      </c>
      <c r="H1315" s="2">
        <v>965</v>
      </c>
      <c r="I1315" s="27">
        <v>3.2021502521900717E-2</v>
      </c>
      <c r="J1315" s="14">
        <v>127.272728</v>
      </c>
      <c r="L1315" t="s">
        <v>172</v>
      </c>
      <c r="M1315" t="s">
        <v>172</v>
      </c>
      <c r="N1315" t="s">
        <v>172</v>
      </c>
      <c r="O1315" s="2">
        <v>11009</v>
      </c>
      <c r="P1315" s="27">
        <v>4.2197537678426322E-2</v>
      </c>
      <c r="Q1315" s="14">
        <v>15.151515151515101</v>
      </c>
      <c r="R1315" s="2">
        <v>10949</v>
      </c>
      <c r="S1315" s="27">
        <v>4.044385178837253E-2</v>
      </c>
      <c r="T1315" s="14">
        <v>69.696969999999993</v>
      </c>
      <c r="V1315" t="s">
        <v>172</v>
      </c>
      <c r="W1315" t="s">
        <v>172</v>
      </c>
      <c r="X1315" t="s">
        <v>172</v>
      </c>
      <c r="Y1315" s="2">
        <v>1283660</v>
      </c>
      <c r="Z1315" s="27">
        <v>3.4000000000000002E-2</v>
      </c>
      <c r="AA1315" s="14">
        <v>353.94</v>
      </c>
      <c r="AB1315" s="2">
        <v>1232938</v>
      </c>
      <c r="AC1315" s="27">
        <v>3.2000000000000001E-2</v>
      </c>
      <c r="AD1315" s="14">
        <v>372.73</v>
      </c>
    </row>
    <row r="1316" spans="1:30" x14ac:dyDescent="0.3">
      <c r="A1316" t="s">
        <v>2026</v>
      </c>
      <c r="B1316" t="s">
        <v>172</v>
      </c>
      <c r="C1316" t="s">
        <v>172</v>
      </c>
      <c r="D1316" t="s">
        <v>172</v>
      </c>
      <c r="E1316" s="2">
        <v>20</v>
      </c>
      <c r="F1316" s="27">
        <v>6.9514441625247647E-4</v>
      </c>
      <c r="G1316" s="14">
        <v>18.7878787878787</v>
      </c>
      <c r="H1316" s="2">
        <v>0</v>
      </c>
      <c r="I1316" s="27">
        <v>0</v>
      </c>
      <c r="J1316" s="14">
        <v>16.969695999999999</v>
      </c>
      <c r="L1316" t="s">
        <v>172</v>
      </c>
      <c r="M1316" t="s">
        <v>172</v>
      </c>
      <c r="N1316" t="s">
        <v>172</v>
      </c>
      <c r="O1316" s="2">
        <v>44</v>
      </c>
      <c r="P1316" s="27">
        <v>1.6865216258068474E-4</v>
      </c>
      <c r="Q1316" s="14">
        <v>26.6666666666666</v>
      </c>
      <c r="R1316" s="2">
        <v>96</v>
      </c>
      <c r="S1316" s="27">
        <v>3.5460861920575055E-4</v>
      </c>
      <c r="T1316" s="14">
        <v>45.4545441</v>
      </c>
      <c r="V1316" t="s">
        <v>172</v>
      </c>
      <c r="W1316" t="s">
        <v>172</v>
      </c>
      <c r="X1316" t="s">
        <v>172</v>
      </c>
      <c r="Y1316" s="2">
        <v>6113</v>
      </c>
      <c r="Z1316" s="27">
        <v>0</v>
      </c>
      <c r="AA1316" s="14">
        <v>388.48</v>
      </c>
      <c r="AB1316" s="2">
        <v>7238</v>
      </c>
      <c r="AC1316" s="27">
        <v>0</v>
      </c>
      <c r="AD1316" s="14">
        <v>464.24</v>
      </c>
    </row>
    <row r="1317" spans="1:30" x14ac:dyDescent="0.3">
      <c r="A1317" t="s">
        <v>2027</v>
      </c>
      <c r="B1317" t="s">
        <v>172</v>
      </c>
      <c r="C1317" t="s">
        <v>172</v>
      </c>
      <c r="D1317" t="s">
        <v>172</v>
      </c>
      <c r="E1317" s="2">
        <v>1149</v>
      </c>
      <c r="F1317" s="27">
        <v>3.9936046713704772E-2</v>
      </c>
      <c r="G1317" s="14">
        <v>150.90909090909</v>
      </c>
      <c r="H1317" s="2">
        <v>965</v>
      </c>
      <c r="I1317" s="27">
        <v>3.2021502521900717E-2</v>
      </c>
      <c r="J1317" s="14">
        <v>127.272728</v>
      </c>
      <c r="L1317" t="s">
        <v>172</v>
      </c>
      <c r="M1317" t="s">
        <v>172</v>
      </c>
      <c r="N1317" t="s">
        <v>172</v>
      </c>
      <c r="O1317" s="2">
        <v>10965</v>
      </c>
      <c r="P1317" s="27">
        <v>4.2028885515845639E-2</v>
      </c>
      <c r="Q1317" s="14">
        <v>31.515151515151501</v>
      </c>
      <c r="R1317" s="2">
        <v>10853</v>
      </c>
      <c r="S1317" s="27">
        <v>4.0089243169166781E-2</v>
      </c>
      <c r="T1317" s="14">
        <v>79.393936199999999</v>
      </c>
      <c r="V1317" t="s">
        <v>172</v>
      </c>
      <c r="W1317" t="s">
        <v>172</v>
      </c>
      <c r="X1317" t="s">
        <v>172</v>
      </c>
      <c r="Y1317" s="2">
        <v>1277547</v>
      </c>
      <c r="Z1317" s="27">
        <v>3.4000000000000002E-2</v>
      </c>
      <c r="AA1317" s="14">
        <v>471.52</v>
      </c>
      <c r="AB1317" s="2">
        <v>1225700</v>
      </c>
      <c r="AC1317" s="27">
        <v>3.2000000000000001E-2</v>
      </c>
      <c r="AD1317" s="14">
        <v>571.52</v>
      </c>
    </row>
    <row r="1318" spans="1:30" x14ac:dyDescent="0.3">
      <c r="A1318" t="s">
        <v>2028</v>
      </c>
      <c r="B1318" t="s">
        <v>172</v>
      </c>
      <c r="C1318" t="s">
        <v>172</v>
      </c>
      <c r="D1318" t="s">
        <v>172</v>
      </c>
      <c r="E1318" s="2">
        <v>3533</v>
      </c>
      <c r="F1318" s="27">
        <v>0.12279726113099997</v>
      </c>
      <c r="G1318" s="14">
        <v>185.45454545454501</v>
      </c>
      <c r="H1318" s="2">
        <v>3624</v>
      </c>
      <c r="I1318" s="27">
        <v>0.12025484470400849</v>
      </c>
      <c r="J1318" s="14">
        <v>252.72728000000001</v>
      </c>
      <c r="L1318" t="s">
        <v>172</v>
      </c>
      <c r="M1318" t="s">
        <v>172</v>
      </c>
      <c r="N1318" t="s">
        <v>172</v>
      </c>
      <c r="O1318" s="2">
        <v>29878</v>
      </c>
      <c r="P1318" s="27">
        <v>0.11452248439967497</v>
      </c>
      <c r="Q1318" s="14">
        <v>72.727272727272705</v>
      </c>
      <c r="R1318" s="2">
        <v>30452</v>
      </c>
      <c r="S1318" s="27">
        <v>0.1124848090838908</v>
      </c>
      <c r="T1318" s="14">
        <v>101.818184</v>
      </c>
      <c r="V1318" t="s">
        <v>172</v>
      </c>
      <c r="W1318" t="s">
        <v>172</v>
      </c>
      <c r="X1318" t="s">
        <v>172</v>
      </c>
      <c r="Y1318" s="2">
        <v>3391724</v>
      </c>
      <c r="Z1318" s="27">
        <v>8.8999999999999996E-2</v>
      </c>
      <c r="AA1318" s="14">
        <v>489.7</v>
      </c>
      <c r="AB1318" s="2">
        <v>3334728</v>
      </c>
      <c r="AC1318" s="27">
        <v>8.5999999999999993E-2</v>
      </c>
      <c r="AD1318" s="14">
        <v>715.76</v>
      </c>
    </row>
    <row r="1319" spans="1:30" x14ac:dyDescent="0.3">
      <c r="A1319" t="s">
        <v>2026</v>
      </c>
      <c r="B1319" t="s">
        <v>172</v>
      </c>
      <c r="C1319" t="s">
        <v>172</v>
      </c>
      <c r="D1319" t="s">
        <v>172</v>
      </c>
      <c r="E1319" s="2">
        <v>102</v>
      </c>
      <c r="F1319" s="27">
        <v>3.5452365228876301E-3</v>
      </c>
      <c r="G1319" s="14">
        <v>47.878787878787797</v>
      </c>
      <c r="H1319" s="2">
        <v>35</v>
      </c>
      <c r="I1319" s="27">
        <v>1.1614016458720467E-3</v>
      </c>
      <c r="J1319" s="14">
        <v>24.848483999999999</v>
      </c>
      <c r="L1319" t="s">
        <v>172</v>
      </c>
      <c r="M1319" t="s">
        <v>172</v>
      </c>
      <c r="N1319" t="s">
        <v>172</v>
      </c>
      <c r="O1319" s="2">
        <v>382</v>
      </c>
      <c r="P1319" s="27">
        <v>1.4642074114959447E-3</v>
      </c>
      <c r="Q1319" s="14">
        <v>96.363636363636402</v>
      </c>
      <c r="R1319" s="2">
        <v>417</v>
      </c>
      <c r="S1319" s="27">
        <v>1.5403311896749791E-3</v>
      </c>
      <c r="T1319" s="14">
        <v>115.151512</v>
      </c>
      <c r="V1319" t="s">
        <v>172</v>
      </c>
      <c r="W1319" t="s">
        <v>172</v>
      </c>
      <c r="X1319" t="s">
        <v>172</v>
      </c>
      <c r="Y1319" s="2">
        <v>19849</v>
      </c>
      <c r="Z1319" s="27">
        <v>1E-3</v>
      </c>
      <c r="AA1319" s="14">
        <v>571.52</v>
      </c>
      <c r="AB1319" s="2">
        <v>18615</v>
      </c>
      <c r="AC1319" s="27">
        <v>0</v>
      </c>
      <c r="AD1319" s="14">
        <v>705.45</v>
      </c>
    </row>
    <row r="1320" spans="1:30" x14ac:dyDescent="0.3">
      <c r="A1320" t="s">
        <v>2027</v>
      </c>
      <c r="B1320" t="s">
        <v>172</v>
      </c>
      <c r="C1320" t="s">
        <v>172</v>
      </c>
      <c r="D1320" t="s">
        <v>172</v>
      </c>
      <c r="E1320" s="2">
        <v>3431</v>
      </c>
      <c r="F1320" s="27">
        <v>0.11925202460811234</v>
      </c>
      <c r="G1320" s="14">
        <v>190.90909090909</v>
      </c>
      <c r="H1320" s="2">
        <v>3589</v>
      </c>
      <c r="I1320" s="27">
        <v>0.11909344305813645</v>
      </c>
      <c r="J1320" s="14">
        <v>254.545456</v>
      </c>
      <c r="L1320" t="s">
        <v>172</v>
      </c>
      <c r="M1320" t="s">
        <v>172</v>
      </c>
      <c r="N1320" t="s">
        <v>172</v>
      </c>
      <c r="O1320" s="2">
        <v>29496</v>
      </c>
      <c r="P1320" s="27">
        <v>0.11305827698817901</v>
      </c>
      <c r="Q1320" s="14">
        <v>116.363636363636</v>
      </c>
      <c r="R1320" s="2">
        <v>30035</v>
      </c>
      <c r="S1320" s="27">
        <v>0.11094447789421581</v>
      </c>
      <c r="T1320" s="14">
        <v>163.03030000000001</v>
      </c>
      <c r="V1320" t="s">
        <v>172</v>
      </c>
      <c r="W1320" t="s">
        <v>172</v>
      </c>
      <c r="X1320" t="s">
        <v>172</v>
      </c>
      <c r="Y1320" s="2">
        <v>3371875</v>
      </c>
      <c r="Z1320" s="27">
        <v>8.8999999999999996E-2</v>
      </c>
      <c r="AA1320" s="14">
        <v>704.85</v>
      </c>
      <c r="AB1320" s="2">
        <v>3316113</v>
      </c>
      <c r="AC1320" s="27">
        <v>8.5000000000000006E-2</v>
      </c>
      <c r="AD1320" s="14">
        <v>1016.97</v>
      </c>
    </row>
    <row r="1321" spans="1:30" x14ac:dyDescent="0.3">
      <c r="A1321" t="s">
        <v>2029</v>
      </c>
      <c r="B1321" t="s">
        <v>172</v>
      </c>
      <c r="C1321" t="s">
        <v>172</v>
      </c>
      <c r="D1321" t="s">
        <v>172</v>
      </c>
      <c r="E1321" s="2">
        <v>3615</v>
      </c>
      <c r="F1321" s="27">
        <v>0.12564735323763512</v>
      </c>
      <c r="G1321" s="14">
        <v>195.15151515151501</v>
      </c>
      <c r="H1321" s="2">
        <v>3615</v>
      </c>
      <c r="I1321" s="27">
        <v>0.11995619856649854</v>
      </c>
      <c r="J1321" s="14">
        <v>250.30302399999999</v>
      </c>
      <c r="L1321" t="s">
        <v>172</v>
      </c>
      <c r="M1321" t="s">
        <v>172</v>
      </c>
      <c r="N1321" t="s">
        <v>172</v>
      </c>
      <c r="O1321" s="2">
        <v>34439</v>
      </c>
      <c r="P1321" s="27">
        <v>0.13200481425264093</v>
      </c>
      <c r="Q1321" s="14">
        <v>116.969696969697</v>
      </c>
      <c r="R1321" s="2">
        <v>35894</v>
      </c>
      <c r="S1321" s="27">
        <v>0.13258668518511679</v>
      </c>
      <c r="T1321" s="14">
        <v>128.484848</v>
      </c>
      <c r="V1321" t="s">
        <v>172</v>
      </c>
      <c r="W1321" t="s">
        <v>172</v>
      </c>
      <c r="X1321" t="s">
        <v>172</v>
      </c>
      <c r="Y1321" s="2">
        <v>4741790</v>
      </c>
      <c r="Z1321" s="27">
        <v>0.125</v>
      </c>
      <c r="AA1321" s="14">
        <v>1612.12</v>
      </c>
      <c r="AB1321" s="2">
        <v>4816407</v>
      </c>
      <c r="AC1321" s="27">
        <v>0.124</v>
      </c>
      <c r="AD1321" s="14">
        <v>1673.33</v>
      </c>
    </row>
    <row r="1322" spans="1:30" x14ac:dyDescent="0.3">
      <c r="A1322" t="s">
        <v>2026</v>
      </c>
      <c r="B1322" t="s">
        <v>172</v>
      </c>
      <c r="C1322" t="s">
        <v>172</v>
      </c>
      <c r="D1322" t="s">
        <v>172</v>
      </c>
      <c r="E1322" s="2">
        <v>31</v>
      </c>
      <c r="F1322" s="27">
        <v>1.0774738451913386E-3</v>
      </c>
      <c r="G1322" s="14">
        <v>22.424242424242401</v>
      </c>
      <c r="H1322" s="2">
        <v>8</v>
      </c>
      <c r="I1322" s="27">
        <v>2.6546323334218213E-4</v>
      </c>
      <c r="J1322" s="14">
        <v>12.727273</v>
      </c>
      <c r="L1322" t="s">
        <v>172</v>
      </c>
      <c r="M1322" t="s">
        <v>172</v>
      </c>
      <c r="N1322" t="s">
        <v>172</v>
      </c>
      <c r="O1322" s="2">
        <v>434</v>
      </c>
      <c r="P1322" s="27">
        <v>1.6635236036367539E-3</v>
      </c>
      <c r="Q1322" s="14">
        <v>100.60606060606</v>
      </c>
      <c r="R1322" s="2">
        <v>589</v>
      </c>
      <c r="S1322" s="27">
        <v>2.1756716324186154E-3</v>
      </c>
      <c r="T1322" s="14">
        <v>144.24243200000001</v>
      </c>
      <c r="V1322" t="s">
        <v>172</v>
      </c>
      <c r="W1322" t="s">
        <v>172</v>
      </c>
      <c r="X1322" t="s">
        <v>172</v>
      </c>
      <c r="Y1322" s="2">
        <v>37128</v>
      </c>
      <c r="Z1322" s="27">
        <v>1E-3</v>
      </c>
      <c r="AA1322" s="14">
        <v>852.73</v>
      </c>
      <c r="AB1322" s="2">
        <v>37680</v>
      </c>
      <c r="AC1322" s="27">
        <v>1E-3</v>
      </c>
      <c r="AD1322" s="14">
        <v>1027.8800000000001</v>
      </c>
    </row>
    <row r="1323" spans="1:30" x14ac:dyDescent="0.3">
      <c r="A1323" t="s">
        <v>2027</v>
      </c>
      <c r="B1323" t="s">
        <v>172</v>
      </c>
      <c r="C1323" t="s">
        <v>172</v>
      </c>
      <c r="D1323" t="s">
        <v>172</v>
      </c>
      <c r="E1323" s="2">
        <v>3584</v>
      </c>
      <c r="F1323" s="27">
        <v>0.12456987939244378</v>
      </c>
      <c r="G1323" s="14">
        <v>194.54545454545399</v>
      </c>
      <c r="H1323" s="2">
        <v>3607</v>
      </c>
      <c r="I1323" s="27">
        <v>0.11969073533315636</v>
      </c>
      <c r="J1323" s="14">
        <v>250.909088</v>
      </c>
      <c r="L1323" t="s">
        <v>172</v>
      </c>
      <c r="M1323" t="s">
        <v>172</v>
      </c>
      <c r="N1323" t="s">
        <v>172</v>
      </c>
      <c r="O1323" s="2">
        <v>34005</v>
      </c>
      <c r="P1323" s="27">
        <v>0.13034129064900418</v>
      </c>
      <c r="Q1323" s="14">
        <v>155.15151515151501</v>
      </c>
      <c r="R1323" s="2">
        <v>35305</v>
      </c>
      <c r="S1323" s="27">
        <v>0.13041101355269816</v>
      </c>
      <c r="T1323" s="14">
        <v>195.75756799999999</v>
      </c>
      <c r="V1323" t="s">
        <v>172</v>
      </c>
      <c r="W1323" t="s">
        <v>172</v>
      </c>
      <c r="X1323" t="s">
        <v>172</v>
      </c>
      <c r="Y1323" s="2">
        <v>4704662</v>
      </c>
      <c r="Z1323" s="27">
        <v>0.124</v>
      </c>
      <c r="AA1323" s="14">
        <v>1671.52</v>
      </c>
      <c r="AB1323" s="2">
        <v>4778727</v>
      </c>
      <c r="AC1323" s="27">
        <v>0.123</v>
      </c>
      <c r="AD1323" s="14">
        <v>2067.88</v>
      </c>
    </row>
    <row r="1324" spans="1:30" x14ac:dyDescent="0.3">
      <c r="A1324" t="s">
        <v>2030</v>
      </c>
      <c r="B1324" t="s">
        <v>172</v>
      </c>
      <c r="C1324" t="s">
        <v>172</v>
      </c>
      <c r="D1324" t="s">
        <v>172</v>
      </c>
      <c r="E1324" s="2">
        <v>4353</v>
      </c>
      <c r="F1324" s="27">
        <v>0.1512981821973515</v>
      </c>
      <c r="G1324" s="14">
        <v>183.030303030303</v>
      </c>
      <c r="H1324" s="2">
        <v>5135</v>
      </c>
      <c r="I1324" s="27">
        <v>0.17039421290151313</v>
      </c>
      <c r="J1324" s="14">
        <v>213.33332799999999</v>
      </c>
      <c r="L1324" t="s">
        <v>172</v>
      </c>
      <c r="M1324" t="s">
        <v>172</v>
      </c>
      <c r="N1324" t="s">
        <v>172</v>
      </c>
      <c r="O1324" s="2">
        <v>43234</v>
      </c>
      <c r="P1324" s="27">
        <v>0.16571608175030281</v>
      </c>
      <c r="Q1324" s="14">
        <v>123.636363636363</v>
      </c>
      <c r="R1324" s="2">
        <v>44619</v>
      </c>
      <c r="S1324" s="27">
        <v>0.16481543729522274</v>
      </c>
      <c r="T1324" s="14">
        <v>161.81817599999999</v>
      </c>
      <c r="V1324" t="s">
        <v>172</v>
      </c>
      <c r="W1324" t="s">
        <v>172</v>
      </c>
      <c r="X1324" t="s">
        <v>172</v>
      </c>
      <c r="Y1324" s="2">
        <v>7195146</v>
      </c>
      <c r="Z1324" s="27">
        <v>0.19</v>
      </c>
      <c r="AA1324" s="14">
        <v>1241.21</v>
      </c>
      <c r="AB1324" s="2">
        <v>7309447</v>
      </c>
      <c r="AC1324" s="27">
        <v>0.188</v>
      </c>
      <c r="AD1324" s="14">
        <v>1505.45</v>
      </c>
    </row>
    <row r="1325" spans="1:30" x14ac:dyDescent="0.3">
      <c r="A1325" t="s">
        <v>2026</v>
      </c>
      <c r="B1325" t="s">
        <v>172</v>
      </c>
      <c r="C1325" t="s">
        <v>172</v>
      </c>
      <c r="D1325" t="s">
        <v>172</v>
      </c>
      <c r="E1325" s="2">
        <v>274</v>
      </c>
      <c r="F1325" s="27">
        <v>9.5234785026589268E-3</v>
      </c>
      <c r="G1325" s="14">
        <v>63.030303030303003</v>
      </c>
      <c r="H1325" s="2">
        <v>268</v>
      </c>
      <c r="I1325" s="27">
        <v>8.8930183169631007E-3</v>
      </c>
      <c r="J1325" s="14">
        <v>70.909090000000006</v>
      </c>
      <c r="L1325" t="s">
        <v>172</v>
      </c>
      <c r="M1325" t="s">
        <v>172</v>
      </c>
      <c r="N1325" t="s">
        <v>172</v>
      </c>
      <c r="O1325" s="2">
        <v>2233</v>
      </c>
      <c r="P1325" s="27">
        <v>8.5590972509697501E-3</v>
      </c>
      <c r="Q1325" s="14">
        <v>196.969696969697</v>
      </c>
      <c r="R1325" s="2">
        <v>1796</v>
      </c>
      <c r="S1325" s="27">
        <v>6.6341362509742506E-3</v>
      </c>
      <c r="T1325" s="14">
        <v>235.15152</v>
      </c>
      <c r="V1325" t="s">
        <v>172</v>
      </c>
      <c r="W1325" t="s">
        <v>172</v>
      </c>
      <c r="X1325" t="s">
        <v>172</v>
      </c>
      <c r="Y1325" s="2">
        <v>184537</v>
      </c>
      <c r="Z1325" s="27">
        <v>5.0000000000000001E-3</v>
      </c>
      <c r="AA1325" s="14">
        <v>1759.39</v>
      </c>
      <c r="AB1325" s="2">
        <v>173721</v>
      </c>
      <c r="AC1325" s="27">
        <v>4.0000000000000001E-3</v>
      </c>
      <c r="AD1325" s="14">
        <v>2175.7600000000002</v>
      </c>
    </row>
    <row r="1326" spans="1:30" x14ac:dyDescent="0.3">
      <c r="A1326" t="s">
        <v>2027</v>
      </c>
      <c r="B1326" t="s">
        <v>172</v>
      </c>
      <c r="C1326" t="s">
        <v>172</v>
      </c>
      <c r="D1326" t="s">
        <v>172</v>
      </c>
      <c r="E1326" s="2">
        <v>4079</v>
      </c>
      <c r="F1326" s="27">
        <v>0.14177470369469258</v>
      </c>
      <c r="G1326" s="14">
        <v>177.575757575757</v>
      </c>
      <c r="H1326" s="2">
        <v>4867</v>
      </c>
      <c r="I1326" s="27">
        <v>0.16150119458455003</v>
      </c>
      <c r="J1326" s="14">
        <v>200.606064</v>
      </c>
      <c r="L1326" t="s">
        <v>172</v>
      </c>
      <c r="M1326" t="s">
        <v>172</v>
      </c>
      <c r="N1326" t="s">
        <v>172</v>
      </c>
      <c r="O1326" s="2">
        <v>41001</v>
      </c>
      <c r="P1326" s="27">
        <v>0.15715698449933305</v>
      </c>
      <c r="Q1326" s="14">
        <v>244.24242424242399</v>
      </c>
      <c r="R1326" s="2">
        <v>42823</v>
      </c>
      <c r="S1326" s="27">
        <v>0.15818130104424852</v>
      </c>
      <c r="T1326" s="14">
        <v>283.03030000000001</v>
      </c>
      <c r="V1326" t="s">
        <v>172</v>
      </c>
      <c r="W1326" t="s">
        <v>172</v>
      </c>
      <c r="X1326" t="s">
        <v>172</v>
      </c>
      <c r="Y1326" s="2">
        <v>7010609</v>
      </c>
      <c r="Z1326" s="27">
        <v>0.185</v>
      </c>
      <c r="AA1326" s="14">
        <v>2179.39</v>
      </c>
      <c r="AB1326" s="2">
        <v>7135726</v>
      </c>
      <c r="AC1326" s="27">
        <v>0.184</v>
      </c>
      <c r="AD1326" s="14">
        <v>2621.21</v>
      </c>
    </row>
    <row r="1327" spans="1:30" x14ac:dyDescent="0.3">
      <c r="A1327" t="s">
        <v>2031</v>
      </c>
      <c r="B1327" t="s">
        <v>172</v>
      </c>
      <c r="C1327" t="s">
        <v>172</v>
      </c>
      <c r="D1327" t="s">
        <v>172</v>
      </c>
      <c r="E1327" s="2">
        <v>790</v>
      </c>
      <c r="F1327" s="27">
        <v>2.7458204441972819E-2</v>
      </c>
      <c r="G1327" s="14">
        <v>93.939393939393895</v>
      </c>
      <c r="H1327" s="2">
        <v>714</v>
      </c>
      <c r="I1327" s="27">
        <v>2.3692593575789754E-2</v>
      </c>
      <c r="J1327" s="14">
        <v>102.42424</v>
      </c>
      <c r="L1327" t="s">
        <v>172</v>
      </c>
      <c r="M1327" t="s">
        <v>172</v>
      </c>
      <c r="N1327" t="s">
        <v>172</v>
      </c>
      <c r="O1327" s="2">
        <v>7315</v>
      </c>
      <c r="P1327" s="27">
        <v>2.8038422029038838E-2</v>
      </c>
      <c r="Q1327" s="14">
        <v>36.363636363636303</v>
      </c>
      <c r="R1327" s="2">
        <v>8487</v>
      </c>
      <c r="S1327" s="27">
        <v>3.1349618241658384E-2</v>
      </c>
      <c r="T1327" s="14">
        <v>29.69697</v>
      </c>
      <c r="V1327" t="s">
        <v>172</v>
      </c>
      <c r="W1327" t="s">
        <v>172</v>
      </c>
      <c r="X1327" t="s">
        <v>172</v>
      </c>
      <c r="Y1327" s="2">
        <v>1235980</v>
      </c>
      <c r="Z1327" s="27">
        <v>3.3000000000000002E-2</v>
      </c>
      <c r="AA1327" s="14">
        <v>441.21</v>
      </c>
      <c r="AB1327" s="2">
        <v>1503403</v>
      </c>
      <c r="AC1327" s="27">
        <v>3.9E-2</v>
      </c>
      <c r="AD1327" s="14">
        <v>581.21</v>
      </c>
    </row>
    <row r="1328" spans="1:30" x14ac:dyDescent="0.3">
      <c r="A1328" t="s">
        <v>2026</v>
      </c>
      <c r="B1328" t="s">
        <v>172</v>
      </c>
      <c r="C1328" t="s">
        <v>172</v>
      </c>
      <c r="D1328" t="s">
        <v>172</v>
      </c>
      <c r="E1328" s="2">
        <v>93</v>
      </c>
      <c r="F1328" s="27">
        <v>3.2324215355740153E-3</v>
      </c>
      <c r="G1328" s="14">
        <v>36.969696969696898</v>
      </c>
      <c r="H1328" s="2">
        <v>113</v>
      </c>
      <c r="I1328" s="27">
        <v>3.7496681709583224E-3</v>
      </c>
      <c r="J1328" s="14">
        <v>36.363636</v>
      </c>
      <c r="L1328" t="s">
        <v>172</v>
      </c>
      <c r="M1328" t="s">
        <v>172</v>
      </c>
      <c r="N1328" t="s">
        <v>172</v>
      </c>
      <c r="O1328" s="2">
        <v>1363</v>
      </c>
      <c r="P1328" s="27">
        <v>5.224384036306211E-3</v>
      </c>
      <c r="Q1328" s="14">
        <v>157.575757575757</v>
      </c>
      <c r="R1328" s="2">
        <v>769</v>
      </c>
      <c r="S1328" s="27">
        <v>2.8405627934293977E-3</v>
      </c>
      <c r="T1328" s="14">
        <v>116.969696</v>
      </c>
      <c r="V1328" t="s">
        <v>172</v>
      </c>
      <c r="W1328" t="s">
        <v>172</v>
      </c>
      <c r="X1328" t="s">
        <v>172</v>
      </c>
      <c r="Y1328" s="2">
        <v>136778</v>
      </c>
      <c r="Z1328" s="27">
        <v>4.0000000000000001E-3</v>
      </c>
      <c r="AA1328" s="14">
        <v>1301.21</v>
      </c>
      <c r="AB1328" s="2">
        <v>151936</v>
      </c>
      <c r="AC1328" s="27">
        <v>4.0000000000000001E-3</v>
      </c>
      <c r="AD1328" s="14">
        <v>1460</v>
      </c>
    </row>
    <row r="1329" spans="1:30" x14ac:dyDescent="0.3">
      <c r="A1329" t="s">
        <v>2027</v>
      </c>
      <c r="B1329" t="s">
        <v>172</v>
      </c>
      <c r="C1329" t="s">
        <v>172</v>
      </c>
      <c r="D1329" t="s">
        <v>172</v>
      </c>
      <c r="E1329" s="2">
        <v>697</v>
      </c>
      <c r="F1329" s="27">
        <v>2.4225782906398804E-2</v>
      </c>
      <c r="G1329" s="14">
        <v>86.060606060606005</v>
      </c>
      <c r="H1329" s="2">
        <v>601</v>
      </c>
      <c r="I1329" s="27">
        <v>1.9942925404831433E-2</v>
      </c>
      <c r="J1329" s="14">
        <v>96.969695999999999</v>
      </c>
      <c r="L1329" t="s">
        <v>172</v>
      </c>
      <c r="M1329" t="s">
        <v>172</v>
      </c>
      <c r="N1329" t="s">
        <v>172</v>
      </c>
      <c r="O1329" s="2">
        <v>5952</v>
      </c>
      <c r="P1329" s="27">
        <v>2.2814037992732624E-2</v>
      </c>
      <c r="Q1329" s="14">
        <v>166.06060606060601</v>
      </c>
      <c r="R1329" s="2">
        <v>7718</v>
      </c>
      <c r="S1329" s="27">
        <v>2.8509055448228987E-2</v>
      </c>
      <c r="T1329" s="14">
        <v>118.181816</v>
      </c>
      <c r="V1329" t="s">
        <v>172</v>
      </c>
      <c r="W1329" t="s">
        <v>172</v>
      </c>
      <c r="X1329" t="s">
        <v>172</v>
      </c>
      <c r="Y1329" s="2">
        <v>1099202</v>
      </c>
      <c r="Z1329" s="27">
        <v>2.9000000000000001E-2</v>
      </c>
      <c r="AA1329" s="14">
        <v>1370.91</v>
      </c>
      <c r="AB1329" s="2">
        <v>1351467</v>
      </c>
      <c r="AC1329" s="27">
        <v>3.5000000000000003E-2</v>
      </c>
      <c r="AD1329" s="14">
        <v>1626.06</v>
      </c>
    </row>
    <row r="1330" spans="1:30" x14ac:dyDescent="0.3">
      <c r="A1330" t="s">
        <v>2032</v>
      </c>
      <c r="B1330" t="s">
        <v>172</v>
      </c>
      <c r="C1330" t="s">
        <v>172</v>
      </c>
      <c r="D1330" t="s">
        <v>172</v>
      </c>
      <c r="E1330" s="2">
        <v>593</v>
      </c>
      <c r="F1330" s="27">
        <v>2.0611031941885925E-2</v>
      </c>
      <c r="G1330" s="14">
        <v>69.090909090909093</v>
      </c>
      <c r="H1330" s="2">
        <v>703</v>
      </c>
      <c r="I1330" s="27">
        <v>2.3327581629944253E-2</v>
      </c>
      <c r="J1330" s="14">
        <v>91.515150000000006</v>
      </c>
      <c r="L1330" t="s">
        <v>172</v>
      </c>
      <c r="M1330" t="s">
        <v>172</v>
      </c>
      <c r="N1330" t="s">
        <v>172</v>
      </c>
      <c r="O1330" s="2">
        <v>4741</v>
      </c>
      <c r="P1330" s="27">
        <v>1.817227051806878E-2</v>
      </c>
      <c r="Q1330" s="14">
        <v>46.6666666666666</v>
      </c>
      <c r="R1330" s="2">
        <v>5389</v>
      </c>
      <c r="S1330" s="27">
        <v>1.9906102592706143E-2</v>
      </c>
      <c r="T1330" s="14">
        <v>59.393940000000001</v>
      </c>
      <c r="V1330" t="s">
        <v>172</v>
      </c>
      <c r="W1330" t="s">
        <v>172</v>
      </c>
      <c r="X1330" t="s">
        <v>172</v>
      </c>
      <c r="Y1330" s="2">
        <v>840432</v>
      </c>
      <c r="Z1330" s="27">
        <v>2.1999999999999999E-2</v>
      </c>
      <c r="AA1330" s="14">
        <v>598.17999999999995</v>
      </c>
      <c r="AB1330" s="2">
        <v>968078</v>
      </c>
      <c r="AC1330" s="27">
        <v>2.5000000000000001E-2</v>
      </c>
      <c r="AD1330" s="14">
        <v>536.36</v>
      </c>
    </row>
    <row r="1331" spans="1:30" x14ac:dyDescent="0.3">
      <c r="A1331" t="s">
        <v>2026</v>
      </c>
      <c r="B1331" t="s">
        <v>172</v>
      </c>
      <c r="C1331" t="s">
        <v>172</v>
      </c>
      <c r="D1331" t="s">
        <v>172</v>
      </c>
      <c r="E1331" s="2">
        <v>171</v>
      </c>
      <c r="F1331" s="27">
        <v>5.9434847589586734E-3</v>
      </c>
      <c r="G1331" s="14">
        <v>42.424242424242401</v>
      </c>
      <c r="H1331" s="2">
        <v>276</v>
      </c>
      <c r="I1331" s="27">
        <v>9.1584815503052835E-3</v>
      </c>
      <c r="J1331" s="14">
        <v>70.303030000000007</v>
      </c>
      <c r="L1331" t="s">
        <v>172</v>
      </c>
      <c r="M1331" t="s">
        <v>172</v>
      </c>
      <c r="N1331" t="s">
        <v>172</v>
      </c>
      <c r="O1331" s="2">
        <v>1872</v>
      </c>
      <c r="P1331" s="27">
        <v>7.1753829170691317E-3</v>
      </c>
      <c r="Q1331" s="14">
        <v>150.90909090909</v>
      </c>
      <c r="R1331" s="2">
        <v>1804</v>
      </c>
      <c r="S1331" s="27">
        <v>6.6636869692413957E-3</v>
      </c>
      <c r="T1331" s="14">
        <v>153.939392</v>
      </c>
      <c r="V1331" t="s">
        <v>172</v>
      </c>
      <c r="W1331" t="s">
        <v>172</v>
      </c>
      <c r="X1331" t="s">
        <v>172</v>
      </c>
      <c r="Y1331" s="2">
        <v>226659</v>
      </c>
      <c r="Z1331" s="27">
        <v>6.0000000000000001E-3</v>
      </c>
      <c r="AA1331" s="14">
        <v>1722.42</v>
      </c>
      <c r="AB1331" s="2">
        <v>250765</v>
      </c>
      <c r="AC1331" s="27">
        <v>6.0000000000000001E-3</v>
      </c>
      <c r="AD1331" s="14">
        <v>2067.27</v>
      </c>
    </row>
    <row r="1332" spans="1:30" x14ac:dyDescent="0.3">
      <c r="A1332" t="s">
        <v>2027</v>
      </c>
      <c r="B1332" t="s">
        <v>172</v>
      </c>
      <c r="C1332" t="s">
        <v>172</v>
      </c>
      <c r="D1332" t="s">
        <v>172</v>
      </c>
      <c r="E1332" s="2">
        <v>422</v>
      </c>
      <c r="F1332" s="27">
        <v>1.4667547182927253E-2</v>
      </c>
      <c r="G1332" s="14">
        <v>56.363636363636303</v>
      </c>
      <c r="H1332" s="2">
        <v>427</v>
      </c>
      <c r="I1332" s="27">
        <v>1.4169100079638969E-2</v>
      </c>
      <c r="J1332" s="14">
        <v>58.787880000000001</v>
      </c>
      <c r="L1332" t="s">
        <v>172</v>
      </c>
      <c r="M1332" t="s">
        <v>172</v>
      </c>
      <c r="N1332" t="s">
        <v>172</v>
      </c>
      <c r="O1332" s="2">
        <v>2869</v>
      </c>
      <c r="P1332" s="27">
        <v>1.0996887600999648E-2</v>
      </c>
      <c r="Q1332" s="14">
        <v>149.69696969696901</v>
      </c>
      <c r="R1332" s="2">
        <v>3585</v>
      </c>
      <c r="S1332" s="27">
        <v>1.3242415623464747E-2</v>
      </c>
      <c r="T1332" s="14">
        <v>169.090912</v>
      </c>
      <c r="V1332" t="s">
        <v>172</v>
      </c>
      <c r="W1332" t="s">
        <v>172</v>
      </c>
      <c r="X1332" t="s">
        <v>172</v>
      </c>
      <c r="Y1332" s="2">
        <v>613773</v>
      </c>
      <c r="Z1332" s="27">
        <v>1.6E-2</v>
      </c>
      <c r="AA1332" s="14">
        <v>1726.67</v>
      </c>
      <c r="AB1332" s="2">
        <v>717313</v>
      </c>
      <c r="AC1332" s="27">
        <v>1.7999999999999999E-2</v>
      </c>
      <c r="AD1332" s="14">
        <v>2229.09</v>
      </c>
    </row>
    <row r="1333" spans="1:30" x14ac:dyDescent="0.3">
      <c r="A1333" t="s">
        <v>2033</v>
      </c>
      <c r="B1333" t="s">
        <v>172</v>
      </c>
      <c r="C1333" t="s">
        <v>172</v>
      </c>
      <c r="D1333" t="s">
        <v>172</v>
      </c>
      <c r="E1333" s="2">
        <v>14718</v>
      </c>
      <c r="F1333" s="27">
        <v>0.51155677592019744</v>
      </c>
      <c r="G1333" s="14">
        <v>246.666666666666</v>
      </c>
      <c r="H1333" s="2">
        <v>15380</v>
      </c>
      <c r="I1333" s="27">
        <v>0.51035306610034514</v>
      </c>
      <c r="J1333" s="14">
        <v>333.33334400000001</v>
      </c>
      <c r="L1333" t="s">
        <v>172</v>
      </c>
      <c r="M1333" t="s">
        <v>172</v>
      </c>
      <c r="N1333" t="s">
        <v>172</v>
      </c>
      <c r="O1333" s="2">
        <v>130276</v>
      </c>
      <c r="P1333" s="27">
        <v>0.49934838937184733</v>
      </c>
      <c r="Q1333" s="14">
        <v>101.212121212121</v>
      </c>
      <c r="R1333" s="2">
        <v>134931</v>
      </c>
      <c r="S1333" s="27">
        <v>0.49841349581303263</v>
      </c>
      <c r="T1333" s="14">
        <v>110.303032</v>
      </c>
      <c r="V1333" t="s">
        <v>172</v>
      </c>
      <c r="W1333" t="s">
        <v>172</v>
      </c>
      <c r="X1333" t="s">
        <v>172</v>
      </c>
      <c r="Y1333" s="2">
        <v>19223580</v>
      </c>
      <c r="Z1333" s="27">
        <v>0.50700000000000001</v>
      </c>
      <c r="AA1333" s="14">
        <v>1242.42</v>
      </c>
      <c r="AB1333" s="2">
        <v>19673725</v>
      </c>
      <c r="AC1333" s="27">
        <v>0.50700000000000001</v>
      </c>
      <c r="AD1333" s="14">
        <v>1580</v>
      </c>
    </row>
    <row r="1334" spans="1:30" x14ac:dyDescent="0.3">
      <c r="A1334" t="s">
        <v>182</v>
      </c>
      <c r="B1334" t="s">
        <v>172</v>
      </c>
      <c r="C1334" t="s">
        <v>172</v>
      </c>
      <c r="D1334" t="s">
        <v>172</v>
      </c>
      <c r="E1334" s="2">
        <v>1387</v>
      </c>
      <c r="F1334" s="27">
        <v>4.8208265267109245E-2</v>
      </c>
      <c r="G1334" s="14">
        <v>154.54545454545399</v>
      </c>
      <c r="H1334" s="2">
        <v>957</v>
      </c>
      <c r="I1334" s="27">
        <v>3.1756039288558538E-2</v>
      </c>
      <c r="J1334" s="14">
        <v>129.090912</v>
      </c>
      <c r="L1334" t="s">
        <v>172</v>
      </c>
      <c r="M1334" t="s">
        <v>172</v>
      </c>
      <c r="N1334" t="s">
        <v>172</v>
      </c>
      <c r="O1334" s="2">
        <v>10552</v>
      </c>
      <c r="P1334" s="27">
        <v>4.0445854989804207E-2</v>
      </c>
      <c r="Q1334" s="14">
        <v>42.424242424242401</v>
      </c>
      <c r="R1334" s="2">
        <v>10189</v>
      </c>
      <c r="S1334" s="27">
        <v>3.7636533552993671E-2</v>
      </c>
      <c r="T1334" s="14">
        <v>3.030303</v>
      </c>
      <c r="V1334" t="s">
        <v>172</v>
      </c>
      <c r="W1334" t="s">
        <v>172</v>
      </c>
      <c r="X1334" t="s">
        <v>172</v>
      </c>
      <c r="Y1334" s="2">
        <v>1227959</v>
      </c>
      <c r="Z1334" s="27">
        <v>3.2000000000000001E-2</v>
      </c>
      <c r="AA1334" s="14">
        <v>301.82</v>
      </c>
      <c r="AB1334" s="2">
        <v>1175933</v>
      </c>
      <c r="AC1334" s="27">
        <v>0.03</v>
      </c>
      <c r="AD1334" s="14">
        <v>451.52</v>
      </c>
    </row>
    <row r="1335" spans="1:30" x14ac:dyDescent="0.3">
      <c r="A1335" t="s">
        <v>2026</v>
      </c>
      <c r="B1335" t="s">
        <v>172</v>
      </c>
      <c r="C1335" t="s">
        <v>172</v>
      </c>
      <c r="D1335" t="s">
        <v>172</v>
      </c>
      <c r="E1335" s="2">
        <v>0</v>
      </c>
      <c r="F1335" s="27">
        <v>0</v>
      </c>
      <c r="G1335" s="14">
        <v>13.3333333333333</v>
      </c>
      <c r="H1335" s="2">
        <v>0</v>
      </c>
      <c r="I1335" s="27">
        <v>0</v>
      </c>
      <c r="J1335" s="14">
        <v>16.969695999999999</v>
      </c>
      <c r="L1335" t="s">
        <v>172</v>
      </c>
      <c r="M1335" t="s">
        <v>172</v>
      </c>
      <c r="N1335" t="s">
        <v>172</v>
      </c>
      <c r="O1335" s="2">
        <v>51</v>
      </c>
      <c r="P1335" s="27">
        <v>1.9548318844579365E-4</v>
      </c>
      <c r="Q1335" s="14">
        <v>24.2424242424242</v>
      </c>
      <c r="R1335" s="2">
        <v>86</v>
      </c>
      <c r="S1335" s="27">
        <v>3.1767022137181821E-4</v>
      </c>
      <c r="T1335" s="14">
        <v>48.484848</v>
      </c>
      <c r="V1335" t="s">
        <v>172</v>
      </c>
      <c r="W1335" t="s">
        <v>172</v>
      </c>
      <c r="X1335" t="s">
        <v>172</v>
      </c>
      <c r="Y1335" s="2">
        <v>5529</v>
      </c>
      <c r="Z1335" s="27">
        <v>0</v>
      </c>
      <c r="AA1335" s="14">
        <v>371.52</v>
      </c>
      <c r="AB1335" s="2">
        <v>5026</v>
      </c>
      <c r="AC1335" s="27">
        <v>0</v>
      </c>
      <c r="AD1335" s="14">
        <v>361.82</v>
      </c>
    </row>
    <row r="1336" spans="1:30" x14ac:dyDescent="0.3">
      <c r="A1336" t="s">
        <v>2027</v>
      </c>
      <c r="B1336" t="s">
        <v>172</v>
      </c>
      <c r="C1336" t="s">
        <v>172</v>
      </c>
      <c r="D1336" t="s">
        <v>172</v>
      </c>
      <c r="E1336" s="2">
        <v>1387</v>
      </c>
      <c r="F1336" s="27">
        <v>4.8208265267109245E-2</v>
      </c>
      <c r="G1336" s="14">
        <v>154.54545454545399</v>
      </c>
      <c r="H1336" s="2">
        <v>957</v>
      </c>
      <c r="I1336" s="27">
        <v>3.1756039288558538E-2</v>
      </c>
      <c r="J1336" s="14">
        <v>129.090912</v>
      </c>
      <c r="L1336" t="s">
        <v>172</v>
      </c>
      <c r="M1336" t="s">
        <v>172</v>
      </c>
      <c r="N1336" t="s">
        <v>172</v>
      </c>
      <c r="O1336" s="2">
        <v>10501</v>
      </c>
      <c r="P1336" s="27">
        <v>4.0250371801358417E-2</v>
      </c>
      <c r="Q1336" s="14">
        <v>49.090909090909101</v>
      </c>
      <c r="R1336" s="2">
        <v>10103</v>
      </c>
      <c r="S1336" s="27">
        <v>3.7318863331621856E-2</v>
      </c>
      <c r="T1336" s="14">
        <v>49.0909081</v>
      </c>
      <c r="V1336" t="s">
        <v>172</v>
      </c>
      <c r="W1336" t="s">
        <v>172</v>
      </c>
      <c r="X1336" t="s">
        <v>172</v>
      </c>
      <c r="Y1336" s="2">
        <v>1222430</v>
      </c>
      <c r="Z1336" s="27">
        <v>3.2000000000000001E-2</v>
      </c>
      <c r="AA1336" s="14">
        <v>444.24</v>
      </c>
      <c r="AB1336" s="2">
        <v>1170907</v>
      </c>
      <c r="AC1336" s="27">
        <v>0.03</v>
      </c>
      <c r="AD1336" s="14">
        <v>651.52</v>
      </c>
    </row>
    <row r="1337" spans="1:30" x14ac:dyDescent="0.3">
      <c r="A1337" t="s">
        <v>2028</v>
      </c>
      <c r="B1337" t="s">
        <v>172</v>
      </c>
      <c r="C1337" t="s">
        <v>172</v>
      </c>
      <c r="D1337" t="s">
        <v>172</v>
      </c>
      <c r="E1337" s="2">
        <v>3190</v>
      </c>
      <c r="F1337" s="27">
        <v>0.11087553439226999</v>
      </c>
      <c r="G1337" s="14">
        <v>196.969696969697</v>
      </c>
      <c r="H1337" s="2">
        <v>3066</v>
      </c>
      <c r="I1337" s="27">
        <v>0.10173878417839129</v>
      </c>
      <c r="J1337" s="14">
        <v>229.69697600000001</v>
      </c>
      <c r="L1337" t="s">
        <v>172</v>
      </c>
      <c r="M1337" t="s">
        <v>172</v>
      </c>
      <c r="N1337" t="s">
        <v>172</v>
      </c>
      <c r="O1337" s="2">
        <v>28408</v>
      </c>
      <c r="P1337" s="27">
        <v>0.10888796896800208</v>
      </c>
      <c r="Q1337" s="14">
        <v>65.454545454545396</v>
      </c>
      <c r="R1337" s="2">
        <v>29022</v>
      </c>
      <c r="S1337" s="27">
        <v>0.10720261819363847</v>
      </c>
      <c r="T1337" s="14">
        <v>61.212119999999999</v>
      </c>
      <c r="V1337" t="s">
        <v>172</v>
      </c>
      <c r="W1337" t="s">
        <v>172</v>
      </c>
      <c r="X1337" t="s">
        <v>172</v>
      </c>
      <c r="Y1337" s="2">
        <v>3255518</v>
      </c>
      <c r="Z1337" s="27">
        <v>8.5999999999999993E-2</v>
      </c>
      <c r="AA1337" s="14">
        <v>412.73</v>
      </c>
      <c r="AB1337" s="2">
        <v>3199308</v>
      </c>
      <c r="AC1337" s="27">
        <v>8.2000000000000003E-2</v>
      </c>
      <c r="AD1337" s="14">
        <v>523.03</v>
      </c>
    </row>
    <row r="1338" spans="1:30" x14ac:dyDescent="0.3">
      <c r="A1338" t="s">
        <v>2026</v>
      </c>
      <c r="B1338" t="s">
        <v>172</v>
      </c>
      <c r="C1338" t="s">
        <v>172</v>
      </c>
      <c r="D1338" t="s">
        <v>172</v>
      </c>
      <c r="E1338" s="2">
        <v>0</v>
      </c>
      <c r="F1338" s="27">
        <v>0</v>
      </c>
      <c r="G1338" s="14">
        <v>13.3333333333333</v>
      </c>
      <c r="H1338" s="2">
        <v>97</v>
      </c>
      <c r="I1338" s="27">
        <v>3.218741704273958E-3</v>
      </c>
      <c r="J1338" s="14">
        <v>46.060607900000001</v>
      </c>
      <c r="L1338" t="s">
        <v>172</v>
      </c>
      <c r="M1338" t="s">
        <v>172</v>
      </c>
      <c r="N1338" t="s">
        <v>172</v>
      </c>
      <c r="O1338" s="2">
        <v>129</v>
      </c>
      <c r="P1338" s="27">
        <v>4.944574766570075E-4</v>
      </c>
      <c r="Q1338" s="14">
        <v>47.272727272727202</v>
      </c>
      <c r="R1338" s="2">
        <v>205</v>
      </c>
      <c r="S1338" s="27">
        <v>7.5723715559561323E-4</v>
      </c>
      <c r="T1338" s="14">
        <v>64.848489999999998</v>
      </c>
      <c r="V1338" t="s">
        <v>172</v>
      </c>
      <c r="W1338" t="s">
        <v>172</v>
      </c>
      <c r="X1338" t="s">
        <v>172</v>
      </c>
      <c r="Y1338" s="2">
        <v>15458</v>
      </c>
      <c r="Z1338" s="27">
        <v>0</v>
      </c>
      <c r="AA1338" s="14">
        <v>547.88</v>
      </c>
      <c r="AB1338" s="2">
        <v>15257</v>
      </c>
      <c r="AC1338" s="27">
        <v>0</v>
      </c>
      <c r="AD1338" s="14">
        <v>582.41999999999996</v>
      </c>
    </row>
    <row r="1339" spans="1:30" x14ac:dyDescent="0.3">
      <c r="A1339" t="s">
        <v>2027</v>
      </c>
      <c r="B1339" t="s">
        <v>172</v>
      </c>
      <c r="C1339" t="s">
        <v>172</v>
      </c>
      <c r="D1339" t="s">
        <v>172</v>
      </c>
      <c r="E1339" s="2">
        <v>3190</v>
      </c>
      <c r="F1339" s="27">
        <v>0.11087553439226999</v>
      </c>
      <c r="G1339" s="14">
        <v>196.969696969697</v>
      </c>
      <c r="H1339" s="2">
        <v>2969</v>
      </c>
      <c r="I1339" s="27">
        <v>9.8520042474117331E-2</v>
      </c>
      <c r="J1339" s="14">
        <v>225.454544</v>
      </c>
      <c r="L1339" t="s">
        <v>172</v>
      </c>
      <c r="M1339" t="s">
        <v>172</v>
      </c>
      <c r="N1339" t="s">
        <v>172</v>
      </c>
      <c r="O1339" s="2">
        <v>28279</v>
      </c>
      <c r="P1339" s="27">
        <v>0.10839351149134507</v>
      </c>
      <c r="Q1339" s="14">
        <v>78.181818181818201</v>
      </c>
      <c r="R1339" s="2">
        <v>28817</v>
      </c>
      <c r="S1339" s="27">
        <v>0.10644538103804285</v>
      </c>
      <c r="T1339" s="14">
        <v>87.878784199999998</v>
      </c>
      <c r="V1339" t="s">
        <v>172</v>
      </c>
      <c r="W1339" t="s">
        <v>172</v>
      </c>
      <c r="X1339" t="s">
        <v>172</v>
      </c>
      <c r="Y1339" s="2">
        <v>3240060</v>
      </c>
      <c r="Z1339" s="27">
        <v>8.5000000000000006E-2</v>
      </c>
      <c r="AA1339" s="14">
        <v>682.42</v>
      </c>
      <c r="AB1339" s="2">
        <v>3184051</v>
      </c>
      <c r="AC1339" s="27">
        <v>8.2000000000000003E-2</v>
      </c>
      <c r="AD1339" s="14">
        <v>836.36</v>
      </c>
    </row>
    <row r="1340" spans="1:30" x14ac:dyDescent="0.3">
      <c r="A1340" t="s">
        <v>2029</v>
      </c>
      <c r="B1340" t="s">
        <v>172</v>
      </c>
      <c r="C1340" t="s">
        <v>172</v>
      </c>
      <c r="D1340" t="s">
        <v>172</v>
      </c>
      <c r="E1340" s="2">
        <v>3573</v>
      </c>
      <c r="F1340" s="27">
        <v>0.12418754996350492</v>
      </c>
      <c r="G1340" s="14">
        <v>153.939393939393</v>
      </c>
      <c r="H1340" s="2">
        <v>3364</v>
      </c>
      <c r="I1340" s="27">
        <v>0.11162728962038758</v>
      </c>
      <c r="J1340" s="14">
        <v>196.363632</v>
      </c>
      <c r="L1340" t="s">
        <v>172</v>
      </c>
      <c r="M1340" t="s">
        <v>172</v>
      </c>
      <c r="N1340" t="s">
        <v>172</v>
      </c>
      <c r="O1340" s="2">
        <v>32694</v>
      </c>
      <c r="P1340" s="27">
        <v>0.12531622280483878</v>
      </c>
      <c r="Q1340" s="14">
        <v>30.909090909090899</v>
      </c>
      <c r="R1340" s="2">
        <v>33718</v>
      </c>
      <c r="S1340" s="27">
        <v>0.1245488898164531</v>
      </c>
      <c r="T1340" s="14">
        <v>60</v>
      </c>
      <c r="V1340" t="s">
        <v>172</v>
      </c>
      <c r="W1340" t="s">
        <v>172</v>
      </c>
      <c r="X1340" t="s">
        <v>172</v>
      </c>
      <c r="Y1340" s="2">
        <v>4637444</v>
      </c>
      <c r="Z1340" s="27">
        <v>0.122</v>
      </c>
      <c r="AA1340" s="14">
        <v>757.58</v>
      </c>
      <c r="AB1340" s="2">
        <v>4690779</v>
      </c>
      <c r="AC1340" s="27">
        <v>0.121</v>
      </c>
      <c r="AD1340" s="14">
        <v>973.33</v>
      </c>
    </row>
    <row r="1341" spans="1:30" x14ac:dyDescent="0.3">
      <c r="A1341" t="s">
        <v>2026</v>
      </c>
      <c r="B1341" t="s">
        <v>172</v>
      </c>
      <c r="C1341" t="s">
        <v>172</v>
      </c>
      <c r="D1341" t="s">
        <v>172</v>
      </c>
      <c r="E1341" s="2">
        <v>37</v>
      </c>
      <c r="F1341" s="27">
        <v>1.2860171700670815E-3</v>
      </c>
      <c r="G1341" s="14">
        <v>22.424242424242401</v>
      </c>
      <c r="H1341" s="2">
        <v>26</v>
      </c>
      <c r="I1341" s="27">
        <v>8.6275550836209189E-4</v>
      </c>
      <c r="J1341" s="14">
        <v>15.757576</v>
      </c>
      <c r="L1341" t="s">
        <v>172</v>
      </c>
      <c r="M1341" t="s">
        <v>172</v>
      </c>
      <c r="N1341" t="s">
        <v>172</v>
      </c>
      <c r="O1341" s="2">
        <v>376</v>
      </c>
      <c r="P1341" s="27">
        <v>1.4412093893258512E-3</v>
      </c>
      <c r="Q1341" s="14">
        <v>91.515151515151501</v>
      </c>
      <c r="R1341" s="2">
        <v>223</v>
      </c>
      <c r="S1341" s="27">
        <v>8.237262716966914E-4</v>
      </c>
      <c r="T1341" s="14">
        <v>71.515150000000006</v>
      </c>
      <c r="V1341" t="s">
        <v>172</v>
      </c>
      <c r="W1341" t="s">
        <v>172</v>
      </c>
      <c r="X1341" t="s">
        <v>172</v>
      </c>
      <c r="Y1341" s="2">
        <v>26628</v>
      </c>
      <c r="Z1341" s="27">
        <v>1E-3</v>
      </c>
      <c r="AA1341" s="14">
        <v>758.79</v>
      </c>
      <c r="AB1341" s="2">
        <v>27980</v>
      </c>
      <c r="AC1341" s="27">
        <v>1E-3</v>
      </c>
      <c r="AD1341" s="14">
        <v>860.61</v>
      </c>
    </row>
    <row r="1342" spans="1:30" x14ac:dyDescent="0.3">
      <c r="A1342" t="s">
        <v>2027</v>
      </c>
      <c r="B1342" t="s">
        <v>172</v>
      </c>
      <c r="C1342" t="s">
        <v>172</v>
      </c>
      <c r="D1342" t="s">
        <v>172</v>
      </c>
      <c r="E1342" s="2">
        <v>3536</v>
      </c>
      <c r="F1342" s="27">
        <v>0.12290153279343784</v>
      </c>
      <c r="G1342" s="14">
        <v>156.363636363636</v>
      </c>
      <c r="H1342" s="2">
        <v>3338</v>
      </c>
      <c r="I1342" s="27">
        <v>0.11076453411202548</v>
      </c>
      <c r="J1342" s="14">
        <v>196.363632</v>
      </c>
      <c r="L1342" t="s">
        <v>172</v>
      </c>
      <c r="M1342" t="s">
        <v>172</v>
      </c>
      <c r="N1342" t="s">
        <v>172</v>
      </c>
      <c r="O1342" s="2">
        <v>32318</v>
      </c>
      <c r="P1342" s="27">
        <v>0.12387501341551294</v>
      </c>
      <c r="Q1342" s="14">
        <v>96.969696969696898</v>
      </c>
      <c r="R1342" s="2">
        <v>33495</v>
      </c>
      <c r="S1342" s="27">
        <v>0.12372516354475641</v>
      </c>
      <c r="T1342" s="14">
        <v>95.757576</v>
      </c>
      <c r="V1342" t="s">
        <v>172</v>
      </c>
      <c r="W1342" t="s">
        <v>172</v>
      </c>
      <c r="X1342" t="s">
        <v>172</v>
      </c>
      <c r="Y1342" s="2">
        <v>4610816</v>
      </c>
      <c r="Z1342" s="27">
        <v>0.122</v>
      </c>
      <c r="AA1342" s="14">
        <v>1058.79</v>
      </c>
      <c r="AB1342" s="2">
        <v>4662799</v>
      </c>
      <c r="AC1342" s="27">
        <v>0.12</v>
      </c>
      <c r="AD1342" s="14">
        <v>1215.1500000000001</v>
      </c>
    </row>
    <row r="1343" spans="1:30" x14ac:dyDescent="0.3">
      <c r="A1343" t="s">
        <v>2030</v>
      </c>
      <c r="B1343" t="s">
        <v>172</v>
      </c>
      <c r="C1343" t="s">
        <v>172</v>
      </c>
      <c r="D1343" t="s">
        <v>172</v>
      </c>
      <c r="E1343" s="2">
        <v>4880</v>
      </c>
      <c r="F1343" s="27">
        <v>0.16961523756560426</v>
      </c>
      <c r="G1343" s="14">
        <v>186.06060606060601</v>
      </c>
      <c r="H1343" s="2">
        <v>5836</v>
      </c>
      <c r="I1343" s="27">
        <v>0.19365542872312186</v>
      </c>
      <c r="J1343" s="14">
        <v>194.545456</v>
      </c>
      <c r="L1343" t="s">
        <v>172</v>
      </c>
      <c r="M1343" t="s">
        <v>172</v>
      </c>
      <c r="N1343" t="s">
        <v>172</v>
      </c>
      <c r="O1343" s="2">
        <v>44200</v>
      </c>
      <c r="P1343" s="27">
        <v>0.16941876331968783</v>
      </c>
      <c r="Q1343" s="14">
        <v>28.484848484848399</v>
      </c>
      <c r="R1343" s="2">
        <v>45497</v>
      </c>
      <c r="S1343" s="27">
        <v>0.16805862862504201</v>
      </c>
      <c r="T1343" s="14">
        <v>69.696969999999993</v>
      </c>
      <c r="V1343" t="s">
        <v>172</v>
      </c>
      <c r="W1343" t="s">
        <v>172</v>
      </c>
      <c r="X1343" t="s">
        <v>172</v>
      </c>
      <c r="Y1343" s="2">
        <v>7477809</v>
      </c>
      <c r="Z1343" s="27">
        <v>0.19700000000000001</v>
      </c>
      <c r="AA1343" s="14">
        <v>717.58</v>
      </c>
      <c r="AB1343" s="2">
        <v>7530762</v>
      </c>
      <c r="AC1343" s="27">
        <v>0.19400000000000001</v>
      </c>
      <c r="AD1343" s="14">
        <v>807.88</v>
      </c>
    </row>
    <row r="1344" spans="1:30" x14ac:dyDescent="0.3">
      <c r="A1344" t="s">
        <v>2026</v>
      </c>
      <c r="B1344" t="s">
        <v>172</v>
      </c>
      <c r="C1344" t="s">
        <v>172</v>
      </c>
      <c r="D1344" t="s">
        <v>172</v>
      </c>
      <c r="E1344" s="2">
        <v>123</v>
      </c>
      <c r="F1344" s="27">
        <v>4.2751381599527303E-3</v>
      </c>
      <c r="G1344" s="14">
        <v>40.606060606060602</v>
      </c>
      <c r="H1344" s="2">
        <v>251</v>
      </c>
      <c r="I1344" s="27">
        <v>8.3289089461109633E-3</v>
      </c>
      <c r="J1344" s="14">
        <v>70.909090000000006</v>
      </c>
      <c r="L1344" t="s">
        <v>172</v>
      </c>
      <c r="M1344" t="s">
        <v>172</v>
      </c>
      <c r="N1344" t="s">
        <v>172</v>
      </c>
      <c r="O1344" s="2">
        <v>1348</v>
      </c>
      <c r="P1344" s="27">
        <v>5.1668889808809777E-3</v>
      </c>
      <c r="Q1344" s="14">
        <v>145.45454545454501</v>
      </c>
      <c r="R1344" s="2">
        <v>842</v>
      </c>
      <c r="S1344" s="27">
        <v>3.1102130976171038E-3</v>
      </c>
      <c r="T1344" s="14">
        <v>135.15152</v>
      </c>
      <c r="V1344" t="s">
        <v>172</v>
      </c>
      <c r="W1344" t="s">
        <v>172</v>
      </c>
      <c r="X1344" t="s">
        <v>172</v>
      </c>
      <c r="Y1344" s="2">
        <v>121203</v>
      </c>
      <c r="Z1344" s="27">
        <v>3.0000000000000001E-3</v>
      </c>
      <c r="AA1344" s="14">
        <v>1552.73</v>
      </c>
      <c r="AB1344" s="2">
        <v>117007</v>
      </c>
      <c r="AC1344" s="27">
        <v>3.0000000000000001E-3</v>
      </c>
      <c r="AD1344" s="14">
        <v>1533.94</v>
      </c>
    </row>
    <row r="1345" spans="1:31" x14ac:dyDescent="0.3">
      <c r="A1345" t="s">
        <v>2027</v>
      </c>
      <c r="B1345" t="s">
        <v>172</v>
      </c>
      <c r="C1345" t="s">
        <v>172</v>
      </c>
      <c r="D1345" t="s">
        <v>172</v>
      </c>
      <c r="E1345" s="2">
        <v>4757</v>
      </c>
      <c r="F1345" s="27">
        <v>0.16534009940565153</v>
      </c>
      <c r="G1345" s="14">
        <v>184.84848484848399</v>
      </c>
      <c r="H1345" s="2">
        <v>5585</v>
      </c>
      <c r="I1345" s="27">
        <v>0.1853265197770109</v>
      </c>
      <c r="J1345" s="14">
        <v>203.03030000000001</v>
      </c>
      <c r="L1345" t="s">
        <v>172</v>
      </c>
      <c r="M1345" t="s">
        <v>172</v>
      </c>
      <c r="N1345" t="s">
        <v>172</v>
      </c>
      <c r="O1345" s="2">
        <v>42852</v>
      </c>
      <c r="P1345" s="27">
        <v>0.16425187433880686</v>
      </c>
      <c r="Q1345" s="14">
        <v>146.06060606060601</v>
      </c>
      <c r="R1345" s="2">
        <v>44655</v>
      </c>
      <c r="S1345" s="27">
        <v>0.16494841552742492</v>
      </c>
      <c r="T1345" s="14">
        <v>151.515152</v>
      </c>
      <c r="V1345" t="s">
        <v>172</v>
      </c>
      <c r="W1345" t="s">
        <v>172</v>
      </c>
      <c r="X1345" t="s">
        <v>172</v>
      </c>
      <c r="Y1345" s="2">
        <v>7356606</v>
      </c>
      <c r="Z1345" s="27">
        <v>0.19400000000000001</v>
      </c>
      <c r="AA1345" s="14">
        <v>1660</v>
      </c>
      <c r="AB1345" s="2">
        <v>7413755</v>
      </c>
      <c r="AC1345" s="27">
        <v>0.191</v>
      </c>
      <c r="AD1345" s="14">
        <v>1733.94</v>
      </c>
    </row>
    <row r="1346" spans="1:31" x14ac:dyDescent="0.3">
      <c r="A1346" t="s">
        <v>2031</v>
      </c>
      <c r="B1346" t="s">
        <v>172</v>
      </c>
      <c r="C1346" t="s">
        <v>172</v>
      </c>
      <c r="D1346" t="s">
        <v>172</v>
      </c>
      <c r="E1346" s="2">
        <v>959</v>
      </c>
      <c r="F1346" s="27">
        <v>3.3332174759306249E-2</v>
      </c>
      <c r="G1346" s="14">
        <v>88.484848484848399</v>
      </c>
      <c r="H1346" s="2">
        <v>1150</v>
      </c>
      <c r="I1346" s="27">
        <v>3.8160339792938681E-2</v>
      </c>
      <c r="J1346" s="14">
        <v>116.969696</v>
      </c>
      <c r="L1346" t="s">
        <v>172</v>
      </c>
      <c r="M1346" t="s">
        <v>172</v>
      </c>
      <c r="N1346" t="s">
        <v>172</v>
      </c>
      <c r="O1346" s="2">
        <v>7901</v>
      </c>
      <c r="P1346" s="27">
        <v>3.0284562194317955E-2</v>
      </c>
      <c r="Q1346" s="14">
        <v>39.393939393939398</v>
      </c>
      <c r="R1346" s="2">
        <v>9351</v>
      </c>
      <c r="S1346" s="27">
        <v>3.4541095814510141E-2</v>
      </c>
      <c r="T1346" s="14">
        <v>55.757576</v>
      </c>
      <c r="V1346" t="s">
        <v>172</v>
      </c>
      <c r="W1346" t="s">
        <v>172</v>
      </c>
      <c r="X1346" t="s">
        <v>172</v>
      </c>
      <c r="Y1346" s="2">
        <v>1427224</v>
      </c>
      <c r="Z1346" s="27">
        <v>3.7999999999999999E-2</v>
      </c>
      <c r="AA1346" s="14">
        <v>443.64</v>
      </c>
      <c r="AB1346" s="2">
        <v>1735473</v>
      </c>
      <c r="AC1346" s="27">
        <v>4.4999999999999998E-2</v>
      </c>
      <c r="AD1346" s="14">
        <v>575.76</v>
      </c>
    </row>
    <row r="1347" spans="1:31" x14ac:dyDescent="0.3">
      <c r="A1347" t="s">
        <v>2026</v>
      </c>
      <c r="B1347" t="s">
        <v>172</v>
      </c>
      <c r="C1347" t="s">
        <v>172</v>
      </c>
      <c r="D1347" t="s">
        <v>172</v>
      </c>
      <c r="E1347" s="2">
        <v>44</v>
      </c>
      <c r="F1347" s="27">
        <v>1.5293177157554483E-3</v>
      </c>
      <c r="G1347" s="14">
        <v>23.636363636363601</v>
      </c>
      <c r="H1347" s="2">
        <v>76</v>
      </c>
      <c r="I1347" s="27">
        <v>2.52190071675073E-3</v>
      </c>
      <c r="J1347" s="14">
        <v>30.909089999999999</v>
      </c>
      <c r="L1347" t="s">
        <v>172</v>
      </c>
      <c r="M1347" t="s">
        <v>172</v>
      </c>
      <c r="N1347" t="s">
        <v>172</v>
      </c>
      <c r="O1347" s="2">
        <v>740</v>
      </c>
      <c r="P1347" s="27">
        <v>2.836422734311516E-3</v>
      </c>
      <c r="Q1347" s="14">
        <v>100</v>
      </c>
      <c r="R1347" s="2">
        <v>709</v>
      </c>
      <c r="S1347" s="27">
        <v>2.6189324064258036E-3</v>
      </c>
      <c r="T1347" s="14">
        <v>104.848488</v>
      </c>
      <c r="V1347" t="s">
        <v>172</v>
      </c>
      <c r="W1347" t="s">
        <v>172</v>
      </c>
      <c r="X1347" t="s">
        <v>172</v>
      </c>
      <c r="Y1347" s="2">
        <v>77473</v>
      </c>
      <c r="Z1347" s="27">
        <v>2E-3</v>
      </c>
      <c r="AA1347" s="14">
        <v>1173.33</v>
      </c>
      <c r="AB1347" s="2">
        <v>86113</v>
      </c>
      <c r="AC1347" s="27">
        <v>2E-3</v>
      </c>
      <c r="AD1347" s="14">
        <v>1306.06</v>
      </c>
    </row>
    <row r="1348" spans="1:31" x14ac:dyDescent="0.3">
      <c r="A1348" t="s">
        <v>2027</v>
      </c>
      <c r="B1348" t="s">
        <v>172</v>
      </c>
      <c r="C1348" t="s">
        <v>172</v>
      </c>
      <c r="D1348" t="s">
        <v>172</v>
      </c>
      <c r="E1348" s="2">
        <v>915</v>
      </c>
      <c r="F1348" s="27">
        <v>3.1802857043550799E-2</v>
      </c>
      <c r="G1348" s="14">
        <v>85.454545454545396</v>
      </c>
      <c r="H1348" s="2">
        <v>1074</v>
      </c>
      <c r="I1348" s="27">
        <v>3.5638439076187946E-2</v>
      </c>
      <c r="J1348" s="14">
        <v>109.090912</v>
      </c>
      <c r="L1348" t="s">
        <v>172</v>
      </c>
      <c r="M1348" t="s">
        <v>172</v>
      </c>
      <c r="N1348" t="s">
        <v>172</v>
      </c>
      <c r="O1348" s="2">
        <v>7161</v>
      </c>
      <c r="P1348" s="27">
        <v>2.7448139460006439E-2</v>
      </c>
      <c r="Q1348" s="14">
        <v>104.24242424242399</v>
      </c>
      <c r="R1348" s="2">
        <v>8642</v>
      </c>
      <c r="S1348" s="27">
        <v>3.1922163408084341E-2</v>
      </c>
      <c r="T1348" s="14">
        <v>120.606064</v>
      </c>
      <c r="V1348" t="s">
        <v>172</v>
      </c>
      <c r="W1348" t="s">
        <v>172</v>
      </c>
      <c r="X1348" t="s">
        <v>172</v>
      </c>
      <c r="Y1348" s="2">
        <v>1349751</v>
      </c>
      <c r="Z1348" s="27">
        <v>3.5999999999999997E-2</v>
      </c>
      <c r="AA1348" s="14">
        <v>1213.94</v>
      </c>
      <c r="AB1348" s="2">
        <v>1649360</v>
      </c>
      <c r="AC1348" s="27">
        <v>4.2000000000000003E-2</v>
      </c>
      <c r="AD1348" s="14">
        <v>1507.27</v>
      </c>
    </row>
    <row r="1349" spans="1:31" x14ac:dyDescent="0.3">
      <c r="A1349" t="s">
        <v>2032</v>
      </c>
      <c r="B1349" t="s">
        <v>172</v>
      </c>
      <c r="C1349" t="s">
        <v>172</v>
      </c>
      <c r="D1349" t="s">
        <v>172</v>
      </c>
      <c r="E1349" s="2">
        <v>729</v>
      </c>
      <c r="F1349" s="27">
        <v>2.5338013972402765E-2</v>
      </c>
      <c r="G1349" s="14">
        <v>75.151515151515099</v>
      </c>
      <c r="H1349" s="2">
        <v>1007</v>
      </c>
      <c r="I1349" s="27">
        <v>3.3415184496947171E-2</v>
      </c>
      <c r="J1349" s="14">
        <v>150.909088</v>
      </c>
      <c r="L1349" t="s">
        <v>172</v>
      </c>
      <c r="M1349" t="s">
        <v>172</v>
      </c>
      <c r="N1349" t="s">
        <v>172</v>
      </c>
      <c r="O1349" s="2">
        <v>6521</v>
      </c>
      <c r="P1349" s="27">
        <v>2.499501709519648E-2</v>
      </c>
      <c r="Q1349" s="14">
        <v>69.090909090909093</v>
      </c>
      <c r="R1349" s="2">
        <v>7154</v>
      </c>
      <c r="S1349" s="27">
        <v>2.6425729810395204E-2</v>
      </c>
      <c r="T1349" s="14">
        <v>65.454544100000007</v>
      </c>
      <c r="V1349" t="s">
        <v>172</v>
      </c>
      <c r="W1349" t="s">
        <v>172</v>
      </c>
      <c r="X1349" t="s">
        <v>172</v>
      </c>
      <c r="Y1349" s="2">
        <v>1197626</v>
      </c>
      <c r="Z1349" s="27">
        <v>3.2000000000000001E-2</v>
      </c>
      <c r="AA1349" s="14">
        <v>640.61</v>
      </c>
      <c r="AB1349" s="2">
        <v>1341470</v>
      </c>
      <c r="AC1349" s="27">
        <v>3.5000000000000003E-2</v>
      </c>
      <c r="AD1349" s="14">
        <v>718.79</v>
      </c>
    </row>
    <row r="1350" spans="1:31" x14ac:dyDescent="0.3">
      <c r="A1350" t="s">
        <v>2026</v>
      </c>
      <c r="B1350" t="s">
        <v>172</v>
      </c>
      <c r="C1350" t="s">
        <v>172</v>
      </c>
      <c r="D1350" t="s">
        <v>172</v>
      </c>
      <c r="E1350" s="2">
        <v>189</v>
      </c>
      <c r="F1350" s="27">
        <v>6.5691147335859021E-3</v>
      </c>
      <c r="G1350" s="14">
        <v>48.484848484848399</v>
      </c>
      <c r="H1350" s="2">
        <v>461</v>
      </c>
      <c r="I1350" s="27">
        <v>1.5297318821343244E-2</v>
      </c>
      <c r="J1350" s="14">
        <v>130.30302399999999</v>
      </c>
      <c r="L1350" t="s">
        <v>172</v>
      </c>
      <c r="M1350" t="s">
        <v>172</v>
      </c>
      <c r="N1350" t="s">
        <v>172</v>
      </c>
      <c r="O1350" s="2">
        <v>1697</v>
      </c>
      <c r="P1350" s="27">
        <v>6.5046072704414088E-3</v>
      </c>
      <c r="Q1350" s="14">
        <v>136.363636363636</v>
      </c>
      <c r="R1350" s="2">
        <v>2023</v>
      </c>
      <c r="S1350" s="27">
        <v>7.4726378818045147E-3</v>
      </c>
      <c r="T1350" s="14">
        <v>215.15152</v>
      </c>
      <c r="V1350" t="s">
        <v>172</v>
      </c>
      <c r="W1350" t="s">
        <v>172</v>
      </c>
      <c r="X1350" t="s">
        <v>172</v>
      </c>
      <c r="Y1350" s="2">
        <v>239489</v>
      </c>
      <c r="Z1350" s="27">
        <v>6.0000000000000001E-3</v>
      </c>
      <c r="AA1350" s="14">
        <v>1729.09</v>
      </c>
      <c r="AB1350" s="2">
        <v>256162</v>
      </c>
      <c r="AC1350" s="27">
        <v>7.0000000000000001E-3</v>
      </c>
      <c r="AD1350" s="14">
        <v>2359.39</v>
      </c>
    </row>
    <row r="1351" spans="1:31" x14ac:dyDescent="0.3">
      <c r="A1351" t="s">
        <v>2027</v>
      </c>
      <c r="B1351" t="s">
        <v>172</v>
      </c>
      <c r="C1351" t="s">
        <v>172</v>
      </c>
      <c r="D1351" t="s">
        <v>172</v>
      </c>
      <c r="E1351" s="2">
        <v>540</v>
      </c>
      <c r="F1351" s="27">
        <v>1.8768899238816864E-2</v>
      </c>
      <c r="G1351" s="14">
        <v>64.848484848484802</v>
      </c>
      <c r="H1351" s="2">
        <v>546</v>
      </c>
      <c r="I1351" s="27">
        <v>1.8117865675603927E-2</v>
      </c>
      <c r="J1351" s="14">
        <v>76.363640000000004</v>
      </c>
      <c r="L1351" t="s">
        <v>172</v>
      </c>
      <c r="M1351" t="s">
        <v>172</v>
      </c>
      <c r="N1351" t="s">
        <v>172</v>
      </c>
      <c r="O1351" s="2">
        <v>4824</v>
      </c>
      <c r="P1351" s="27">
        <v>1.8490409824755073E-2</v>
      </c>
      <c r="Q1351" s="14">
        <v>153.333333333333</v>
      </c>
      <c r="R1351" s="2">
        <v>5131</v>
      </c>
      <c r="S1351" s="27">
        <v>1.8953091928590689E-2</v>
      </c>
      <c r="T1351" s="14">
        <v>213.939392</v>
      </c>
      <c r="V1351" t="s">
        <v>172</v>
      </c>
      <c r="W1351" t="s">
        <v>172</v>
      </c>
      <c r="X1351" t="s">
        <v>172</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122" t="s">
        <v>2034</v>
      </c>
      <c r="B1353" s="122"/>
      <c r="C1353" s="122"/>
      <c r="D1353" s="122"/>
      <c r="E1353" s="122"/>
      <c r="F1353" s="122"/>
      <c r="G1353" s="122"/>
      <c r="H1353" s="122"/>
      <c r="I1353" s="122"/>
      <c r="J1353" s="122"/>
      <c r="K1353" s="122"/>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172</v>
      </c>
      <c r="C1354" t="s">
        <v>172</v>
      </c>
      <c r="D1354" t="s">
        <v>172</v>
      </c>
      <c r="E1354" s="211" t="s">
        <v>1703</v>
      </c>
      <c r="F1354" s="211"/>
      <c r="G1354" s="211" t="s">
        <v>1704</v>
      </c>
      <c r="H1354" s="211" t="s">
        <v>1703</v>
      </c>
      <c r="I1354" s="211"/>
      <c r="J1354" s="211" t="s">
        <v>1704</v>
      </c>
      <c r="K1354" t="s">
        <v>172</v>
      </c>
      <c r="L1354" t="s">
        <v>172</v>
      </c>
      <c r="M1354" t="s">
        <v>172</v>
      </c>
      <c r="N1354" t="s">
        <v>172</v>
      </c>
      <c r="O1354" s="211" t="s">
        <v>1703</v>
      </c>
      <c r="P1354" s="211"/>
      <c r="Q1354" s="211" t="s">
        <v>1704</v>
      </c>
      <c r="R1354" s="211" t="s">
        <v>1703</v>
      </c>
      <c r="S1354" s="211"/>
      <c r="T1354" s="211" t="s">
        <v>1704</v>
      </c>
      <c r="U1354" t="s">
        <v>172</v>
      </c>
      <c r="V1354" t="s">
        <v>172</v>
      </c>
      <c r="W1354" t="s">
        <v>172</v>
      </c>
      <c r="X1354" t="s">
        <v>172</v>
      </c>
      <c r="Y1354" s="211" t="s">
        <v>1703</v>
      </c>
      <c r="Z1354" s="211"/>
      <c r="AA1354" s="211" t="s">
        <v>1704</v>
      </c>
      <c r="AB1354" s="211" t="s">
        <v>1703</v>
      </c>
      <c r="AC1354" s="211"/>
      <c r="AD1354" s="211" t="s">
        <v>1704</v>
      </c>
      <c r="AE1354" t="s">
        <v>172</v>
      </c>
    </row>
    <row r="1355" spans="1:31" x14ac:dyDescent="0.3">
      <c r="A1355" t="s">
        <v>174</v>
      </c>
      <c r="B1355" t="s">
        <v>172</v>
      </c>
      <c r="C1355" t="s">
        <v>172</v>
      </c>
      <c r="D1355" t="s">
        <v>172</v>
      </c>
      <c r="E1355" s="2">
        <v>28771</v>
      </c>
      <c r="F1355" s="27" t="s">
        <v>172</v>
      </c>
      <c r="G1355" s="14">
        <v>37.5757575757575</v>
      </c>
      <c r="H1355" s="2">
        <v>30136</v>
      </c>
      <c r="I1355" s="27" t="s">
        <v>172</v>
      </c>
      <c r="J1355" s="14">
        <v>117.57576</v>
      </c>
      <c r="L1355" t="s">
        <v>172</v>
      </c>
      <c r="M1355" t="s">
        <v>172</v>
      </c>
      <c r="N1355" t="s">
        <v>172</v>
      </c>
      <c r="O1355" s="2">
        <v>260892</v>
      </c>
      <c r="P1355" s="27" t="s">
        <v>172</v>
      </c>
      <c r="Q1355" s="14">
        <v>192.72727272727201</v>
      </c>
      <c r="R1355" s="2">
        <v>270721</v>
      </c>
      <c r="S1355" s="27" t="s">
        <v>172</v>
      </c>
      <c r="T1355" s="14">
        <v>233.33332799999999</v>
      </c>
      <c r="V1355" t="s">
        <v>172</v>
      </c>
      <c r="W1355" t="s">
        <v>172</v>
      </c>
      <c r="X1355" t="s">
        <v>172</v>
      </c>
      <c r="Y1355" s="2">
        <v>37912312</v>
      </c>
      <c r="Z1355" s="27" t="s">
        <v>172</v>
      </c>
      <c r="AA1355" s="14">
        <v>1469.09</v>
      </c>
      <c r="AB1355" s="2">
        <v>38838726</v>
      </c>
      <c r="AC1355" s="27" t="s">
        <v>172</v>
      </c>
      <c r="AD1355" s="14">
        <v>1783.64</v>
      </c>
    </row>
    <row r="1356" spans="1:31" x14ac:dyDescent="0.3">
      <c r="A1356" t="s">
        <v>2025</v>
      </c>
      <c r="B1356" t="s">
        <v>172</v>
      </c>
      <c r="C1356" t="s">
        <v>172</v>
      </c>
      <c r="D1356" t="s">
        <v>172</v>
      </c>
      <c r="E1356" s="2">
        <v>14053</v>
      </c>
      <c r="F1356" s="27">
        <v>0.48844322407980256</v>
      </c>
      <c r="G1356" s="14">
        <v>242.42424242424201</v>
      </c>
      <c r="H1356" s="2">
        <v>14756</v>
      </c>
      <c r="I1356" s="27">
        <v>0.48964693389965491</v>
      </c>
      <c r="J1356" s="14">
        <v>311.51513699999998</v>
      </c>
      <c r="L1356" t="s">
        <v>172</v>
      </c>
      <c r="M1356" t="s">
        <v>172</v>
      </c>
      <c r="N1356" t="s">
        <v>172</v>
      </c>
      <c r="O1356" s="2">
        <v>130616</v>
      </c>
      <c r="P1356" s="27">
        <v>0.50065161062815267</v>
      </c>
      <c r="Q1356" s="14">
        <v>180</v>
      </c>
      <c r="R1356" s="2">
        <v>135790</v>
      </c>
      <c r="S1356" s="27">
        <v>0.50158650418696737</v>
      </c>
      <c r="T1356" s="14">
        <v>234.545456</v>
      </c>
      <c r="V1356" t="s">
        <v>172</v>
      </c>
      <c r="W1356" t="s">
        <v>172</v>
      </c>
      <c r="X1356" t="s">
        <v>172</v>
      </c>
      <c r="Y1356" s="2">
        <v>18688732</v>
      </c>
      <c r="Z1356" s="27">
        <v>0.49299999999999999</v>
      </c>
      <c r="AA1356" s="14">
        <v>1826.06</v>
      </c>
      <c r="AB1356" s="2">
        <v>19165001</v>
      </c>
      <c r="AC1356" s="27">
        <v>0.49299999999999999</v>
      </c>
      <c r="AD1356" s="14">
        <v>2240.61</v>
      </c>
    </row>
    <row r="1357" spans="1:31" x14ac:dyDescent="0.3">
      <c r="A1357" t="s">
        <v>182</v>
      </c>
      <c r="B1357" t="s">
        <v>172</v>
      </c>
      <c r="C1357" t="s">
        <v>172</v>
      </c>
      <c r="D1357" t="s">
        <v>172</v>
      </c>
      <c r="E1357" s="2">
        <v>1169</v>
      </c>
      <c r="F1357" s="27">
        <v>4.063119112995725E-2</v>
      </c>
      <c r="G1357" s="14">
        <v>150.90909090909</v>
      </c>
      <c r="H1357" s="2">
        <v>965</v>
      </c>
      <c r="I1357" s="27">
        <v>3.2021502521900717E-2</v>
      </c>
      <c r="J1357" s="14">
        <v>127.272728</v>
      </c>
      <c r="L1357" t="s">
        <v>172</v>
      </c>
      <c r="M1357" t="s">
        <v>172</v>
      </c>
      <c r="N1357" t="s">
        <v>172</v>
      </c>
      <c r="O1357" s="2">
        <v>11009</v>
      </c>
      <c r="P1357" s="27">
        <v>4.2197537678426322E-2</v>
      </c>
      <c r="Q1357" s="14">
        <v>15.151515151515101</v>
      </c>
      <c r="R1357" s="2">
        <v>10949</v>
      </c>
      <c r="S1357" s="27">
        <v>4.044385178837253E-2</v>
      </c>
      <c r="T1357" s="14">
        <v>69.696969999999993</v>
      </c>
      <c r="V1357" t="s">
        <v>172</v>
      </c>
      <c r="W1357" t="s">
        <v>172</v>
      </c>
      <c r="X1357" t="s">
        <v>172</v>
      </c>
      <c r="Y1357" s="2">
        <v>1283660</v>
      </c>
      <c r="Z1357" s="27">
        <v>3.4000000000000002E-2</v>
      </c>
      <c r="AA1357" s="14">
        <v>353.94</v>
      </c>
      <c r="AB1357" s="2">
        <v>1232938</v>
      </c>
      <c r="AC1357" s="27">
        <v>3.2000000000000001E-2</v>
      </c>
      <c r="AD1357" s="14">
        <v>372.73</v>
      </c>
    </row>
    <row r="1358" spans="1:31" x14ac:dyDescent="0.3">
      <c r="A1358" t="s">
        <v>2035</v>
      </c>
      <c r="B1358" t="s">
        <v>172</v>
      </c>
      <c r="C1358" t="s">
        <v>172</v>
      </c>
      <c r="D1358" t="s">
        <v>172</v>
      </c>
      <c r="E1358" s="2">
        <v>10</v>
      </c>
      <c r="F1358" s="27">
        <v>3.4757220812623823E-4</v>
      </c>
      <c r="G1358" s="14">
        <v>9.0909090909090899</v>
      </c>
      <c r="H1358" s="2">
        <v>0</v>
      </c>
      <c r="I1358" s="27">
        <v>0</v>
      </c>
      <c r="J1358" s="14">
        <v>16.969695999999999</v>
      </c>
      <c r="L1358" t="s">
        <v>172</v>
      </c>
      <c r="M1358" t="s">
        <v>172</v>
      </c>
      <c r="N1358" t="s">
        <v>172</v>
      </c>
      <c r="O1358" s="2">
        <v>61</v>
      </c>
      <c r="P1358" s="27">
        <v>2.3381322539594928E-4</v>
      </c>
      <c r="Q1358" s="14">
        <v>30.303030303030301</v>
      </c>
      <c r="R1358" s="2">
        <v>37</v>
      </c>
      <c r="S1358" s="27">
        <v>1.3667207198554969E-4</v>
      </c>
      <c r="T1358" s="14">
        <v>21.818182</v>
      </c>
      <c r="V1358" t="s">
        <v>172</v>
      </c>
      <c r="W1358" t="s">
        <v>172</v>
      </c>
      <c r="X1358" t="s">
        <v>172</v>
      </c>
      <c r="Y1358" s="2">
        <v>5831</v>
      </c>
      <c r="Z1358" s="27">
        <v>0</v>
      </c>
      <c r="AA1358" s="14">
        <v>380</v>
      </c>
      <c r="AB1358" s="2">
        <v>4921</v>
      </c>
      <c r="AC1358" s="27">
        <v>0</v>
      </c>
      <c r="AD1358" s="14">
        <v>456.97</v>
      </c>
    </row>
    <row r="1359" spans="1:31" x14ac:dyDescent="0.3">
      <c r="A1359" t="s">
        <v>2036</v>
      </c>
      <c r="B1359" t="s">
        <v>172</v>
      </c>
      <c r="C1359" t="s">
        <v>172</v>
      </c>
      <c r="D1359" t="s">
        <v>172</v>
      </c>
      <c r="E1359" s="2">
        <v>1159</v>
      </c>
      <c r="F1359" s="27">
        <v>4.0283618921831008E-2</v>
      </c>
      <c r="G1359" s="14">
        <v>152.12121212121201</v>
      </c>
      <c r="H1359" s="2">
        <v>965</v>
      </c>
      <c r="I1359" s="27">
        <v>3.2021502521900717E-2</v>
      </c>
      <c r="J1359" s="14">
        <v>127.272728</v>
      </c>
      <c r="L1359" t="s">
        <v>172</v>
      </c>
      <c r="M1359" t="s">
        <v>172</v>
      </c>
      <c r="N1359" t="s">
        <v>172</v>
      </c>
      <c r="O1359" s="2">
        <v>10948</v>
      </c>
      <c r="P1359" s="27">
        <v>4.1963724453030371E-2</v>
      </c>
      <c r="Q1359" s="14">
        <v>33.3333333333333</v>
      </c>
      <c r="R1359" s="2">
        <v>10912</v>
      </c>
      <c r="S1359" s="27">
        <v>4.0307179716386983E-2</v>
      </c>
      <c r="T1359" s="14">
        <v>75.151510000000002</v>
      </c>
      <c r="V1359" t="s">
        <v>172</v>
      </c>
      <c r="W1359" t="s">
        <v>172</v>
      </c>
      <c r="X1359" t="s">
        <v>172</v>
      </c>
      <c r="Y1359" s="2">
        <v>1277829</v>
      </c>
      <c r="Z1359" s="27">
        <v>3.4000000000000002E-2</v>
      </c>
      <c r="AA1359" s="14">
        <v>453.94</v>
      </c>
      <c r="AB1359" s="2">
        <v>1228017</v>
      </c>
      <c r="AC1359" s="27">
        <v>3.2000000000000001E-2</v>
      </c>
      <c r="AD1359" s="14">
        <v>609.70000000000005</v>
      </c>
    </row>
    <row r="1360" spans="1:31" x14ac:dyDescent="0.3">
      <c r="A1360" t="s">
        <v>2028</v>
      </c>
      <c r="B1360" t="s">
        <v>172</v>
      </c>
      <c r="C1360" t="s">
        <v>172</v>
      </c>
      <c r="D1360" t="s">
        <v>172</v>
      </c>
      <c r="E1360" s="2">
        <v>3533</v>
      </c>
      <c r="F1360" s="27">
        <v>0.12279726113099997</v>
      </c>
      <c r="G1360" s="14">
        <v>185.45454545454501</v>
      </c>
      <c r="H1360" s="2">
        <v>3624</v>
      </c>
      <c r="I1360" s="27">
        <v>0.12025484470400849</v>
      </c>
      <c r="J1360" s="14">
        <v>252.72728000000001</v>
      </c>
      <c r="L1360" t="s">
        <v>172</v>
      </c>
      <c r="M1360" t="s">
        <v>172</v>
      </c>
      <c r="N1360" t="s">
        <v>172</v>
      </c>
      <c r="O1360" s="2">
        <v>29878</v>
      </c>
      <c r="P1360" s="27">
        <v>0.11452248439967497</v>
      </c>
      <c r="Q1360" s="14">
        <v>72.727272727272705</v>
      </c>
      <c r="R1360" s="2">
        <v>30452</v>
      </c>
      <c r="S1360" s="27">
        <v>0.1124848090838908</v>
      </c>
      <c r="T1360" s="14">
        <v>101.818184</v>
      </c>
      <c r="V1360" t="s">
        <v>172</v>
      </c>
      <c r="W1360" t="s">
        <v>172</v>
      </c>
      <c r="X1360" t="s">
        <v>172</v>
      </c>
      <c r="Y1360" s="2">
        <v>3391724</v>
      </c>
      <c r="Z1360" s="27">
        <v>8.8999999999999996E-2</v>
      </c>
      <c r="AA1360" s="14">
        <v>489.7</v>
      </c>
      <c r="AB1360" s="2">
        <v>3334728</v>
      </c>
      <c r="AC1360" s="27">
        <v>8.5999999999999993E-2</v>
      </c>
      <c r="AD1360" s="14">
        <v>715.76</v>
      </c>
    </row>
    <row r="1361" spans="1:30" x14ac:dyDescent="0.3">
      <c r="A1361" t="s">
        <v>2035</v>
      </c>
      <c r="B1361" t="s">
        <v>172</v>
      </c>
      <c r="C1361" t="s">
        <v>172</v>
      </c>
      <c r="D1361" t="s">
        <v>172</v>
      </c>
      <c r="E1361" s="2">
        <v>244</v>
      </c>
      <c r="F1361" s="27">
        <v>8.4807618782802123E-3</v>
      </c>
      <c r="G1361" s="14">
        <v>64.848484848484802</v>
      </c>
      <c r="H1361" s="2">
        <v>15</v>
      </c>
      <c r="I1361" s="27">
        <v>4.977435625165915E-4</v>
      </c>
      <c r="J1361" s="14">
        <v>13.333333</v>
      </c>
      <c r="L1361" t="s">
        <v>172</v>
      </c>
      <c r="M1361" t="s">
        <v>172</v>
      </c>
      <c r="N1361" t="s">
        <v>172</v>
      </c>
      <c r="O1361" s="2">
        <v>1050</v>
      </c>
      <c r="P1361" s="27">
        <v>4.0246538797663401E-3</v>
      </c>
      <c r="Q1361" s="14">
        <v>136.969696969696</v>
      </c>
      <c r="R1361" s="2">
        <v>161</v>
      </c>
      <c r="S1361" s="27">
        <v>5.947082051263109E-4</v>
      </c>
      <c r="T1361" s="14">
        <v>60</v>
      </c>
      <c r="V1361" t="s">
        <v>172</v>
      </c>
      <c r="W1361" t="s">
        <v>172</v>
      </c>
      <c r="X1361" t="s">
        <v>172</v>
      </c>
      <c r="Y1361" s="2">
        <v>26272</v>
      </c>
      <c r="Z1361" s="27">
        <v>1E-3</v>
      </c>
      <c r="AA1361" s="14">
        <v>687.27</v>
      </c>
      <c r="AB1361" s="2">
        <v>26568</v>
      </c>
      <c r="AC1361" s="27">
        <v>1E-3</v>
      </c>
      <c r="AD1361" s="14">
        <v>805.45</v>
      </c>
    </row>
    <row r="1362" spans="1:30" x14ac:dyDescent="0.3">
      <c r="A1362" t="s">
        <v>2036</v>
      </c>
      <c r="B1362" t="s">
        <v>172</v>
      </c>
      <c r="C1362" t="s">
        <v>172</v>
      </c>
      <c r="D1362" t="s">
        <v>172</v>
      </c>
      <c r="E1362" s="2">
        <v>3289</v>
      </c>
      <c r="F1362" s="27">
        <v>0.11431649925271975</v>
      </c>
      <c r="G1362" s="14">
        <v>178.78787878787799</v>
      </c>
      <c r="H1362" s="2">
        <v>3609</v>
      </c>
      <c r="I1362" s="27">
        <v>0.11975710114149191</v>
      </c>
      <c r="J1362" s="14">
        <v>250.30302399999999</v>
      </c>
      <c r="L1362" t="s">
        <v>172</v>
      </c>
      <c r="M1362" t="s">
        <v>172</v>
      </c>
      <c r="N1362" t="s">
        <v>172</v>
      </c>
      <c r="O1362" s="2">
        <v>28828</v>
      </c>
      <c r="P1362" s="27">
        <v>0.11049783051990862</v>
      </c>
      <c r="Q1362" s="14">
        <v>156.363636363636</v>
      </c>
      <c r="R1362" s="2">
        <v>30291</v>
      </c>
      <c r="S1362" s="27">
        <v>0.11189010087876448</v>
      </c>
      <c r="T1362" s="14">
        <v>121.818184</v>
      </c>
      <c r="V1362" t="s">
        <v>172</v>
      </c>
      <c r="W1362" t="s">
        <v>172</v>
      </c>
      <c r="X1362" t="s">
        <v>172</v>
      </c>
      <c r="Y1362" s="2">
        <v>3365452</v>
      </c>
      <c r="Z1362" s="27">
        <v>8.8999999999999996E-2</v>
      </c>
      <c r="AA1362" s="14">
        <v>890.3</v>
      </c>
      <c r="AB1362" s="2">
        <v>3308160</v>
      </c>
      <c r="AC1362" s="27">
        <v>8.5000000000000006E-2</v>
      </c>
      <c r="AD1362" s="14">
        <v>1076.3599999999999</v>
      </c>
    </row>
    <row r="1363" spans="1:30" x14ac:dyDescent="0.3">
      <c r="A1363" t="s">
        <v>2029</v>
      </c>
      <c r="B1363" t="s">
        <v>172</v>
      </c>
      <c r="C1363" t="s">
        <v>172</v>
      </c>
      <c r="D1363" t="s">
        <v>172</v>
      </c>
      <c r="E1363" s="2">
        <v>3615</v>
      </c>
      <c r="F1363" s="27">
        <v>0.12564735323763512</v>
      </c>
      <c r="G1363" s="14">
        <v>195.15151515151501</v>
      </c>
      <c r="H1363" s="2">
        <v>3615</v>
      </c>
      <c r="I1363" s="27">
        <v>0.11995619856649854</v>
      </c>
      <c r="J1363" s="14">
        <v>250.30302399999999</v>
      </c>
      <c r="L1363" t="s">
        <v>172</v>
      </c>
      <c r="M1363" t="s">
        <v>172</v>
      </c>
      <c r="N1363" t="s">
        <v>172</v>
      </c>
      <c r="O1363" s="2">
        <v>34439</v>
      </c>
      <c r="P1363" s="27">
        <v>0.13200481425264093</v>
      </c>
      <c r="Q1363" s="14">
        <v>116.969696969697</v>
      </c>
      <c r="R1363" s="2">
        <v>35894</v>
      </c>
      <c r="S1363" s="27">
        <v>0.13258668518511679</v>
      </c>
      <c r="T1363" s="14">
        <v>128.484848</v>
      </c>
      <c r="V1363" t="s">
        <v>172</v>
      </c>
      <c r="W1363" t="s">
        <v>172</v>
      </c>
      <c r="X1363" t="s">
        <v>172</v>
      </c>
      <c r="Y1363" s="2">
        <v>4741790</v>
      </c>
      <c r="Z1363" s="27">
        <v>0.125</v>
      </c>
      <c r="AA1363" s="14">
        <v>1612.12</v>
      </c>
      <c r="AB1363" s="2">
        <v>4816407</v>
      </c>
      <c r="AC1363" s="27">
        <v>0.124</v>
      </c>
      <c r="AD1363" s="14">
        <v>1673.33</v>
      </c>
    </row>
    <row r="1364" spans="1:30" x14ac:dyDescent="0.3">
      <c r="A1364" t="s">
        <v>2035</v>
      </c>
      <c r="B1364" t="s">
        <v>172</v>
      </c>
      <c r="C1364" t="s">
        <v>172</v>
      </c>
      <c r="D1364" t="s">
        <v>172</v>
      </c>
      <c r="E1364" s="2">
        <v>224</v>
      </c>
      <c r="F1364" s="27">
        <v>7.7856174620277363E-3</v>
      </c>
      <c r="G1364" s="14">
        <v>97.575757575757606</v>
      </c>
      <c r="H1364" s="2">
        <v>27</v>
      </c>
      <c r="I1364" s="27">
        <v>8.9593841252986464E-4</v>
      </c>
      <c r="J1364" s="14">
        <v>16.969695999999999</v>
      </c>
      <c r="L1364" t="s">
        <v>172</v>
      </c>
      <c r="M1364" t="s">
        <v>172</v>
      </c>
      <c r="N1364" t="s">
        <v>172</v>
      </c>
      <c r="O1364" s="2">
        <v>1605</v>
      </c>
      <c r="P1364" s="27">
        <v>6.1519709304999771E-3</v>
      </c>
      <c r="Q1364" s="14">
        <v>211.51515151515099</v>
      </c>
      <c r="R1364" s="2">
        <v>555</v>
      </c>
      <c r="S1364" s="27">
        <v>2.0500810797832456E-3</v>
      </c>
      <c r="T1364" s="14">
        <v>126.060608</v>
      </c>
      <c r="V1364" t="s">
        <v>172</v>
      </c>
      <c r="W1364" t="s">
        <v>172</v>
      </c>
      <c r="X1364" t="s">
        <v>172</v>
      </c>
      <c r="Y1364" s="2">
        <v>42446</v>
      </c>
      <c r="Z1364" s="27">
        <v>1E-3</v>
      </c>
      <c r="AA1364" s="14">
        <v>1012.73</v>
      </c>
      <c r="AB1364" s="2">
        <v>47059</v>
      </c>
      <c r="AC1364" s="27">
        <v>1E-3</v>
      </c>
      <c r="AD1364" s="14">
        <v>1178.18</v>
      </c>
    </row>
    <row r="1365" spans="1:30" x14ac:dyDescent="0.3">
      <c r="A1365" t="s">
        <v>2036</v>
      </c>
      <c r="B1365" t="s">
        <v>172</v>
      </c>
      <c r="C1365" t="s">
        <v>172</v>
      </c>
      <c r="D1365" t="s">
        <v>172</v>
      </c>
      <c r="E1365" s="2">
        <v>3391</v>
      </c>
      <c r="F1365" s="27">
        <v>0.11786173577560738</v>
      </c>
      <c r="G1365" s="14">
        <v>199.39393939393901</v>
      </c>
      <c r="H1365" s="2">
        <v>3588</v>
      </c>
      <c r="I1365" s="27">
        <v>0.11906026015396867</v>
      </c>
      <c r="J1365" s="14">
        <v>247.27271999999999</v>
      </c>
      <c r="L1365" t="s">
        <v>172</v>
      </c>
      <c r="M1365" t="s">
        <v>172</v>
      </c>
      <c r="N1365" t="s">
        <v>172</v>
      </c>
      <c r="O1365" s="2">
        <v>32834</v>
      </c>
      <c r="P1365" s="27">
        <v>0.12585284332214097</v>
      </c>
      <c r="Q1365" s="14">
        <v>250.90909090909</v>
      </c>
      <c r="R1365" s="2">
        <v>35339</v>
      </c>
      <c r="S1365" s="27">
        <v>0.13053660410533355</v>
      </c>
      <c r="T1365" s="14">
        <v>189.090912</v>
      </c>
      <c r="V1365" t="s">
        <v>172</v>
      </c>
      <c r="W1365" t="s">
        <v>172</v>
      </c>
      <c r="X1365" t="s">
        <v>172</v>
      </c>
      <c r="Y1365" s="2">
        <v>4699344</v>
      </c>
      <c r="Z1365" s="27">
        <v>0.124</v>
      </c>
      <c r="AA1365" s="14">
        <v>1900.61</v>
      </c>
      <c r="AB1365" s="2">
        <v>4769348</v>
      </c>
      <c r="AC1365" s="27">
        <v>0.123</v>
      </c>
      <c r="AD1365" s="14">
        <v>2318.79</v>
      </c>
    </row>
    <row r="1366" spans="1:30" x14ac:dyDescent="0.3">
      <c r="A1366" t="s">
        <v>2030</v>
      </c>
      <c r="B1366" t="s">
        <v>172</v>
      </c>
      <c r="C1366" t="s">
        <v>172</v>
      </c>
      <c r="D1366" t="s">
        <v>172</v>
      </c>
      <c r="E1366" s="2">
        <v>4353</v>
      </c>
      <c r="F1366" s="27">
        <v>0.1512981821973515</v>
      </c>
      <c r="G1366" s="14">
        <v>183.030303030303</v>
      </c>
      <c r="H1366" s="2">
        <v>5135</v>
      </c>
      <c r="I1366" s="27">
        <v>0.17039421290151313</v>
      </c>
      <c r="J1366" s="14">
        <v>213.33332799999999</v>
      </c>
      <c r="L1366" t="s">
        <v>172</v>
      </c>
      <c r="M1366" t="s">
        <v>172</v>
      </c>
      <c r="N1366" t="s">
        <v>172</v>
      </c>
      <c r="O1366" s="2">
        <v>43234</v>
      </c>
      <c r="P1366" s="27">
        <v>0.16571608175030281</v>
      </c>
      <c r="Q1366" s="14">
        <v>123.636363636363</v>
      </c>
      <c r="R1366" s="2">
        <v>44619</v>
      </c>
      <c r="S1366" s="27">
        <v>0.16481543729522274</v>
      </c>
      <c r="T1366" s="14">
        <v>161.81817599999999</v>
      </c>
      <c r="V1366" t="s">
        <v>172</v>
      </c>
      <c r="W1366" t="s">
        <v>172</v>
      </c>
      <c r="X1366" t="s">
        <v>172</v>
      </c>
      <c r="Y1366" s="2">
        <v>7195146</v>
      </c>
      <c r="Z1366" s="27">
        <v>0.19</v>
      </c>
      <c r="AA1366" s="14">
        <v>1241.21</v>
      </c>
      <c r="AB1366" s="2">
        <v>7309447</v>
      </c>
      <c r="AC1366" s="27">
        <v>0.188</v>
      </c>
      <c r="AD1366" s="14">
        <v>1505.45</v>
      </c>
    </row>
    <row r="1367" spans="1:30" x14ac:dyDescent="0.3">
      <c r="A1367" t="s">
        <v>2035</v>
      </c>
      <c r="B1367" t="s">
        <v>172</v>
      </c>
      <c r="C1367" t="s">
        <v>172</v>
      </c>
      <c r="D1367" t="s">
        <v>172</v>
      </c>
      <c r="E1367" s="2">
        <v>240</v>
      </c>
      <c r="F1367" s="27">
        <v>8.3417329950297176E-3</v>
      </c>
      <c r="G1367" s="14">
        <v>57.5757575757575</v>
      </c>
      <c r="H1367" s="2">
        <v>176</v>
      </c>
      <c r="I1367" s="27">
        <v>5.8401911335280061E-3</v>
      </c>
      <c r="J1367" s="14">
        <v>56.969695999999999</v>
      </c>
      <c r="L1367" t="s">
        <v>172</v>
      </c>
      <c r="M1367" t="s">
        <v>172</v>
      </c>
      <c r="N1367" t="s">
        <v>172</v>
      </c>
      <c r="O1367" s="2">
        <v>2995</v>
      </c>
      <c r="P1367" s="27">
        <v>1.1479846066571608E-2</v>
      </c>
      <c r="Q1367" s="14">
        <v>275.75757575757501</v>
      </c>
      <c r="R1367" s="2">
        <v>1686</v>
      </c>
      <c r="S1367" s="27">
        <v>6.2278138748009942E-3</v>
      </c>
      <c r="T1367" s="14">
        <v>190.909088</v>
      </c>
      <c r="V1367" t="s">
        <v>172</v>
      </c>
      <c r="W1367" t="s">
        <v>172</v>
      </c>
      <c r="X1367" t="s">
        <v>172</v>
      </c>
      <c r="Y1367" s="2">
        <v>139299</v>
      </c>
      <c r="Z1367" s="27">
        <v>4.0000000000000001E-3</v>
      </c>
      <c r="AA1367" s="14">
        <v>1644.24</v>
      </c>
      <c r="AB1367" s="2">
        <v>131775</v>
      </c>
      <c r="AC1367" s="27">
        <v>3.0000000000000001E-3</v>
      </c>
      <c r="AD1367" s="14">
        <v>1930.91</v>
      </c>
    </row>
    <row r="1368" spans="1:30" x14ac:dyDescent="0.3">
      <c r="A1368" t="s">
        <v>2036</v>
      </c>
      <c r="B1368" t="s">
        <v>172</v>
      </c>
      <c r="C1368" t="s">
        <v>172</v>
      </c>
      <c r="D1368" t="s">
        <v>172</v>
      </c>
      <c r="E1368" s="2">
        <v>4113</v>
      </c>
      <c r="F1368" s="27">
        <v>0.14295644920232178</v>
      </c>
      <c r="G1368" s="14">
        <v>178.78787878787799</v>
      </c>
      <c r="H1368" s="2">
        <v>4959</v>
      </c>
      <c r="I1368" s="27">
        <v>0.16455402176798514</v>
      </c>
      <c r="J1368" s="14">
        <v>208.484848</v>
      </c>
      <c r="L1368" t="s">
        <v>172</v>
      </c>
      <c r="M1368" t="s">
        <v>172</v>
      </c>
      <c r="N1368" t="s">
        <v>172</v>
      </c>
      <c r="O1368" s="2">
        <v>40239</v>
      </c>
      <c r="P1368" s="27">
        <v>0.15423623568373121</v>
      </c>
      <c r="Q1368" s="14">
        <v>324.84848484848402</v>
      </c>
      <c r="R1368" s="2">
        <v>42933</v>
      </c>
      <c r="S1368" s="27">
        <v>0.15858762342042176</v>
      </c>
      <c r="T1368" s="14">
        <v>265.45455900000002</v>
      </c>
      <c r="V1368" t="s">
        <v>172</v>
      </c>
      <c r="W1368" t="s">
        <v>172</v>
      </c>
      <c r="X1368" t="s">
        <v>172</v>
      </c>
      <c r="Y1368" s="2">
        <v>7055847</v>
      </c>
      <c r="Z1368" s="27">
        <v>0.186</v>
      </c>
      <c r="AA1368" s="14">
        <v>2011.52</v>
      </c>
      <c r="AB1368" s="2">
        <v>7177672</v>
      </c>
      <c r="AC1368" s="27">
        <v>0.185</v>
      </c>
      <c r="AD1368" s="14">
        <v>2534.5500000000002</v>
      </c>
    </row>
    <row r="1369" spans="1:30" x14ac:dyDescent="0.3">
      <c r="A1369" t="s">
        <v>2031</v>
      </c>
      <c r="B1369" t="s">
        <v>172</v>
      </c>
      <c r="C1369" t="s">
        <v>172</v>
      </c>
      <c r="D1369" t="s">
        <v>172</v>
      </c>
      <c r="E1369" s="2">
        <v>790</v>
      </c>
      <c r="F1369" s="27">
        <v>2.7458204441972819E-2</v>
      </c>
      <c r="G1369" s="14">
        <v>93.939393939393895</v>
      </c>
      <c r="H1369" s="2">
        <v>714</v>
      </c>
      <c r="I1369" s="27">
        <v>2.3692593575789754E-2</v>
      </c>
      <c r="J1369" s="14">
        <v>102.42424</v>
      </c>
      <c r="L1369" t="s">
        <v>172</v>
      </c>
      <c r="M1369" t="s">
        <v>172</v>
      </c>
      <c r="N1369" t="s">
        <v>172</v>
      </c>
      <c r="O1369" s="2">
        <v>7315</v>
      </c>
      <c r="P1369" s="27">
        <v>2.8038422029038838E-2</v>
      </c>
      <c r="Q1369" s="14">
        <v>36.363636363636303</v>
      </c>
      <c r="R1369" s="2">
        <v>8487</v>
      </c>
      <c r="S1369" s="27">
        <v>3.1349618241658384E-2</v>
      </c>
      <c r="T1369" s="14">
        <v>29.69697</v>
      </c>
      <c r="V1369" t="s">
        <v>172</v>
      </c>
      <c r="W1369" t="s">
        <v>172</v>
      </c>
      <c r="X1369" t="s">
        <v>172</v>
      </c>
      <c r="Y1369" s="2">
        <v>1235980</v>
      </c>
      <c r="Z1369" s="27">
        <v>3.3000000000000002E-2</v>
      </c>
      <c r="AA1369" s="14">
        <v>441.21</v>
      </c>
      <c r="AB1369" s="2">
        <v>1503403</v>
      </c>
      <c r="AC1369" s="27">
        <v>3.9E-2</v>
      </c>
      <c r="AD1369" s="14">
        <v>581.21</v>
      </c>
    </row>
    <row r="1370" spans="1:30" x14ac:dyDescent="0.3">
      <c r="A1370" t="s">
        <v>2035</v>
      </c>
      <c r="B1370" t="s">
        <v>172</v>
      </c>
      <c r="C1370" t="s">
        <v>172</v>
      </c>
      <c r="D1370" t="s">
        <v>172</v>
      </c>
      <c r="E1370" s="2">
        <v>60</v>
      </c>
      <c r="F1370" s="27">
        <v>2.0854332487574294E-3</v>
      </c>
      <c r="G1370" s="14">
        <v>33.3333333333333</v>
      </c>
      <c r="H1370" s="2">
        <v>17</v>
      </c>
      <c r="I1370" s="27">
        <v>5.6410937085213701E-4</v>
      </c>
      <c r="J1370" s="14">
        <v>12.121212</v>
      </c>
      <c r="L1370" t="s">
        <v>172</v>
      </c>
      <c r="M1370" t="s">
        <v>172</v>
      </c>
      <c r="N1370" t="s">
        <v>172</v>
      </c>
      <c r="O1370" s="2">
        <v>720</v>
      </c>
      <c r="P1370" s="27">
        <v>2.7597626604112047E-3</v>
      </c>
      <c r="Q1370" s="14">
        <v>106.06060606060601</v>
      </c>
      <c r="R1370" s="2">
        <v>552</v>
      </c>
      <c r="S1370" s="27">
        <v>2.0389995604330659E-3</v>
      </c>
      <c r="T1370" s="14">
        <v>89.090909999999994</v>
      </c>
      <c r="V1370" t="s">
        <v>172</v>
      </c>
      <c r="W1370" t="s">
        <v>172</v>
      </c>
      <c r="X1370" t="s">
        <v>172</v>
      </c>
      <c r="Y1370" s="2">
        <v>48856</v>
      </c>
      <c r="Z1370" s="27">
        <v>1E-3</v>
      </c>
      <c r="AA1370" s="14">
        <v>913.33</v>
      </c>
      <c r="AB1370" s="2">
        <v>59799</v>
      </c>
      <c r="AC1370" s="27">
        <v>2E-3</v>
      </c>
      <c r="AD1370" s="14">
        <v>1095.76</v>
      </c>
    </row>
    <row r="1371" spans="1:30" x14ac:dyDescent="0.3">
      <c r="A1371" t="s">
        <v>2036</v>
      </c>
      <c r="B1371" t="s">
        <v>172</v>
      </c>
      <c r="C1371" t="s">
        <v>172</v>
      </c>
      <c r="D1371" t="s">
        <v>172</v>
      </c>
      <c r="E1371" s="2">
        <v>730</v>
      </c>
      <c r="F1371" s="27">
        <v>2.537277119321539E-2</v>
      </c>
      <c r="G1371" s="14">
        <v>84.848484848484802</v>
      </c>
      <c r="H1371" s="2">
        <v>697</v>
      </c>
      <c r="I1371" s="27">
        <v>2.3128484204937617E-2</v>
      </c>
      <c r="J1371" s="14">
        <v>101.21212</v>
      </c>
      <c r="L1371" t="s">
        <v>172</v>
      </c>
      <c r="M1371" t="s">
        <v>172</v>
      </c>
      <c r="N1371" t="s">
        <v>172</v>
      </c>
      <c r="O1371" s="2">
        <v>6595</v>
      </c>
      <c r="P1371" s="27">
        <v>2.527865936862763E-2</v>
      </c>
      <c r="Q1371" s="14">
        <v>105.454545454545</v>
      </c>
      <c r="R1371" s="2">
        <v>7935</v>
      </c>
      <c r="S1371" s="27">
        <v>2.9310618681225319E-2</v>
      </c>
      <c r="T1371" s="14">
        <v>94.545455899999993</v>
      </c>
      <c r="V1371" t="s">
        <v>172</v>
      </c>
      <c r="W1371" t="s">
        <v>172</v>
      </c>
      <c r="X1371" t="s">
        <v>172</v>
      </c>
      <c r="Y1371" s="2">
        <v>1187124</v>
      </c>
      <c r="Z1371" s="27">
        <v>3.1E-2</v>
      </c>
      <c r="AA1371" s="14">
        <v>1056.97</v>
      </c>
      <c r="AB1371" s="2">
        <v>1443604</v>
      </c>
      <c r="AC1371" s="27">
        <v>3.6999999999999998E-2</v>
      </c>
      <c r="AD1371" s="14">
        <v>1324.24</v>
      </c>
    </row>
    <row r="1372" spans="1:30" x14ac:dyDescent="0.3">
      <c r="A1372" t="s">
        <v>2032</v>
      </c>
      <c r="B1372" t="s">
        <v>172</v>
      </c>
      <c r="C1372" t="s">
        <v>172</v>
      </c>
      <c r="D1372" t="s">
        <v>172</v>
      </c>
      <c r="E1372" s="2">
        <v>593</v>
      </c>
      <c r="F1372" s="27">
        <v>2.0611031941885925E-2</v>
      </c>
      <c r="G1372" s="14">
        <v>69.090909090909093</v>
      </c>
      <c r="H1372" s="2">
        <v>703</v>
      </c>
      <c r="I1372" s="27">
        <v>2.3327581629944253E-2</v>
      </c>
      <c r="J1372" s="14">
        <v>91.515150000000006</v>
      </c>
      <c r="L1372" t="s">
        <v>172</v>
      </c>
      <c r="M1372" t="s">
        <v>172</v>
      </c>
      <c r="N1372" t="s">
        <v>172</v>
      </c>
      <c r="O1372" s="2">
        <v>4741</v>
      </c>
      <c r="P1372" s="27">
        <v>1.817227051806878E-2</v>
      </c>
      <c r="Q1372" s="14">
        <v>46.6666666666666</v>
      </c>
      <c r="R1372" s="2">
        <v>5389</v>
      </c>
      <c r="S1372" s="27">
        <v>1.9906102592706143E-2</v>
      </c>
      <c r="T1372" s="14">
        <v>59.393940000000001</v>
      </c>
      <c r="V1372" t="s">
        <v>172</v>
      </c>
      <c r="W1372" t="s">
        <v>172</v>
      </c>
      <c r="X1372" t="s">
        <v>172</v>
      </c>
      <c r="Y1372" s="2">
        <v>840432</v>
      </c>
      <c r="Z1372" s="27">
        <v>2.1999999999999999E-2</v>
      </c>
      <c r="AA1372" s="14">
        <v>598.17999999999995</v>
      </c>
      <c r="AB1372" s="2">
        <v>968078</v>
      </c>
      <c r="AC1372" s="27">
        <v>2.5000000000000001E-2</v>
      </c>
      <c r="AD1372" s="14">
        <v>536.36</v>
      </c>
    </row>
    <row r="1373" spans="1:30" x14ac:dyDescent="0.3">
      <c r="A1373" t="s">
        <v>2035</v>
      </c>
      <c r="B1373" t="s">
        <v>172</v>
      </c>
      <c r="C1373" t="s">
        <v>172</v>
      </c>
      <c r="D1373" t="s">
        <v>172</v>
      </c>
      <c r="E1373" s="2">
        <v>118</v>
      </c>
      <c r="F1373" s="27">
        <v>4.1013520558896115E-3</v>
      </c>
      <c r="G1373" s="14">
        <v>44.848484848484802</v>
      </c>
      <c r="H1373" s="2">
        <v>80</v>
      </c>
      <c r="I1373" s="27">
        <v>2.6546323334218211E-3</v>
      </c>
      <c r="J1373" s="14">
        <v>26.060606</v>
      </c>
      <c r="L1373" t="s">
        <v>172</v>
      </c>
      <c r="M1373" t="s">
        <v>172</v>
      </c>
      <c r="N1373" t="s">
        <v>172</v>
      </c>
      <c r="O1373" s="2">
        <v>1072</v>
      </c>
      <c r="P1373" s="27">
        <v>4.1089799610566826E-3</v>
      </c>
      <c r="Q1373" s="14">
        <v>138.78787878787799</v>
      </c>
      <c r="R1373" s="2">
        <v>698</v>
      </c>
      <c r="S1373" s="27">
        <v>2.578300168808478E-3</v>
      </c>
      <c r="T1373" s="14">
        <v>116.36364</v>
      </c>
      <c r="V1373" t="s">
        <v>172</v>
      </c>
      <c r="W1373" t="s">
        <v>172</v>
      </c>
      <c r="X1373" t="s">
        <v>172</v>
      </c>
      <c r="Y1373" s="2">
        <v>77212</v>
      </c>
      <c r="Z1373" s="27">
        <v>2E-3</v>
      </c>
      <c r="AA1373" s="14">
        <v>1093.94</v>
      </c>
      <c r="AB1373" s="2">
        <v>81660</v>
      </c>
      <c r="AC1373" s="27">
        <v>2E-3</v>
      </c>
      <c r="AD1373" s="14">
        <v>1179.3900000000001</v>
      </c>
    </row>
    <row r="1374" spans="1:30" x14ac:dyDescent="0.3">
      <c r="A1374" t="s">
        <v>2036</v>
      </c>
      <c r="B1374" t="s">
        <v>172</v>
      </c>
      <c r="C1374" t="s">
        <v>172</v>
      </c>
      <c r="D1374" t="s">
        <v>172</v>
      </c>
      <c r="E1374" s="2">
        <v>475</v>
      </c>
      <c r="F1374" s="27">
        <v>1.6509679885996317E-2</v>
      </c>
      <c r="G1374" s="14">
        <v>58.181818181818201</v>
      </c>
      <c r="H1374" s="2">
        <v>623</v>
      </c>
      <c r="I1374" s="27">
        <v>2.0672949296522431E-2</v>
      </c>
      <c r="J1374" s="14">
        <v>90.303030000000007</v>
      </c>
      <c r="L1374" t="s">
        <v>172</v>
      </c>
      <c r="M1374" t="s">
        <v>172</v>
      </c>
      <c r="N1374" t="s">
        <v>172</v>
      </c>
      <c r="O1374" s="2">
        <v>3669</v>
      </c>
      <c r="P1374" s="27">
        <v>1.4063290557012097E-2</v>
      </c>
      <c r="Q1374" s="14">
        <v>140.60606060606</v>
      </c>
      <c r="R1374" s="2">
        <v>4691</v>
      </c>
      <c r="S1374" s="27">
        <v>1.7327802423897667E-2</v>
      </c>
      <c r="T1374" s="14">
        <v>114.545456</v>
      </c>
      <c r="V1374" t="s">
        <v>172</v>
      </c>
      <c r="W1374" t="s">
        <v>172</v>
      </c>
      <c r="X1374" t="s">
        <v>172</v>
      </c>
      <c r="Y1374" s="2">
        <v>763220</v>
      </c>
      <c r="Z1374" s="27">
        <v>0.02</v>
      </c>
      <c r="AA1374" s="14">
        <v>1213.94</v>
      </c>
      <c r="AB1374" s="2">
        <v>886418</v>
      </c>
      <c r="AC1374" s="27">
        <v>2.3E-2</v>
      </c>
      <c r="AD1374" s="14">
        <v>1312.73</v>
      </c>
    </row>
    <row r="1375" spans="1:30" x14ac:dyDescent="0.3">
      <c r="A1375" t="s">
        <v>2033</v>
      </c>
      <c r="B1375" t="s">
        <v>172</v>
      </c>
      <c r="C1375" t="s">
        <v>172</v>
      </c>
      <c r="D1375" t="s">
        <v>172</v>
      </c>
      <c r="E1375" s="2">
        <v>14718</v>
      </c>
      <c r="F1375" s="27">
        <v>0.51155677592019744</v>
      </c>
      <c r="G1375" s="14">
        <v>246.666666666666</v>
      </c>
      <c r="H1375" s="2">
        <v>15380</v>
      </c>
      <c r="I1375" s="27">
        <v>0.51035306610034514</v>
      </c>
      <c r="J1375" s="14">
        <v>333.33334400000001</v>
      </c>
      <c r="L1375" t="s">
        <v>172</v>
      </c>
      <c r="M1375" t="s">
        <v>172</v>
      </c>
      <c r="N1375" t="s">
        <v>172</v>
      </c>
      <c r="O1375" s="2">
        <v>130276</v>
      </c>
      <c r="P1375" s="27">
        <v>0.49934838937184733</v>
      </c>
      <c r="Q1375" s="14">
        <v>101.212121212121</v>
      </c>
      <c r="R1375" s="2">
        <v>134931</v>
      </c>
      <c r="S1375" s="27">
        <v>0.49841349581303263</v>
      </c>
      <c r="T1375" s="14">
        <v>110.303032</v>
      </c>
      <c r="V1375" t="s">
        <v>172</v>
      </c>
      <c r="W1375" t="s">
        <v>172</v>
      </c>
      <c r="X1375" t="s">
        <v>172</v>
      </c>
      <c r="Y1375" s="2">
        <v>19223580</v>
      </c>
      <c r="Z1375" s="27">
        <v>0.50700000000000001</v>
      </c>
      <c r="AA1375" s="14">
        <v>1242.42</v>
      </c>
      <c r="AB1375" s="2">
        <v>19673725</v>
      </c>
      <c r="AC1375" s="27">
        <v>0.50700000000000001</v>
      </c>
      <c r="AD1375" s="14">
        <v>1580</v>
      </c>
    </row>
    <row r="1376" spans="1:30" x14ac:dyDescent="0.3">
      <c r="A1376" t="s">
        <v>182</v>
      </c>
      <c r="B1376" t="s">
        <v>172</v>
      </c>
      <c r="C1376" t="s">
        <v>172</v>
      </c>
      <c r="D1376" t="s">
        <v>172</v>
      </c>
      <c r="E1376" s="2">
        <v>1387</v>
      </c>
      <c r="F1376" s="27">
        <v>4.8208265267109245E-2</v>
      </c>
      <c r="G1376" s="14">
        <v>154.54545454545399</v>
      </c>
      <c r="H1376" s="2">
        <v>957</v>
      </c>
      <c r="I1376" s="27">
        <v>3.1756039288558538E-2</v>
      </c>
      <c r="J1376" s="14">
        <v>129.090912</v>
      </c>
      <c r="L1376" t="s">
        <v>172</v>
      </c>
      <c r="M1376" t="s">
        <v>172</v>
      </c>
      <c r="N1376" t="s">
        <v>172</v>
      </c>
      <c r="O1376" s="2">
        <v>10552</v>
      </c>
      <c r="P1376" s="27">
        <v>4.0445854989804207E-2</v>
      </c>
      <c r="Q1376" s="14">
        <v>42.424242424242401</v>
      </c>
      <c r="R1376" s="2">
        <v>10189</v>
      </c>
      <c r="S1376" s="27">
        <v>3.7636533552993671E-2</v>
      </c>
      <c r="T1376" s="14">
        <v>3.030303</v>
      </c>
      <c r="V1376" t="s">
        <v>172</v>
      </c>
      <c r="W1376" t="s">
        <v>172</v>
      </c>
      <c r="X1376" t="s">
        <v>172</v>
      </c>
      <c r="Y1376" s="2">
        <v>1227959</v>
      </c>
      <c r="Z1376" s="27">
        <v>3.2000000000000001E-2</v>
      </c>
      <c r="AA1376" s="14">
        <v>301.82</v>
      </c>
      <c r="AB1376" s="2">
        <v>1175933</v>
      </c>
      <c r="AC1376" s="27">
        <v>0.03</v>
      </c>
      <c r="AD1376" s="14">
        <v>451.52</v>
      </c>
    </row>
    <row r="1377" spans="1:30" x14ac:dyDescent="0.3">
      <c r="A1377" t="s">
        <v>2035</v>
      </c>
      <c r="B1377" t="s">
        <v>172</v>
      </c>
      <c r="C1377" t="s">
        <v>172</v>
      </c>
      <c r="D1377" t="s">
        <v>172</v>
      </c>
      <c r="E1377" s="2">
        <v>0</v>
      </c>
      <c r="F1377" s="27">
        <v>0</v>
      </c>
      <c r="G1377" s="14">
        <v>13.3333333333333</v>
      </c>
      <c r="H1377" s="2">
        <v>0</v>
      </c>
      <c r="I1377" s="27">
        <v>0</v>
      </c>
      <c r="J1377" s="14">
        <v>16.969695999999999</v>
      </c>
      <c r="L1377" t="s">
        <v>172</v>
      </c>
      <c r="M1377" t="s">
        <v>172</v>
      </c>
      <c r="N1377" t="s">
        <v>172</v>
      </c>
      <c r="O1377" s="2">
        <v>35</v>
      </c>
      <c r="P1377" s="27">
        <v>1.3415512932554466E-4</v>
      </c>
      <c r="Q1377" s="14">
        <v>25.4545454545454</v>
      </c>
      <c r="R1377" s="2">
        <v>7</v>
      </c>
      <c r="S1377" s="27">
        <v>2.5856878483752645E-5</v>
      </c>
      <c r="T1377" s="14">
        <v>10.30303</v>
      </c>
      <c r="V1377" t="s">
        <v>172</v>
      </c>
      <c r="W1377" t="s">
        <v>172</v>
      </c>
      <c r="X1377" t="s">
        <v>172</v>
      </c>
      <c r="Y1377" s="2">
        <v>4646</v>
      </c>
      <c r="Z1377" s="27">
        <v>0</v>
      </c>
      <c r="AA1377" s="14">
        <v>343.64</v>
      </c>
      <c r="AB1377" s="2">
        <v>4564</v>
      </c>
      <c r="AC1377" s="27">
        <v>0</v>
      </c>
      <c r="AD1377" s="14">
        <v>341.82</v>
      </c>
    </row>
    <row r="1378" spans="1:30" x14ac:dyDescent="0.3">
      <c r="A1378" t="s">
        <v>2036</v>
      </c>
      <c r="B1378" t="s">
        <v>172</v>
      </c>
      <c r="C1378" t="s">
        <v>172</v>
      </c>
      <c r="D1378" t="s">
        <v>172</v>
      </c>
      <c r="E1378" s="2">
        <v>1387</v>
      </c>
      <c r="F1378" s="27">
        <v>4.8208265267109245E-2</v>
      </c>
      <c r="G1378" s="14">
        <v>154.54545454545399</v>
      </c>
      <c r="H1378" s="2">
        <v>957</v>
      </c>
      <c r="I1378" s="27">
        <v>3.1756039288558538E-2</v>
      </c>
      <c r="J1378" s="14">
        <v>129.090912</v>
      </c>
      <c r="L1378" t="s">
        <v>172</v>
      </c>
      <c r="M1378" t="s">
        <v>172</v>
      </c>
      <c r="N1378" t="s">
        <v>172</v>
      </c>
      <c r="O1378" s="2">
        <v>10517</v>
      </c>
      <c r="P1378" s="27">
        <v>4.0311699860478667E-2</v>
      </c>
      <c r="Q1378" s="14">
        <v>48.484848484848399</v>
      </c>
      <c r="R1378" s="2">
        <v>10182</v>
      </c>
      <c r="S1378" s="27">
        <v>3.7610676674509923E-2</v>
      </c>
      <c r="T1378" s="14">
        <v>10.909091</v>
      </c>
      <c r="V1378" t="s">
        <v>172</v>
      </c>
      <c r="W1378" t="s">
        <v>172</v>
      </c>
      <c r="X1378" t="s">
        <v>172</v>
      </c>
      <c r="Y1378" s="2">
        <v>1223313</v>
      </c>
      <c r="Z1378" s="27">
        <v>3.2000000000000001E-2</v>
      </c>
      <c r="AA1378" s="14">
        <v>433.33</v>
      </c>
      <c r="AB1378" s="2">
        <v>1171369</v>
      </c>
      <c r="AC1378" s="27">
        <v>0.03</v>
      </c>
      <c r="AD1378" s="14">
        <v>599.39</v>
      </c>
    </row>
    <row r="1379" spans="1:30" x14ac:dyDescent="0.3">
      <c r="A1379" t="s">
        <v>2028</v>
      </c>
      <c r="B1379" t="s">
        <v>172</v>
      </c>
      <c r="C1379" t="s">
        <v>172</v>
      </c>
      <c r="D1379" t="s">
        <v>172</v>
      </c>
      <c r="E1379" s="2">
        <v>3190</v>
      </c>
      <c r="F1379" s="27">
        <v>0.11087553439226999</v>
      </c>
      <c r="G1379" s="14">
        <v>196.969696969697</v>
      </c>
      <c r="H1379" s="2">
        <v>3066</v>
      </c>
      <c r="I1379" s="27">
        <v>0.10173878417839129</v>
      </c>
      <c r="J1379" s="14">
        <v>229.69697600000001</v>
      </c>
      <c r="L1379" t="s">
        <v>172</v>
      </c>
      <c r="M1379" t="s">
        <v>172</v>
      </c>
      <c r="N1379" t="s">
        <v>172</v>
      </c>
      <c r="O1379" s="2">
        <v>28408</v>
      </c>
      <c r="P1379" s="27">
        <v>0.10888796896800208</v>
      </c>
      <c r="Q1379" s="14">
        <v>65.454545454545396</v>
      </c>
      <c r="R1379" s="2">
        <v>29022</v>
      </c>
      <c r="S1379" s="27">
        <v>0.10720261819363847</v>
      </c>
      <c r="T1379" s="14">
        <v>61.212119999999999</v>
      </c>
      <c r="V1379" t="s">
        <v>172</v>
      </c>
      <c r="W1379" t="s">
        <v>172</v>
      </c>
      <c r="X1379" t="s">
        <v>172</v>
      </c>
      <c r="Y1379" s="2">
        <v>3255518</v>
      </c>
      <c r="Z1379" s="27">
        <v>8.5999999999999993E-2</v>
      </c>
      <c r="AA1379" s="14">
        <v>412.73</v>
      </c>
      <c r="AB1379" s="2">
        <v>3199308</v>
      </c>
      <c r="AC1379" s="27">
        <v>8.2000000000000003E-2</v>
      </c>
      <c r="AD1379" s="14">
        <v>523.03</v>
      </c>
    </row>
    <row r="1380" spans="1:30" x14ac:dyDescent="0.3">
      <c r="A1380" t="s">
        <v>2035</v>
      </c>
      <c r="B1380" t="s">
        <v>172</v>
      </c>
      <c r="C1380" t="s">
        <v>172</v>
      </c>
      <c r="D1380" t="s">
        <v>172</v>
      </c>
      <c r="E1380" s="2">
        <v>104</v>
      </c>
      <c r="F1380" s="27">
        <v>3.6147509645128775E-3</v>
      </c>
      <c r="G1380" s="14">
        <v>42.424242424242401</v>
      </c>
      <c r="H1380" s="2">
        <v>0</v>
      </c>
      <c r="I1380" s="27">
        <v>0</v>
      </c>
      <c r="J1380" s="14">
        <v>16.969695999999999</v>
      </c>
      <c r="L1380" t="s">
        <v>172</v>
      </c>
      <c r="M1380" t="s">
        <v>172</v>
      </c>
      <c r="N1380" t="s">
        <v>172</v>
      </c>
      <c r="O1380" s="2">
        <v>1116</v>
      </c>
      <c r="P1380" s="27">
        <v>4.2776321236373668E-3</v>
      </c>
      <c r="Q1380" s="14">
        <v>152.12121212121201</v>
      </c>
      <c r="R1380" s="2">
        <v>454</v>
      </c>
      <c r="S1380" s="27">
        <v>1.6770032616605288E-3</v>
      </c>
      <c r="T1380" s="14">
        <v>144.84848</v>
      </c>
      <c r="V1380" t="s">
        <v>172</v>
      </c>
      <c r="W1380" t="s">
        <v>172</v>
      </c>
      <c r="X1380" t="s">
        <v>172</v>
      </c>
      <c r="Y1380" s="2">
        <v>23892</v>
      </c>
      <c r="Z1380" s="27">
        <v>1E-3</v>
      </c>
      <c r="AA1380" s="14">
        <v>687.27</v>
      </c>
      <c r="AB1380" s="2">
        <v>24795</v>
      </c>
      <c r="AC1380" s="27">
        <v>1E-3</v>
      </c>
      <c r="AD1380" s="14">
        <v>776.36</v>
      </c>
    </row>
    <row r="1381" spans="1:30" x14ac:dyDescent="0.3">
      <c r="A1381" t="s">
        <v>2036</v>
      </c>
      <c r="B1381" t="s">
        <v>172</v>
      </c>
      <c r="C1381" t="s">
        <v>172</v>
      </c>
      <c r="D1381" t="s">
        <v>172</v>
      </c>
      <c r="E1381" s="2">
        <v>3086</v>
      </c>
      <c r="F1381" s="27">
        <v>0.10726078342775712</v>
      </c>
      <c r="G1381" s="14">
        <v>196.363636363636</v>
      </c>
      <c r="H1381" s="2">
        <v>3066</v>
      </c>
      <c r="I1381" s="27">
        <v>0.10173878417839129</v>
      </c>
      <c r="J1381" s="14">
        <v>229.69697600000001</v>
      </c>
      <c r="L1381" t="s">
        <v>172</v>
      </c>
      <c r="M1381" t="s">
        <v>172</v>
      </c>
      <c r="N1381" t="s">
        <v>172</v>
      </c>
      <c r="O1381" s="2">
        <v>27292</v>
      </c>
      <c r="P1381" s="27">
        <v>0.10461033684436472</v>
      </c>
      <c r="Q1381" s="14">
        <v>165.45454545454501</v>
      </c>
      <c r="R1381" s="2">
        <v>28568</v>
      </c>
      <c r="S1381" s="27">
        <v>0.10552561493197794</v>
      </c>
      <c r="T1381" s="14">
        <v>143.03030000000001</v>
      </c>
      <c r="V1381" t="s">
        <v>172</v>
      </c>
      <c r="W1381" t="s">
        <v>172</v>
      </c>
      <c r="X1381" t="s">
        <v>172</v>
      </c>
      <c r="Y1381" s="2">
        <v>3231626</v>
      </c>
      <c r="Z1381" s="27">
        <v>8.5000000000000006E-2</v>
      </c>
      <c r="AA1381" s="14">
        <v>753.94</v>
      </c>
      <c r="AB1381" s="2">
        <v>3174513</v>
      </c>
      <c r="AC1381" s="27">
        <v>8.2000000000000003E-2</v>
      </c>
      <c r="AD1381" s="14">
        <v>927.27</v>
      </c>
    </row>
    <row r="1382" spans="1:30" x14ac:dyDescent="0.3">
      <c r="A1382" t="s">
        <v>2029</v>
      </c>
      <c r="B1382" t="s">
        <v>172</v>
      </c>
      <c r="C1382" t="s">
        <v>172</v>
      </c>
      <c r="D1382" t="s">
        <v>172</v>
      </c>
      <c r="E1382" s="2">
        <v>3573</v>
      </c>
      <c r="F1382" s="27">
        <v>0.12418754996350492</v>
      </c>
      <c r="G1382" s="14">
        <v>153.939393939393</v>
      </c>
      <c r="H1382" s="2">
        <v>3364</v>
      </c>
      <c r="I1382" s="27">
        <v>0.11162728962038758</v>
      </c>
      <c r="J1382" s="14">
        <v>196.363632</v>
      </c>
      <c r="L1382" t="s">
        <v>172</v>
      </c>
      <c r="M1382" t="s">
        <v>172</v>
      </c>
      <c r="N1382" t="s">
        <v>172</v>
      </c>
      <c r="O1382" s="2">
        <v>32694</v>
      </c>
      <c r="P1382" s="27">
        <v>0.12531622280483878</v>
      </c>
      <c r="Q1382" s="14">
        <v>30.909090909090899</v>
      </c>
      <c r="R1382" s="2">
        <v>33718</v>
      </c>
      <c r="S1382" s="27">
        <v>0.1245488898164531</v>
      </c>
      <c r="T1382" s="14">
        <v>60</v>
      </c>
      <c r="V1382" t="s">
        <v>172</v>
      </c>
      <c r="W1382" t="s">
        <v>172</v>
      </c>
      <c r="X1382" t="s">
        <v>172</v>
      </c>
      <c r="Y1382" s="2">
        <v>4637444</v>
      </c>
      <c r="Z1382" s="27">
        <v>0.122</v>
      </c>
      <c r="AA1382" s="14">
        <v>757.58</v>
      </c>
      <c r="AB1382" s="2">
        <v>4690779</v>
      </c>
      <c r="AC1382" s="27">
        <v>0.121</v>
      </c>
      <c r="AD1382" s="14">
        <v>973.33</v>
      </c>
    </row>
    <row r="1383" spans="1:30" x14ac:dyDescent="0.3">
      <c r="A1383" t="s">
        <v>2035</v>
      </c>
      <c r="B1383" t="s">
        <v>172</v>
      </c>
      <c r="C1383" t="s">
        <v>172</v>
      </c>
      <c r="D1383" t="s">
        <v>172</v>
      </c>
      <c r="E1383" s="2">
        <v>192</v>
      </c>
      <c r="F1383" s="27">
        <v>6.6733863960237736E-3</v>
      </c>
      <c r="G1383" s="14">
        <v>60.606060606060602</v>
      </c>
      <c r="H1383" s="2">
        <v>49</v>
      </c>
      <c r="I1383" s="27">
        <v>1.6259623042208654E-3</v>
      </c>
      <c r="J1383" s="14">
        <v>18.787877999999999</v>
      </c>
      <c r="L1383" t="s">
        <v>172</v>
      </c>
      <c r="M1383" t="s">
        <v>172</v>
      </c>
      <c r="N1383" t="s">
        <v>172</v>
      </c>
      <c r="O1383" s="2">
        <v>1900</v>
      </c>
      <c r="P1383" s="27">
        <v>7.2827070205295679E-3</v>
      </c>
      <c r="Q1383" s="14">
        <v>241.81818181818099</v>
      </c>
      <c r="R1383" s="2">
        <v>479</v>
      </c>
      <c r="S1383" s="27">
        <v>1.7693492562453597E-3</v>
      </c>
      <c r="T1383" s="14">
        <v>99.393936199999999</v>
      </c>
      <c r="V1383" t="s">
        <v>172</v>
      </c>
      <c r="W1383" t="s">
        <v>172</v>
      </c>
      <c r="X1383" t="s">
        <v>172</v>
      </c>
      <c r="Y1383" s="2">
        <v>39782</v>
      </c>
      <c r="Z1383" s="27">
        <v>1E-3</v>
      </c>
      <c r="AA1383" s="14">
        <v>870.3</v>
      </c>
      <c r="AB1383" s="2">
        <v>49882</v>
      </c>
      <c r="AC1383" s="27">
        <v>1E-3</v>
      </c>
      <c r="AD1383" s="14">
        <v>1355.15</v>
      </c>
    </row>
    <row r="1384" spans="1:30" x14ac:dyDescent="0.3">
      <c r="A1384" t="s">
        <v>2036</v>
      </c>
      <c r="B1384" t="s">
        <v>172</v>
      </c>
      <c r="C1384" t="s">
        <v>172</v>
      </c>
      <c r="D1384" t="s">
        <v>172</v>
      </c>
      <c r="E1384" s="2">
        <v>3381</v>
      </c>
      <c r="F1384" s="27">
        <v>0.11751416356748115</v>
      </c>
      <c r="G1384" s="14">
        <v>163.030303030303</v>
      </c>
      <c r="H1384" s="2">
        <v>3315</v>
      </c>
      <c r="I1384" s="27">
        <v>0.11000132731616671</v>
      </c>
      <c r="J1384" s="14">
        <v>198.78787199999999</v>
      </c>
      <c r="L1384" t="s">
        <v>172</v>
      </c>
      <c r="M1384" t="s">
        <v>172</v>
      </c>
      <c r="N1384" t="s">
        <v>172</v>
      </c>
      <c r="O1384" s="2">
        <v>30794</v>
      </c>
      <c r="P1384" s="27">
        <v>0.11803351578430922</v>
      </c>
      <c r="Q1384" s="14">
        <v>238.18181818181799</v>
      </c>
      <c r="R1384" s="2">
        <v>33239</v>
      </c>
      <c r="S1384" s="27">
        <v>0.12277954056020775</v>
      </c>
      <c r="T1384" s="14">
        <v>120</v>
      </c>
      <c r="V1384" t="s">
        <v>172</v>
      </c>
      <c r="W1384" t="s">
        <v>172</v>
      </c>
      <c r="X1384" t="s">
        <v>172</v>
      </c>
      <c r="Y1384" s="2">
        <v>4597662</v>
      </c>
      <c r="Z1384" s="27">
        <v>0.121</v>
      </c>
      <c r="AA1384" s="14">
        <v>1292.1199999999999</v>
      </c>
      <c r="AB1384" s="2">
        <v>4640897</v>
      </c>
      <c r="AC1384" s="27">
        <v>0.11899999999999999</v>
      </c>
      <c r="AD1384" s="14">
        <v>1600.61</v>
      </c>
    </row>
    <row r="1385" spans="1:30" x14ac:dyDescent="0.3">
      <c r="A1385" t="s">
        <v>2030</v>
      </c>
      <c r="B1385" t="s">
        <v>172</v>
      </c>
      <c r="C1385" t="s">
        <v>172</v>
      </c>
      <c r="D1385" t="s">
        <v>172</v>
      </c>
      <c r="E1385" s="2">
        <v>4880</v>
      </c>
      <c r="F1385" s="27">
        <v>0.16961523756560426</v>
      </c>
      <c r="G1385" s="14">
        <v>186.06060606060601</v>
      </c>
      <c r="H1385" s="2">
        <v>5836</v>
      </c>
      <c r="I1385" s="27">
        <v>0.19365542872312186</v>
      </c>
      <c r="J1385" s="14">
        <v>194.545456</v>
      </c>
      <c r="L1385" t="s">
        <v>172</v>
      </c>
      <c r="M1385" t="s">
        <v>172</v>
      </c>
      <c r="N1385" t="s">
        <v>172</v>
      </c>
      <c r="O1385" s="2">
        <v>44200</v>
      </c>
      <c r="P1385" s="27">
        <v>0.16941876331968783</v>
      </c>
      <c r="Q1385" s="14">
        <v>28.484848484848399</v>
      </c>
      <c r="R1385" s="2">
        <v>45497</v>
      </c>
      <c r="S1385" s="27">
        <v>0.16805862862504201</v>
      </c>
      <c r="T1385" s="14">
        <v>69.696969999999993</v>
      </c>
      <c r="V1385" t="s">
        <v>172</v>
      </c>
      <c r="W1385" t="s">
        <v>172</v>
      </c>
      <c r="X1385" t="s">
        <v>172</v>
      </c>
      <c r="Y1385" s="2">
        <v>7477809</v>
      </c>
      <c r="Z1385" s="27">
        <v>0.19700000000000001</v>
      </c>
      <c r="AA1385" s="14">
        <v>717.58</v>
      </c>
      <c r="AB1385" s="2">
        <v>7530762</v>
      </c>
      <c r="AC1385" s="27">
        <v>0.19400000000000001</v>
      </c>
      <c r="AD1385" s="14">
        <v>807.88</v>
      </c>
    </row>
    <row r="1386" spans="1:30" x14ac:dyDescent="0.3">
      <c r="A1386" t="s">
        <v>2035</v>
      </c>
      <c r="B1386" t="s">
        <v>172</v>
      </c>
      <c r="C1386" t="s">
        <v>172</v>
      </c>
      <c r="D1386" t="s">
        <v>172</v>
      </c>
      <c r="E1386" s="2">
        <v>454</v>
      </c>
      <c r="F1386" s="27">
        <v>1.5779778248931217E-2</v>
      </c>
      <c r="G1386" s="14">
        <v>104.84848484848401</v>
      </c>
      <c r="H1386" s="2">
        <v>188</v>
      </c>
      <c r="I1386" s="27">
        <v>6.2383859835412796E-3</v>
      </c>
      <c r="J1386" s="14">
        <v>58.787880000000001</v>
      </c>
      <c r="L1386" t="s">
        <v>172</v>
      </c>
      <c r="M1386" t="s">
        <v>172</v>
      </c>
      <c r="N1386" t="s">
        <v>172</v>
      </c>
      <c r="O1386" s="2">
        <v>3985</v>
      </c>
      <c r="P1386" s="27">
        <v>1.5274519724637014E-2</v>
      </c>
      <c r="Q1386" s="14">
        <v>318.18181818181802</v>
      </c>
      <c r="R1386" s="2">
        <v>1555</v>
      </c>
      <c r="S1386" s="27">
        <v>5.7439208631764804E-3</v>
      </c>
      <c r="T1386" s="14">
        <v>183.636368</v>
      </c>
      <c r="V1386" t="s">
        <v>172</v>
      </c>
      <c r="W1386" t="s">
        <v>172</v>
      </c>
      <c r="X1386" t="s">
        <v>172</v>
      </c>
      <c r="Y1386" s="2">
        <v>146632</v>
      </c>
      <c r="Z1386" s="27">
        <v>4.0000000000000001E-3</v>
      </c>
      <c r="AA1386" s="14">
        <v>1829.09</v>
      </c>
      <c r="AB1386" s="2">
        <v>145286</v>
      </c>
      <c r="AC1386" s="27">
        <v>4.0000000000000001E-3</v>
      </c>
      <c r="AD1386" s="14">
        <v>1750.3</v>
      </c>
    </row>
    <row r="1387" spans="1:30" x14ac:dyDescent="0.3">
      <c r="A1387" t="s">
        <v>2036</v>
      </c>
      <c r="B1387" t="s">
        <v>172</v>
      </c>
      <c r="C1387" t="s">
        <v>172</v>
      </c>
      <c r="D1387" t="s">
        <v>172</v>
      </c>
      <c r="E1387" s="2">
        <v>4426</v>
      </c>
      <c r="F1387" s="27">
        <v>0.15383545931667303</v>
      </c>
      <c r="G1387" s="14">
        <v>189.09090909090901</v>
      </c>
      <c r="H1387" s="2">
        <v>5648</v>
      </c>
      <c r="I1387" s="27">
        <v>0.18741704273958057</v>
      </c>
      <c r="J1387" s="14">
        <v>206.060608</v>
      </c>
      <c r="L1387" t="s">
        <v>172</v>
      </c>
      <c r="M1387" t="s">
        <v>172</v>
      </c>
      <c r="N1387" t="s">
        <v>172</v>
      </c>
      <c r="O1387" s="2">
        <v>40215</v>
      </c>
      <c r="P1387" s="27">
        <v>0.15414424359505083</v>
      </c>
      <c r="Q1387" s="14">
        <v>323.030303030303</v>
      </c>
      <c r="R1387" s="2">
        <v>43942</v>
      </c>
      <c r="S1387" s="27">
        <v>0.16231470776186555</v>
      </c>
      <c r="T1387" s="14">
        <v>200.606064</v>
      </c>
      <c r="V1387" t="s">
        <v>172</v>
      </c>
      <c r="W1387" t="s">
        <v>172</v>
      </c>
      <c r="X1387" t="s">
        <v>172</v>
      </c>
      <c r="Y1387" s="2">
        <v>7331177</v>
      </c>
      <c r="Z1387" s="27">
        <v>0.193</v>
      </c>
      <c r="AA1387" s="14">
        <v>1932.73</v>
      </c>
      <c r="AB1387" s="2">
        <v>7385476</v>
      </c>
      <c r="AC1387" s="27">
        <v>0.19</v>
      </c>
      <c r="AD1387" s="14">
        <v>1851.52</v>
      </c>
    </row>
    <row r="1388" spans="1:30" x14ac:dyDescent="0.3">
      <c r="A1388" t="s">
        <v>2031</v>
      </c>
      <c r="B1388" t="s">
        <v>172</v>
      </c>
      <c r="C1388" t="s">
        <v>172</v>
      </c>
      <c r="D1388" t="s">
        <v>172</v>
      </c>
      <c r="E1388" s="2">
        <v>959</v>
      </c>
      <c r="F1388" s="27">
        <v>3.3332174759306249E-2</v>
      </c>
      <c r="G1388" s="14">
        <v>88.484848484848399</v>
      </c>
      <c r="H1388" s="2">
        <v>1150</v>
      </c>
      <c r="I1388" s="27">
        <v>3.8160339792938681E-2</v>
      </c>
      <c r="J1388" s="14">
        <v>116.969696</v>
      </c>
      <c r="L1388" t="s">
        <v>172</v>
      </c>
      <c r="M1388" t="s">
        <v>172</v>
      </c>
      <c r="N1388" t="s">
        <v>172</v>
      </c>
      <c r="O1388" s="2">
        <v>7901</v>
      </c>
      <c r="P1388" s="27">
        <v>3.0284562194317955E-2</v>
      </c>
      <c r="Q1388" s="14">
        <v>39.393939393939398</v>
      </c>
      <c r="R1388" s="2">
        <v>9351</v>
      </c>
      <c r="S1388" s="27">
        <v>3.4541095814510141E-2</v>
      </c>
      <c r="T1388" s="14">
        <v>55.757576</v>
      </c>
      <c r="V1388" t="s">
        <v>172</v>
      </c>
      <c r="W1388" t="s">
        <v>172</v>
      </c>
      <c r="X1388" t="s">
        <v>172</v>
      </c>
      <c r="Y1388" s="2">
        <v>1427224</v>
      </c>
      <c r="Z1388" s="27">
        <v>3.7999999999999999E-2</v>
      </c>
      <c r="AA1388" s="14">
        <v>443.64</v>
      </c>
      <c r="AB1388" s="2">
        <v>1735473</v>
      </c>
      <c r="AC1388" s="27">
        <v>4.4999999999999998E-2</v>
      </c>
      <c r="AD1388" s="14">
        <v>575.76</v>
      </c>
    </row>
    <row r="1389" spans="1:30" x14ac:dyDescent="0.3">
      <c r="A1389" t="s">
        <v>2035</v>
      </c>
      <c r="B1389" t="s">
        <v>172</v>
      </c>
      <c r="C1389" t="s">
        <v>172</v>
      </c>
      <c r="D1389" t="s">
        <v>172</v>
      </c>
      <c r="E1389" s="2">
        <v>113</v>
      </c>
      <c r="F1389" s="27">
        <v>3.9275659518264918E-3</v>
      </c>
      <c r="G1389" s="14">
        <v>41.818181818181799</v>
      </c>
      <c r="H1389" s="2">
        <v>64</v>
      </c>
      <c r="I1389" s="27">
        <v>2.123705866737457E-3</v>
      </c>
      <c r="J1389" s="14">
        <v>28.484848</v>
      </c>
      <c r="L1389" t="s">
        <v>172</v>
      </c>
      <c r="M1389" t="s">
        <v>172</v>
      </c>
      <c r="N1389" t="s">
        <v>172</v>
      </c>
      <c r="O1389" s="2">
        <v>950</v>
      </c>
      <c r="P1389" s="27">
        <v>3.6413535102647839E-3</v>
      </c>
      <c r="Q1389" s="14">
        <v>142.42424242424201</v>
      </c>
      <c r="R1389" s="2">
        <v>803</v>
      </c>
      <c r="S1389" s="27">
        <v>2.9661533460647676E-3</v>
      </c>
      <c r="T1389" s="14">
        <v>145.454544</v>
      </c>
      <c r="V1389" t="s">
        <v>172</v>
      </c>
      <c r="W1389" t="s">
        <v>172</v>
      </c>
      <c r="X1389" t="s">
        <v>172</v>
      </c>
      <c r="Y1389" s="2">
        <v>59577</v>
      </c>
      <c r="Z1389" s="27">
        <v>2E-3</v>
      </c>
      <c r="AA1389" s="14">
        <v>855.76</v>
      </c>
      <c r="AB1389" s="2">
        <v>67567</v>
      </c>
      <c r="AC1389" s="27">
        <v>2E-3</v>
      </c>
      <c r="AD1389" s="14">
        <v>1325.45</v>
      </c>
    </row>
    <row r="1390" spans="1:30" x14ac:dyDescent="0.3">
      <c r="A1390" t="s">
        <v>2036</v>
      </c>
      <c r="B1390" t="s">
        <v>172</v>
      </c>
      <c r="C1390" t="s">
        <v>172</v>
      </c>
      <c r="D1390" t="s">
        <v>172</v>
      </c>
      <c r="E1390" s="2">
        <v>846</v>
      </c>
      <c r="F1390" s="27">
        <v>2.9404608807479755E-2</v>
      </c>
      <c r="G1390" s="14">
        <v>72.727272727272705</v>
      </c>
      <c r="H1390" s="2">
        <v>1086</v>
      </c>
      <c r="I1390" s="27">
        <v>3.6036633926201218E-2</v>
      </c>
      <c r="J1390" s="14">
        <v>122.42424</v>
      </c>
      <c r="L1390" t="s">
        <v>172</v>
      </c>
      <c r="M1390" t="s">
        <v>172</v>
      </c>
      <c r="N1390" t="s">
        <v>172</v>
      </c>
      <c r="O1390" s="2">
        <v>6951</v>
      </c>
      <c r="P1390" s="27">
        <v>2.664320868405317E-2</v>
      </c>
      <c r="Q1390" s="14">
        <v>148.48484848484799</v>
      </c>
      <c r="R1390" s="2">
        <v>8548</v>
      </c>
      <c r="S1390" s="27">
        <v>3.1574942468445374E-2</v>
      </c>
      <c r="T1390" s="14">
        <v>163.03030000000001</v>
      </c>
      <c r="V1390" t="s">
        <v>172</v>
      </c>
      <c r="W1390" t="s">
        <v>172</v>
      </c>
      <c r="X1390" t="s">
        <v>172</v>
      </c>
      <c r="Y1390" s="2">
        <v>1367647</v>
      </c>
      <c r="Z1390" s="27">
        <v>3.5999999999999997E-2</v>
      </c>
      <c r="AA1390" s="14">
        <v>918.18</v>
      </c>
      <c r="AB1390" s="2">
        <v>1667906</v>
      </c>
      <c r="AC1390" s="27">
        <v>4.2999999999999997E-2</v>
      </c>
      <c r="AD1390" s="14">
        <v>1402.42</v>
      </c>
    </row>
    <row r="1391" spans="1:30" x14ac:dyDescent="0.3">
      <c r="A1391" t="s">
        <v>2032</v>
      </c>
      <c r="B1391" t="s">
        <v>172</v>
      </c>
      <c r="C1391" t="s">
        <v>172</v>
      </c>
      <c r="D1391" t="s">
        <v>172</v>
      </c>
      <c r="E1391" s="2">
        <v>729</v>
      </c>
      <c r="F1391" s="27">
        <v>2.5338013972402765E-2</v>
      </c>
      <c r="G1391" s="14">
        <v>75.151515151515099</v>
      </c>
      <c r="H1391" s="2">
        <v>1007</v>
      </c>
      <c r="I1391" s="27">
        <v>3.3415184496947171E-2</v>
      </c>
      <c r="J1391" s="14">
        <v>150.909088</v>
      </c>
      <c r="L1391" t="s">
        <v>172</v>
      </c>
      <c r="M1391" t="s">
        <v>172</v>
      </c>
      <c r="N1391" t="s">
        <v>172</v>
      </c>
      <c r="O1391" s="2">
        <v>6521</v>
      </c>
      <c r="P1391" s="27">
        <v>2.499501709519648E-2</v>
      </c>
      <c r="Q1391" s="14">
        <v>69.090909090909093</v>
      </c>
      <c r="R1391" s="2">
        <v>7154</v>
      </c>
      <c r="S1391" s="27">
        <v>2.6425729810395204E-2</v>
      </c>
      <c r="T1391" s="14">
        <v>65.454544100000007</v>
      </c>
      <c r="V1391" t="s">
        <v>172</v>
      </c>
      <c r="W1391" t="s">
        <v>172</v>
      </c>
      <c r="X1391" t="s">
        <v>172</v>
      </c>
      <c r="Y1391" s="2">
        <v>1197626</v>
      </c>
      <c r="Z1391" s="27">
        <v>3.2000000000000001E-2</v>
      </c>
      <c r="AA1391" s="14">
        <v>640.61</v>
      </c>
      <c r="AB1391" s="2">
        <v>1341470</v>
      </c>
      <c r="AC1391" s="27">
        <v>3.5000000000000003E-2</v>
      </c>
      <c r="AD1391" s="14">
        <v>718.79</v>
      </c>
    </row>
    <row r="1392" spans="1:30" x14ac:dyDescent="0.3">
      <c r="A1392" t="s">
        <v>2035</v>
      </c>
      <c r="B1392" t="s">
        <v>172</v>
      </c>
      <c r="C1392" t="s">
        <v>172</v>
      </c>
      <c r="D1392" t="s">
        <v>172</v>
      </c>
      <c r="E1392" s="2">
        <v>110</v>
      </c>
      <c r="F1392" s="27">
        <v>3.8232942893886204E-3</v>
      </c>
      <c r="G1392" s="14">
        <v>38.787878787878697</v>
      </c>
      <c r="H1392" s="2">
        <v>259</v>
      </c>
      <c r="I1392" s="27">
        <v>8.5943721794531462E-3</v>
      </c>
      <c r="J1392" s="14">
        <v>58.787880000000001</v>
      </c>
      <c r="L1392" t="s">
        <v>172</v>
      </c>
      <c r="M1392" t="s">
        <v>172</v>
      </c>
      <c r="N1392" t="s">
        <v>172</v>
      </c>
      <c r="O1392" s="2">
        <v>1129</v>
      </c>
      <c r="P1392" s="27">
        <v>4.3274611716725697E-3</v>
      </c>
      <c r="Q1392" s="14">
        <v>135.75757575757501</v>
      </c>
      <c r="R1392" s="2">
        <v>1259</v>
      </c>
      <c r="S1392" s="27">
        <v>4.6505442872920829E-3</v>
      </c>
      <c r="T1392" s="14">
        <v>153.939392</v>
      </c>
      <c r="V1392" t="s">
        <v>172</v>
      </c>
      <c r="W1392" t="s">
        <v>172</v>
      </c>
      <c r="X1392" t="s">
        <v>172</v>
      </c>
      <c r="Y1392" s="2">
        <v>131599</v>
      </c>
      <c r="Z1392" s="27">
        <v>3.0000000000000001E-3</v>
      </c>
      <c r="AA1392" s="14">
        <v>1289.7</v>
      </c>
      <c r="AB1392" s="2">
        <v>134269</v>
      </c>
      <c r="AC1392" s="27">
        <v>3.0000000000000001E-3</v>
      </c>
      <c r="AD1392" s="14">
        <v>1576.36</v>
      </c>
    </row>
    <row r="1393" spans="1:31" x14ac:dyDescent="0.3">
      <c r="A1393" t="s">
        <v>2036</v>
      </c>
      <c r="B1393" t="s">
        <v>172</v>
      </c>
      <c r="C1393" t="s">
        <v>172</v>
      </c>
      <c r="D1393" t="s">
        <v>172</v>
      </c>
      <c r="E1393" s="2">
        <v>619</v>
      </c>
      <c r="F1393" s="27">
        <v>2.1514719683014147E-2</v>
      </c>
      <c r="G1393" s="14">
        <v>63.636363636363598</v>
      </c>
      <c r="H1393" s="2">
        <v>748</v>
      </c>
      <c r="I1393" s="27">
        <v>2.4820812317494029E-2</v>
      </c>
      <c r="J1393" s="14">
        <v>137.57576</v>
      </c>
      <c r="L1393" t="s">
        <v>172</v>
      </c>
      <c r="M1393" t="s">
        <v>172</v>
      </c>
      <c r="N1393" t="s">
        <v>172</v>
      </c>
      <c r="O1393" s="2">
        <v>5392</v>
      </c>
      <c r="P1393" s="27">
        <v>2.0667555923523911E-2</v>
      </c>
      <c r="Q1393" s="14">
        <v>160</v>
      </c>
      <c r="R1393" s="2">
        <v>5895</v>
      </c>
      <c r="S1393" s="27">
        <v>2.1775185523103122E-2</v>
      </c>
      <c r="T1393" s="14">
        <v>158.78787199999999</v>
      </c>
      <c r="V1393" t="s">
        <v>172</v>
      </c>
      <c r="W1393" t="s">
        <v>172</v>
      </c>
      <c r="X1393" t="s">
        <v>172</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122" t="s">
        <v>2037</v>
      </c>
      <c r="B1395" s="122"/>
      <c r="C1395" s="122"/>
      <c r="D1395" s="122"/>
      <c r="E1395" s="122"/>
      <c r="F1395" s="122"/>
      <c r="G1395" s="122"/>
      <c r="H1395" s="122"/>
      <c r="I1395" s="122"/>
      <c r="J1395" s="122"/>
      <c r="K1395" s="122"/>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172</v>
      </c>
      <c r="C1396" t="s">
        <v>172</v>
      </c>
      <c r="D1396" t="s">
        <v>172</v>
      </c>
      <c r="E1396" s="211" t="s">
        <v>1703</v>
      </c>
      <c r="F1396" s="211"/>
      <c r="G1396" s="211" t="s">
        <v>1704</v>
      </c>
      <c r="H1396" s="211" t="s">
        <v>1703</v>
      </c>
      <c r="I1396" s="211"/>
      <c r="J1396" s="211" t="s">
        <v>1704</v>
      </c>
      <c r="K1396" t="s">
        <v>172</v>
      </c>
      <c r="L1396" t="s">
        <v>172</v>
      </c>
      <c r="M1396" t="s">
        <v>172</v>
      </c>
      <c r="N1396" t="s">
        <v>172</v>
      </c>
      <c r="O1396" s="211" t="s">
        <v>1703</v>
      </c>
      <c r="P1396" s="211"/>
      <c r="Q1396" s="211" t="s">
        <v>1704</v>
      </c>
      <c r="R1396" s="211" t="s">
        <v>1703</v>
      </c>
      <c r="S1396" s="211"/>
      <c r="T1396" s="211" t="s">
        <v>1704</v>
      </c>
      <c r="U1396" t="s">
        <v>172</v>
      </c>
      <c r="V1396" t="s">
        <v>172</v>
      </c>
      <c r="W1396" t="s">
        <v>172</v>
      </c>
      <c r="X1396" t="s">
        <v>172</v>
      </c>
      <c r="Y1396" s="211" t="s">
        <v>1703</v>
      </c>
      <c r="Z1396" s="211"/>
      <c r="AA1396" s="211" t="s">
        <v>1704</v>
      </c>
      <c r="AB1396" s="211" t="s">
        <v>1703</v>
      </c>
      <c r="AC1396" s="211"/>
      <c r="AD1396" s="211" t="s">
        <v>1704</v>
      </c>
      <c r="AE1396" t="s">
        <v>172</v>
      </c>
    </row>
    <row r="1397" spans="1:31" x14ac:dyDescent="0.3">
      <c r="A1397" t="s">
        <v>174</v>
      </c>
      <c r="B1397" t="s">
        <v>172</v>
      </c>
      <c r="C1397" t="s">
        <v>172</v>
      </c>
      <c r="D1397" t="s">
        <v>172</v>
      </c>
      <c r="E1397" s="2">
        <v>26215</v>
      </c>
      <c r="F1397" s="27" t="s">
        <v>172</v>
      </c>
      <c r="G1397" s="14">
        <v>201.21212121212099</v>
      </c>
      <c r="H1397" s="2">
        <v>28214</v>
      </c>
      <c r="I1397" s="27" t="s">
        <v>172</v>
      </c>
      <c r="J1397" s="14">
        <v>221.81817599999999</v>
      </c>
      <c r="L1397" t="s">
        <v>172</v>
      </c>
      <c r="M1397" t="s">
        <v>172</v>
      </c>
      <c r="N1397" t="s">
        <v>172</v>
      </c>
      <c r="O1397" s="2">
        <v>239331</v>
      </c>
      <c r="P1397" s="27" t="s">
        <v>172</v>
      </c>
      <c r="Q1397" s="14">
        <v>195.75757575757501</v>
      </c>
      <c r="R1397" s="2">
        <v>249583</v>
      </c>
      <c r="S1397" s="27" t="s">
        <v>172</v>
      </c>
      <c r="T1397" s="14">
        <v>247.27271999999999</v>
      </c>
      <c r="V1397" t="s">
        <v>172</v>
      </c>
      <c r="W1397" t="s">
        <v>172</v>
      </c>
      <c r="X1397" t="s">
        <v>172</v>
      </c>
      <c r="Y1397" s="2">
        <v>35400693</v>
      </c>
      <c r="Z1397" s="27" t="s">
        <v>172</v>
      </c>
      <c r="AA1397" s="14">
        <v>1443.03</v>
      </c>
      <c r="AB1397" s="2">
        <v>36429855</v>
      </c>
      <c r="AC1397" s="27" t="s">
        <v>172</v>
      </c>
      <c r="AD1397" s="14">
        <v>1813.33</v>
      </c>
    </row>
    <row r="1398" spans="1:31" x14ac:dyDescent="0.3">
      <c r="A1398" t="s">
        <v>2025</v>
      </c>
      <c r="B1398" t="s">
        <v>172</v>
      </c>
      <c r="C1398" t="s">
        <v>172</v>
      </c>
      <c r="D1398" t="s">
        <v>172</v>
      </c>
      <c r="E1398" s="2">
        <v>12884</v>
      </c>
      <c r="F1398" s="27">
        <v>0.49147434674804502</v>
      </c>
      <c r="G1398" s="14">
        <v>218.78787878787799</v>
      </c>
      <c r="H1398" s="2">
        <v>13791</v>
      </c>
      <c r="I1398" s="27">
        <v>0.48879988658112994</v>
      </c>
      <c r="J1398" s="14">
        <v>294.54544099999998</v>
      </c>
      <c r="L1398" t="s">
        <v>172</v>
      </c>
      <c r="M1398" t="s">
        <v>172</v>
      </c>
      <c r="N1398" t="s">
        <v>172</v>
      </c>
      <c r="O1398" s="2">
        <v>119607</v>
      </c>
      <c r="P1398" s="27">
        <v>0.49975556864760518</v>
      </c>
      <c r="Q1398" s="14">
        <v>180.60606060606</v>
      </c>
      <c r="R1398" s="2">
        <v>124841</v>
      </c>
      <c r="S1398" s="27">
        <v>0.50019833081580078</v>
      </c>
      <c r="T1398" s="14">
        <v>248.484848</v>
      </c>
      <c r="V1398" t="s">
        <v>172</v>
      </c>
      <c r="W1398" t="s">
        <v>172</v>
      </c>
      <c r="X1398" t="s">
        <v>172</v>
      </c>
      <c r="Y1398" s="2">
        <v>17405072</v>
      </c>
      <c r="Z1398" s="27">
        <v>0.49199999999999999</v>
      </c>
      <c r="AA1398" s="14">
        <v>1794.55</v>
      </c>
      <c r="AB1398" s="2">
        <v>17932063</v>
      </c>
      <c r="AC1398" s="27">
        <v>0.49199999999999999</v>
      </c>
      <c r="AD1398" s="14">
        <v>2207.27</v>
      </c>
    </row>
    <row r="1399" spans="1:31" x14ac:dyDescent="0.3">
      <c r="A1399" t="s">
        <v>2028</v>
      </c>
      <c r="B1399" t="s">
        <v>172</v>
      </c>
      <c r="C1399" t="s">
        <v>172</v>
      </c>
      <c r="D1399" t="s">
        <v>172</v>
      </c>
      <c r="E1399" s="2">
        <v>3533</v>
      </c>
      <c r="F1399" s="27">
        <v>0.13477016975014305</v>
      </c>
      <c r="G1399" s="14">
        <v>185.45454545454501</v>
      </c>
      <c r="H1399" s="2">
        <v>3624</v>
      </c>
      <c r="I1399" s="27">
        <v>0.12844687034805416</v>
      </c>
      <c r="J1399" s="14">
        <v>252.72728000000001</v>
      </c>
      <c r="L1399" t="s">
        <v>172</v>
      </c>
      <c r="M1399" t="s">
        <v>172</v>
      </c>
      <c r="N1399" t="s">
        <v>172</v>
      </c>
      <c r="O1399" s="2">
        <v>29878</v>
      </c>
      <c r="P1399" s="27">
        <v>0.12483965721114272</v>
      </c>
      <c r="Q1399" s="14">
        <v>72.727272727272705</v>
      </c>
      <c r="R1399" s="2">
        <v>30452</v>
      </c>
      <c r="S1399" s="27">
        <v>0.12201151520736589</v>
      </c>
      <c r="T1399" s="14">
        <v>101.818184</v>
      </c>
      <c r="V1399" t="s">
        <v>172</v>
      </c>
      <c r="W1399" t="s">
        <v>172</v>
      </c>
      <c r="X1399" t="s">
        <v>172</v>
      </c>
      <c r="Y1399" s="2">
        <v>3391724</v>
      </c>
      <c r="Z1399" s="27">
        <v>9.6000000000000002E-2</v>
      </c>
      <c r="AA1399" s="14">
        <v>489.7</v>
      </c>
      <c r="AB1399" s="2">
        <v>3334728</v>
      </c>
      <c r="AC1399" s="27">
        <v>9.1999999999999998E-2</v>
      </c>
      <c r="AD1399" s="14">
        <v>715.76</v>
      </c>
    </row>
    <row r="1400" spans="1:31" x14ac:dyDescent="0.3">
      <c r="A1400" t="s">
        <v>2038</v>
      </c>
      <c r="B1400" t="s">
        <v>172</v>
      </c>
      <c r="C1400" t="s">
        <v>172</v>
      </c>
      <c r="D1400" t="s">
        <v>172</v>
      </c>
      <c r="E1400" s="2">
        <v>269</v>
      </c>
      <c r="F1400" s="27">
        <v>1.0261300781995041E-2</v>
      </c>
      <c r="G1400" s="14">
        <v>75.757575757575694</v>
      </c>
      <c r="H1400" s="2">
        <v>196</v>
      </c>
      <c r="I1400" s="27">
        <v>6.9469057914510529E-3</v>
      </c>
      <c r="J1400" s="14">
        <v>69.696969999999993</v>
      </c>
      <c r="L1400" t="s">
        <v>172</v>
      </c>
      <c r="M1400" t="s">
        <v>172</v>
      </c>
      <c r="N1400" t="s">
        <v>172</v>
      </c>
      <c r="O1400" s="2">
        <v>2038</v>
      </c>
      <c r="P1400" s="27">
        <v>8.5154033535145886E-3</v>
      </c>
      <c r="Q1400" s="14">
        <v>207.87878787878699</v>
      </c>
      <c r="R1400" s="2">
        <v>1788</v>
      </c>
      <c r="S1400" s="27">
        <v>7.1639494677121435E-3</v>
      </c>
      <c r="T1400" s="14">
        <v>259.39395100000002</v>
      </c>
      <c r="V1400" t="s">
        <v>172</v>
      </c>
      <c r="W1400" t="s">
        <v>172</v>
      </c>
      <c r="X1400" t="s">
        <v>172</v>
      </c>
      <c r="Y1400" s="2">
        <v>128418</v>
      </c>
      <c r="Z1400" s="27">
        <v>4.0000000000000001E-3</v>
      </c>
      <c r="AA1400" s="14">
        <v>1445</v>
      </c>
      <c r="AB1400" s="2">
        <v>145138</v>
      </c>
      <c r="AC1400" s="27">
        <v>4.0000000000000001E-3</v>
      </c>
      <c r="AD1400" s="14">
        <v>1960.61</v>
      </c>
    </row>
    <row r="1401" spans="1:31" x14ac:dyDescent="0.3">
      <c r="A1401" t="s">
        <v>2039</v>
      </c>
      <c r="B1401" t="s">
        <v>172</v>
      </c>
      <c r="C1401" t="s">
        <v>172</v>
      </c>
      <c r="D1401" t="s">
        <v>172</v>
      </c>
      <c r="E1401" s="2">
        <v>3264</v>
      </c>
      <c r="F1401" s="27">
        <v>0.124508868968148</v>
      </c>
      <c r="G1401" s="14">
        <v>167.87878787878699</v>
      </c>
      <c r="H1401" s="2">
        <v>3428</v>
      </c>
      <c r="I1401" s="27">
        <v>0.1214999645566031</v>
      </c>
      <c r="J1401" s="14">
        <v>250.909088</v>
      </c>
      <c r="L1401" t="s">
        <v>172</v>
      </c>
      <c r="M1401" t="s">
        <v>172</v>
      </c>
      <c r="N1401" t="s">
        <v>172</v>
      </c>
      <c r="O1401" s="2">
        <v>27840</v>
      </c>
      <c r="P1401" s="27">
        <v>0.11632425385762814</v>
      </c>
      <c r="Q1401" s="14">
        <v>219.39393939393901</v>
      </c>
      <c r="R1401" s="2">
        <v>28664</v>
      </c>
      <c r="S1401" s="27">
        <v>0.11484756573965374</v>
      </c>
      <c r="T1401" s="14">
        <v>270.90910000000002</v>
      </c>
      <c r="V1401" t="s">
        <v>172</v>
      </c>
      <c r="W1401" t="s">
        <v>172</v>
      </c>
      <c r="X1401" t="s">
        <v>172</v>
      </c>
      <c r="Y1401" s="2">
        <v>3263306</v>
      </c>
      <c r="Z1401" s="27">
        <v>9.1999999999999998E-2</v>
      </c>
      <c r="AA1401" s="14">
        <v>1465.45</v>
      </c>
      <c r="AB1401" s="2">
        <v>3189590</v>
      </c>
      <c r="AC1401" s="27">
        <v>8.7999999999999995E-2</v>
      </c>
      <c r="AD1401" s="14">
        <v>2114.5500000000002</v>
      </c>
    </row>
    <row r="1402" spans="1:31" x14ac:dyDescent="0.3">
      <c r="A1402" t="s">
        <v>2029</v>
      </c>
      <c r="B1402" t="s">
        <v>172</v>
      </c>
      <c r="C1402" t="s">
        <v>172</v>
      </c>
      <c r="D1402" t="s">
        <v>172</v>
      </c>
      <c r="E1402" s="2">
        <v>3615</v>
      </c>
      <c r="F1402" s="27">
        <v>0.13789814991417126</v>
      </c>
      <c r="G1402" s="14">
        <v>195.15151515151501</v>
      </c>
      <c r="H1402" s="2">
        <v>3615</v>
      </c>
      <c r="I1402" s="27">
        <v>0.12812787977599774</v>
      </c>
      <c r="J1402" s="14">
        <v>250.30302399999999</v>
      </c>
      <c r="L1402" t="s">
        <v>172</v>
      </c>
      <c r="M1402" t="s">
        <v>172</v>
      </c>
      <c r="N1402" t="s">
        <v>172</v>
      </c>
      <c r="O1402" s="2">
        <v>34439</v>
      </c>
      <c r="P1402" s="27">
        <v>0.14389694607050488</v>
      </c>
      <c r="Q1402" s="14">
        <v>116.969696969697</v>
      </c>
      <c r="R1402" s="2">
        <v>35894</v>
      </c>
      <c r="S1402" s="27">
        <v>0.14381588489600655</v>
      </c>
      <c r="T1402" s="14">
        <v>128.484848</v>
      </c>
      <c r="V1402" t="s">
        <v>172</v>
      </c>
      <c r="W1402" t="s">
        <v>172</v>
      </c>
      <c r="X1402" t="s">
        <v>172</v>
      </c>
      <c r="Y1402" s="2">
        <v>4741790</v>
      </c>
      <c r="Z1402" s="27">
        <v>0.13400000000000001</v>
      </c>
      <c r="AA1402" s="14">
        <v>1612.12</v>
      </c>
      <c r="AB1402" s="2">
        <v>4816407</v>
      </c>
      <c r="AC1402" s="27">
        <v>0.13200000000000001</v>
      </c>
      <c r="AD1402" s="14">
        <v>1673.33</v>
      </c>
    </row>
    <row r="1403" spans="1:31" x14ac:dyDescent="0.3">
      <c r="A1403" t="s">
        <v>2038</v>
      </c>
      <c r="B1403" t="s">
        <v>172</v>
      </c>
      <c r="C1403" t="s">
        <v>172</v>
      </c>
      <c r="D1403" t="s">
        <v>172</v>
      </c>
      <c r="E1403" s="2">
        <v>199</v>
      </c>
      <c r="F1403" s="27">
        <v>7.5910738127026511E-3</v>
      </c>
      <c r="G1403" s="14">
        <v>69.696969696969703</v>
      </c>
      <c r="H1403" s="2">
        <v>117</v>
      </c>
      <c r="I1403" s="27">
        <v>4.1468774367335367E-3</v>
      </c>
      <c r="J1403" s="14">
        <v>42.4242439</v>
      </c>
      <c r="L1403" t="s">
        <v>172</v>
      </c>
      <c r="M1403" t="s">
        <v>172</v>
      </c>
      <c r="N1403" t="s">
        <v>172</v>
      </c>
      <c r="O1403" s="2">
        <v>1202</v>
      </c>
      <c r="P1403" s="27">
        <v>5.0223330868128238E-3</v>
      </c>
      <c r="Q1403" s="14">
        <v>142.42424242424201</v>
      </c>
      <c r="R1403" s="2">
        <v>1533</v>
      </c>
      <c r="S1403" s="27">
        <v>6.1422452651021904E-3</v>
      </c>
      <c r="T1403" s="14">
        <v>198.18182400000001</v>
      </c>
      <c r="V1403" t="s">
        <v>172</v>
      </c>
      <c r="W1403" t="s">
        <v>172</v>
      </c>
      <c r="X1403" t="s">
        <v>172</v>
      </c>
      <c r="Y1403" s="2">
        <v>154525</v>
      </c>
      <c r="Z1403" s="27">
        <v>4.0000000000000001E-3</v>
      </c>
      <c r="AA1403" s="14">
        <v>1949.7</v>
      </c>
      <c r="AB1403" s="2">
        <v>179177</v>
      </c>
      <c r="AC1403" s="27">
        <v>5.0000000000000001E-3</v>
      </c>
      <c r="AD1403" s="14">
        <v>2202.42</v>
      </c>
    </row>
    <row r="1404" spans="1:31" x14ac:dyDescent="0.3">
      <c r="A1404" t="s">
        <v>2039</v>
      </c>
      <c r="B1404" t="s">
        <v>172</v>
      </c>
      <c r="C1404" t="s">
        <v>172</v>
      </c>
      <c r="D1404" t="s">
        <v>172</v>
      </c>
      <c r="E1404" s="2">
        <v>3416</v>
      </c>
      <c r="F1404" s="27">
        <v>0.13030707610146863</v>
      </c>
      <c r="G1404" s="14">
        <v>189.69696969696901</v>
      </c>
      <c r="H1404" s="2">
        <v>3498</v>
      </c>
      <c r="I1404" s="27">
        <v>0.12398100233926419</v>
      </c>
      <c r="J1404" s="14">
        <v>247.878784</v>
      </c>
      <c r="L1404" t="s">
        <v>172</v>
      </c>
      <c r="M1404" t="s">
        <v>172</v>
      </c>
      <c r="N1404" t="s">
        <v>172</v>
      </c>
      <c r="O1404" s="2">
        <v>33237</v>
      </c>
      <c r="P1404" s="27">
        <v>0.13887461298369205</v>
      </c>
      <c r="Q1404" s="14">
        <v>172.72727272727201</v>
      </c>
      <c r="R1404" s="2">
        <v>34361</v>
      </c>
      <c r="S1404" s="27">
        <v>0.13767363963090434</v>
      </c>
      <c r="T1404" s="14">
        <v>224.84848</v>
      </c>
      <c r="V1404" t="s">
        <v>172</v>
      </c>
      <c r="W1404" t="s">
        <v>172</v>
      </c>
      <c r="X1404" t="s">
        <v>172</v>
      </c>
      <c r="Y1404" s="2">
        <v>4587265</v>
      </c>
      <c r="Z1404" s="27">
        <v>0.13</v>
      </c>
      <c r="AA1404" s="14">
        <v>2661.82</v>
      </c>
      <c r="AB1404" s="2">
        <v>4637230</v>
      </c>
      <c r="AC1404" s="27">
        <v>0.127</v>
      </c>
      <c r="AD1404" s="14">
        <v>2895.15</v>
      </c>
    </row>
    <row r="1405" spans="1:31" x14ac:dyDescent="0.3">
      <c r="A1405" t="s">
        <v>2030</v>
      </c>
      <c r="B1405" t="s">
        <v>172</v>
      </c>
      <c r="C1405" t="s">
        <v>172</v>
      </c>
      <c r="D1405" t="s">
        <v>172</v>
      </c>
      <c r="E1405" s="2">
        <v>4353</v>
      </c>
      <c r="F1405" s="27">
        <v>0.16604997139042532</v>
      </c>
      <c r="G1405" s="14">
        <v>183.030303030303</v>
      </c>
      <c r="H1405" s="2">
        <v>5135</v>
      </c>
      <c r="I1405" s="27">
        <v>0.18200184305663855</v>
      </c>
      <c r="J1405" s="14">
        <v>213.33332799999999</v>
      </c>
      <c r="L1405" t="s">
        <v>172</v>
      </c>
      <c r="M1405" t="s">
        <v>172</v>
      </c>
      <c r="N1405" t="s">
        <v>172</v>
      </c>
      <c r="O1405" s="2">
        <v>43234</v>
      </c>
      <c r="P1405" s="27">
        <v>0.18064521520404794</v>
      </c>
      <c r="Q1405" s="14">
        <v>123.636363636363</v>
      </c>
      <c r="R1405" s="2">
        <v>44619</v>
      </c>
      <c r="S1405" s="27">
        <v>0.17877419535785691</v>
      </c>
      <c r="T1405" s="14">
        <v>161.81817599999999</v>
      </c>
      <c r="V1405" t="s">
        <v>172</v>
      </c>
      <c r="W1405" t="s">
        <v>172</v>
      </c>
      <c r="X1405" t="s">
        <v>172</v>
      </c>
      <c r="Y1405" s="2">
        <v>7195146</v>
      </c>
      <c r="Z1405" s="27">
        <v>0.20300000000000001</v>
      </c>
      <c r="AA1405" s="14">
        <v>1241.21</v>
      </c>
      <c r="AB1405" s="2">
        <v>7309447</v>
      </c>
      <c r="AC1405" s="27">
        <v>0.20100000000000001</v>
      </c>
      <c r="AD1405" s="14">
        <v>1505.45</v>
      </c>
    </row>
    <row r="1406" spans="1:31" x14ac:dyDescent="0.3">
      <c r="A1406" t="s">
        <v>2038</v>
      </c>
      <c r="B1406" t="s">
        <v>172</v>
      </c>
      <c r="C1406" t="s">
        <v>172</v>
      </c>
      <c r="D1406" t="s">
        <v>172</v>
      </c>
      <c r="E1406" s="2">
        <v>235</v>
      </c>
      <c r="F1406" s="27">
        <v>8.9643333969101659E-3</v>
      </c>
      <c r="G1406" s="14">
        <v>47.272727272727202</v>
      </c>
      <c r="H1406" s="2">
        <v>165</v>
      </c>
      <c r="I1406" s="27">
        <v>5.8481604877011414E-3</v>
      </c>
      <c r="J1406" s="14">
        <v>49.696968099999999</v>
      </c>
      <c r="L1406" t="s">
        <v>172</v>
      </c>
      <c r="M1406" t="s">
        <v>172</v>
      </c>
      <c r="N1406" t="s">
        <v>172</v>
      </c>
      <c r="O1406" s="2">
        <v>3300</v>
      </c>
      <c r="P1406" s="27">
        <v>1.3788435263296438E-2</v>
      </c>
      <c r="Q1406" s="14">
        <v>246.06060606060601</v>
      </c>
      <c r="R1406" s="2">
        <v>2304</v>
      </c>
      <c r="S1406" s="27">
        <v>9.2313979718169903E-3</v>
      </c>
      <c r="T1406" s="14">
        <v>267.27273600000001</v>
      </c>
      <c r="V1406" t="s">
        <v>172</v>
      </c>
      <c r="W1406" t="s">
        <v>172</v>
      </c>
      <c r="X1406" t="s">
        <v>172</v>
      </c>
      <c r="Y1406" s="2">
        <v>282017</v>
      </c>
      <c r="Z1406" s="27">
        <v>8.0000000000000002E-3</v>
      </c>
      <c r="AA1406" s="14">
        <v>2501.21</v>
      </c>
      <c r="AB1406" s="2">
        <v>268609</v>
      </c>
      <c r="AC1406" s="27">
        <v>7.0000000000000001E-3</v>
      </c>
      <c r="AD1406" s="14">
        <v>2633.33</v>
      </c>
    </row>
    <row r="1407" spans="1:31" x14ac:dyDescent="0.3">
      <c r="A1407" t="s">
        <v>2039</v>
      </c>
      <c r="B1407" t="s">
        <v>172</v>
      </c>
      <c r="C1407" t="s">
        <v>172</v>
      </c>
      <c r="D1407" t="s">
        <v>172</v>
      </c>
      <c r="E1407" s="2">
        <v>4118</v>
      </c>
      <c r="F1407" s="27">
        <v>0.15708563799351516</v>
      </c>
      <c r="G1407" s="14">
        <v>185.45454545454501</v>
      </c>
      <c r="H1407" s="2">
        <v>4970</v>
      </c>
      <c r="I1407" s="27">
        <v>0.1761536825689374</v>
      </c>
      <c r="J1407" s="14">
        <v>209.69697600000001</v>
      </c>
      <c r="L1407" t="s">
        <v>172</v>
      </c>
      <c r="M1407" t="s">
        <v>172</v>
      </c>
      <c r="N1407" t="s">
        <v>172</v>
      </c>
      <c r="O1407" s="2">
        <v>39934</v>
      </c>
      <c r="P1407" s="27">
        <v>0.16685677994075152</v>
      </c>
      <c r="Q1407" s="14">
        <v>284.24242424242402</v>
      </c>
      <c r="R1407" s="2">
        <v>42315</v>
      </c>
      <c r="S1407" s="27">
        <v>0.16954279738603992</v>
      </c>
      <c r="T1407" s="14">
        <v>323.63635299999999</v>
      </c>
      <c r="V1407" t="s">
        <v>172</v>
      </c>
      <c r="W1407" t="s">
        <v>172</v>
      </c>
      <c r="X1407" t="s">
        <v>172</v>
      </c>
      <c r="Y1407" s="2">
        <v>6913129</v>
      </c>
      <c r="Z1407" s="27">
        <v>0.19500000000000001</v>
      </c>
      <c r="AA1407" s="14">
        <v>2683.64</v>
      </c>
      <c r="AB1407" s="2">
        <v>7040838</v>
      </c>
      <c r="AC1407" s="27">
        <v>0.193</v>
      </c>
      <c r="AD1407" s="14">
        <v>3023.64</v>
      </c>
    </row>
    <row r="1408" spans="1:31" x14ac:dyDescent="0.3">
      <c r="A1408" t="s">
        <v>2031</v>
      </c>
      <c r="B1408" t="s">
        <v>172</v>
      </c>
      <c r="C1408" t="s">
        <v>172</v>
      </c>
      <c r="D1408" t="s">
        <v>172</v>
      </c>
      <c r="E1408" s="2">
        <v>790</v>
      </c>
      <c r="F1408" s="27">
        <v>3.0135418653442686E-2</v>
      </c>
      <c r="G1408" s="14">
        <v>93.939393939393895</v>
      </c>
      <c r="H1408" s="2">
        <v>714</v>
      </c>
      <c r="I1408" s="27">
        <v>2.5306585383143121E-2</v>
      </c>
      <c r="J1408" s="14">
        <v>102.42424</v>
      </c>
      <c r="L1408" t="s">
        <v>172</v>
      </c>
      <c r="M1408" t="s">
        <v>172</v>
      </c>
      <c r="N1408" t="s">
        <v>172</v>
      </c>
      <c r="O1408" s="2">
        <v>7315</v>
      </c>
      <c r="P1408" s="27">
        <v>3.0564364833640438E-2</v>
      </c>
      <c r="Q1408" s="14">
        <v>36.363636363636303</v>
      </c>
      <c r="R1408" s="2">
        <v>8487</v>
      </c>
      <c r="S1408" s="27">
        <v>3.4004719872747745E-2</v>
      </c>
      <c r="T1408" s="14">
        <v>29.69697</v>
      </c>
      <c r="V1408" t="s">
        <v>172</v>
      </c>
      <c r="W1408" t="s">
        <v>172</v>
      </c>
      <c r="X1408" t="s">
        <v>172</v>
      </c>
      <c r="Y1408" s="2">
        <v>1235980</v>
      </c>
      <c r="Z1408" s="27">
        <v>3.5000000000000003E-2</v>
      </c>
      <c r="AA1408" s="14">
        <v>441.21</v>
      </c>
      <c r="AB1408" s="2">
        <v>1503403</v>
      </c>
      <c r="AC1408" s="27">
        <v>4.1000000000000002E-2</v>
      </c>
      <c r="AD1408" s="14">
        <v>581.21</v>
      </c>
    </row>
    <row r="1409" spans="1:30" x14ac:dyDescent="0.3">
      <c r="A1409" t="s">
        <v>2038</v>
      </c>
      <c r="B1409" t="s">
        <v>172</v>
      </c>
      <c r="C1409" t="s">
        <v>172</v>
      </c>
      <c r="D1409" t="s">
        <v>172</v>
      </c>
      <c r="E1409" s="2">
        <v>19</v>
      </c>
      <c r="F1409" s="27">
        <v>7.2477589166507726E-4</v>
      </c>
      <c r="G1409" s="14">
        <v>10.909090909090899</v>
      </c>
      <c r="H1409" s="2">
        <v>59</v>
      </c>
      <c r="I1409" s="27">
        <v>2.0911604168143477E-3</v>
      </c>
      <c r="J1409" s="14">
        <v>26.666665999999999</v>
      </c>
      <c r="L1409" t="s">
        <v>172</v>
      </c>
      <c r="M1409" t="s">
        <v>172</v>
      </c>
      <c r="N1409" t="s">
        <v>172</v>
      </c>
      <c r="O1409" s="2">
        <v>799</v>
      </c>
      <c r="P1409" s="27">
        <v>3.3384726592041985E-3</v>
      </c>
      <c r="Q1409" s="14">
        <v>126.666666666666</v>
      </c>
      <c r="R1409" s="2">
        <v>669</v>
      </c>
      <c r="S1409" s="27">
        <v>2.680471025670819E-3</v>
      </c>
      <c r="T1409" s="14">
        <v>133.33332799999999</v>
      </c>
      <c r="V1409" t="s">
        <v>172</v>
      </c>
      <c r="W1409" t="s">
        <v>172</v>
      </c>
      <c r="X1409" t="s">
        <v>172</v>
      </c>
      <c r="Y1409" s="2">
        <v>70020</v>
      </c>
      <c r="Z1409" s="27">
        <v>2E-3</v>
      </c>
      <c r="AA1409" s="14">
        <v>1138.18</v>
      </c>
      <c r="AB1409" s="2">
        <v>81353</v>
      </c>
      <c r="AC1409" s="27">
        <v>2E-3</v>
      </c>
      <c r="AD1409" s="14">
        <v>1341.21</v>
      </c>
    </row>
    <row r="1410" spans="1:30" x14ac:dyDescent="0.3">
      <c r="A1410" t="s">
        <v>2039</v>
      </c>
      <c r="B1410" t="s">
        <v>172</v>
      </c>
      <c r="C1410" t="s">
        <v>172</v>
      </c>
      <c r="D1410" t="s">
        <v>172</v>
      </c>
      <c r="E1410" s="2">
        <v>771</v>
      </c>
      <c r="F1410" s="27">
        <v>2.9410642761777607E-2</v>
      </c>
      <c r="G1410" s="14">
        <v>91.515151515151501</v>
      </c>
      <c r="H1410" s="2">
        <v>655</v>
      </c>
      <c r="I1410" s="27">
        <v>2.3215424966328772E-2</v>
      </c>
      <c r="J1410" s="14">
        <v>101.21212</v>
      </c>
      <c r="L1410" t="s">
        <v>172</v>
      </c>
      <c r="M1410" t="s">
        <v>172</v>
      </c>
      <c r="N1410" t="s">
        <v>172</v>
      </c>
      <c r="O1410" s="2">
        <v>6516</v>
      </c>
      <c r="P1410" s="27">
        <v>2.7225892174436241E-2</v>
      </c>
      <c r="Q1410" s="14">
        <v>135.15151515151501</v>
      </c>
      <c r="R1410" s="2">
        <v>7818</v>
      </c>
      <c r="S1410" s="27">
        <v>3.1324248847076921E-2</v>
      </c>
      <c r="T1410" s="14">
        <v>136.96969999999999</v>
      </c>
      <c r="V1410" t="s">
        <v>172</v>
      </c>
      <c r="W1410" t="s">
        <v>172</v>
      </c>
      <c r="X1410" t="s">
        <v>172</v>
      </c>
      <c r="Y1410" s="2">
        <v>1165960</v>
      </c>
      <c r="Z1410" s="27">
        <v>3.3000000000000002E-2</v>
      </c>
      <c r="AA1410" s="14">
        <v>1234.55</v>
      </c>
      <c r="AB1410" s="2">
        <v>1422050</v>
      </c>
      <c r="AC1410" s="27">
        <v>3.9E-2</v>
      </c>
      <c r="AD1410" s="14">
        <v>1355.15</v>
      </c>
    </row>
    <row r="1411" spans="1:30" x14ac:dyDescent="0.3">
      <c r="A1411" t="s">
        <v>2032</v>
      </c>
      <c r="B1411" t="s">
        <v>172</v>
      </c>
      <c r="C1411" t="s">
        <v>172</v>
      </c>
      <c r="D1411" t="s">
        <v>172</v>
      </c>
      <c r="E1411" s="2">
        <v>593</v>
      </c>
      <c r="F1411" s="27">
        <v>2.2620637039862675E-2</v>
      </c>
      <c r="G1411" s="14">
        <v>69.090909090909093</v>
      </c>
      <c r="H1411" s="2">
        <v>703</v>
      </c>
      <c r="I1411" s="27">
        <v>2.4916708017296379E-2</v>
      </c>
      <c r="J1411" s="14">
        <v>91.515150000000006</v>
      </c>
      <c r="L1411" t="s">
        <v>172</v>
      </c>
      <c r="M1411" t="s">
        <v>172</v>
      </c>
      <c r="N1411" t="s">
        <v>172</v>
      </c>
      <c r="O1411" s="2">
        <v>4741</v>
      </c>
      <c r="P1411" s="27">
        <v>1.9809385328269216E-2</v>
      </c>
      <c r="Q1411" s="14">
        <v>46.6666666666666</v>
      </c>
      <c r="R1411" s="2">
        <v>5389</v>
      </c>
      <c r="S1411" s="27">
        <v>2.1592015481823681E-2</v>
      </c>
      <c r="T1411" s="14">
        <v>59.393940000000001</v>
      </c>
      <c r="V1411" t="s">
        <v>172</v>
      </c>
      <c r="W1411" t="s">
        <v>172</v>
      </c>
      <c r="X1411" t="s">
        <v>172</v>
      </c>
      <c r="Y1411" s="2">
        <v>840432</v>
      </c>
      <c r="Z1411" s="27">
        <v>2.4E-2</v>
      </c>
      <c r="AA1411" s="14">
        <v>598.17999999999995</v>
      </c>
      <c r="AB1411" s="2">
        <v>968078</v>
      </c>
      <c r="AC1411" s="27">
        <v>2.7E-2</v>
      </c>
      <c r="AD1411" s="14">
        <v>536.36</v>
      </c>
    </row>
    <row r="1412" spans="1:30" x14ac:dyDescent="0.3">
      <c r="A1412" t="s">
        <v>2038</v>
      </c>
      <c r="B1412" t="s">
        <v>172</v>
      </c>
      <c r="C1412" t="s">
        <v>172</v>
      </c>
      <c r="D1412" t="s">
        <v>172</v>
      </c>
      <c r="E1412" s="2">
        <v>84</v>
      </c>
      <c r="F1412" s="27">
        <v>3.2042723631508676E-3</v>
      </c>
      <c r="G1412" s="14">
        <v>30.303030303030301</v>
      </c>
      <c r="H1412" s="2">
        <v>66</v>
      </c>
      <c r="I1412" s="27">
        <v>2.3392641950804563E-3</v>
      </c>
      <c r="J1412" s="14">
        <v>25.454546000000001</v>
      </c>
      <c r="L1412" t="s">
        <v>172</v>
      </c>
      <c r="M1412" t="s">
        <v>172</v>
      </c>
      <c r="N1412" t="s">
        <v>172</v>
      </c>
      <c r="O1412" s="2">
        <v>1030</v>
      </c>
      <c r="P1412" s="27">
        <v>4.3036631276349487E-3</v>
      </c>
      <c r="Q1412" s="14">
        <v>109.09090909090899</v>
      </c>
      <c r="R1412" s="2">
        <v>916</v>
      </c>
      <c r="S1412" s="27">
        <v>3.6701217631008522E-3</v>
      </c>
      <c r="T1412" s="14">
        <v>121.818184</v>
      </c>
      <c r="V1412" t="s">
        <v>172</v>
      </c>
      <c r="W1412" t="s">
        <v>172</v>
      </c>
      <c r="X1412" t="s">
        <v>172</v>
      </c>
      <c r="Y1412" s="2">
        <v>118219</v>
      </c>
      <c r="Z1412" s="27">
        <v>3.0000000000000001E-3</v>
      </c>
      <c r="AA1412" s="14">
        <v>1358.79</v>
      </c>
      <c r="AB1412" s="2">
        <v>127195</v>
      </c>
      <c r="AC1412" s="27">
        <v>3.0000000000000001E-3</v>
      </c>
      <c r="AD1412" s="14">
        <v>1727.27</v>
      </c>
    </row>
    <row r="1413" spans="1:30" x14ac:dyDescent="0.3">
      <c r="A1413" t="s">
        <v>2039</v>
      </c>
      <c r="B1413" t="s">
        <v>172</v>
      </c>
      <c r="C1413" t="s">
        <v>172</v>
      </c>
      <c r="D1413" t="s">
        <v>172</v>
      </c>
      <c r="E1413" s="2">
        <v>509</v>
      </c>
      <c r="F1413" s="27">
        <v>1.9416364676711807E-2</v>
      </c>
      <c r="G1413" s="14">
        <v>64.848484848484802</v>
      </c>
      <c r="H1413" s="2">
        <v>637</v>
      </c>
      <c r="I1413" s="27">
        <v>2.2577443822215919E-2</v>
      </c>
      <c r="J1413" s="14">
        <v>93.939390000000003</v>
      </c>
      <c r="L1413" t="s">
        <v>172</v>
      </c>
      <c r="M1413" t="s">
        <v>172</v>
      </c>
      <c r="N1413" t="s">
        <v>172</v>
      </c>
      <c r="O1413" s="2">
        <v>3711</v>
      </c>
      <c r="P1413" s="27">
        <v>1.5505722200634267E-2</v>
      </c>
      <c r="Q1413" s="14">
        <v>110.90909090909</v>
      </c>
      <c r="R1413" s="2">
        <v>4473</v>
      </c>
      <c r="S1413" s="27">
        <v>1.7921893718722829E-2</v>
      </c>
      <c r="T1413" s="14">
        <v>127.272728</v>
      </c>
      <c r="V1413" t="s">
        <v>172</v>
      </c>
      <c r="W1413" t="s">
        <v>172</v>
      </c>
      <c r="X1413" t="s">
        <v>172</v>
      </c>
      <c r="Y1413" s="2">
        <v>722213</v>
      </c>
      <c r="Z1413" s="27">
        <v>0.02</v>
      </c>
      <c r="AA1413" s="14">
        <v>1378.18</v>
      </c>
      <c r="AB1413" s="2">
        <v>840883</v>
      </c>
      <c r="AC1413" s="27">
        <v>2.3E-2</v>
      </c>
      <c r="AD1413" s="14">
        <v>1776.97</v>
      </c>
    </row>
    <row r="1414" spans="1:30" x14ac:dyDescent="0.3">
      <c r="A1414" t="s">
        <v>2033</v>
      </c>
      <c r="B1414" t="s">
        <v>172</v>
      </c>
      <c r="C1414" t="s">
        <v>172</v>
      </c>
      <c r="D1414" t="s">
        <v>172</v>
      </c>
      <c r="E1414" s="2">
        <v>13331</v>
      </c>
      <c r="F1414" s="27">
        <v>0.50852565325195498</v>
      </c>
      <c r="G1414" s="14">
        <v>250.90909090909</v>
      </c>
      <c r="H1414" s="2">
        <v>14423</v>
      </c>
      <c r="I1414" s="27">
        <v>0.51120011341887006</v>
      </c>
      <c r="J1414" s="14">
        <v>328.48486300000002</v>
      </c>
      <c r="L1414" t="s">
        <v>172</v>
      </c>
      <c r="M1414" t="s">
        <v>172</v>
      </c>
      <c r="N1414" t="s">
        <v>172</v>
      </c>
      <c r="O1414" s="2">
        <v>119724</v>
      </c>
      <c r="P1414" s="27">
        <v>0.50024443135239482</v>
      </c>
      <c r="Q1414" s="14">
        <v>96.969696969696898</v>
      </c>
      <c r="R1414" s="2">
        <v>124742</v>
      </c>
      <c r="S1414" s="27">
        <v>0.49980166918419927</v>
      </c>
      <c r="T1414" s="14">
        <v>110.303032</v>
      </c>
      <c r="V1414" t="s">
        <v>172</v>
      </c>
      <c r="W1414" t="s">
        <v>172</v>
      </c>
      <c r="X1414" t="s">
        <v>172</v>
      </c>
      <c r="Y1414" s="2">
        <v>17995621</v>
      </c>
      <c r="Z1414" s="27">
        <v>0.50800000000000001</v>
      </c>
      <c r="AA1414" s="14">
        <v>1210.9100000000001</v>
      </c>
      <c r="AB1414" s="2">
        <v>18497792</v>
      </c>
      <c r="AC1414" s="27">
        <v>0.50800000000000001</v>
      </c>
      <c r="AD1414" s="14">
        <v>1480</v>
      </c>
    </row>
    <row r="1415" spans="1:30" x14ac:dyDescent="0.3">
      <c r="A1415" t="s">
        <v>2028</v>
      </c>
      <c r="B1415" t="s">
        <v>172</v>
      </c>
      <c r="C1415" t="s">
        <v>172</v>
      </c>
      <c r="D1415" t="s">
        <v>172</v>
      </c>
      <c r="E1415" s="2">
        <v>3190</v>
      </c>
      <c r="F1415" s="27">
        <v>0.12168605760061034</v>
      </c>
      <c r="G1415" s="14">
        <v>196.969696969697</v>
      </c>
      <c r="H1415" s="2">
        <v>3066</v>
      </c>
      <c r="I1415" s="27">
        <v>0.10866945488055575</v>
      </c>
      <c r="J1415" s="14">
        <v>229.69697600000001</v>
      </c>
      <c r="L1415" t="s">
        <v>172</v>
      </c>
      <c r="M1415" t="s">
        <v>172</v>
      </c>
      <c r="N1415" t="s">
        <v>172</v>
      </c>
      <c r="O1415" s="2">
        <v>28408</v>
      </c>
      <c r="P1415" s="27">
        <v>0.11869753604840158</v>
      </c>
      <c r="Q1415" s="14">
        <v>65.454545454545396</v>
      </c>
      <c r="R1415" s="2">
        <v>29022</v>
      </c>
      <c r="S1415" s="27">
        <v>0.11628195830645517</v>
      </c>
      <c r="T1415" s="14">
        <v>61.212119999999999</v>
      </c>
      <c r="V1415" t="s">
        <v>172</v>
      </c>
      <c r="W1415" t="s">
        <v>172</v>
      </c>
      <c r="X1415" t="s">
        <v>172</v>
      </c>
      <c r="Y1415" s="2">
        <v>3255518</v>
      </c>
      <c r="Z1415" s="27">
        <v>9.1999999999999998E-2</v>
      </c>
      <c r="AA1415" s="14">
        <v>412.73</v>
      </c>
      <c r="AB1415" s="2">
        <v>3199308</v>
      </c>
      <c r="AC1415" s="27">
        <v>8.7999999999999995E-2</v>
      </c>
      <c r="AD1415" s="14">
        <v>523.03</v>
      </c>
    </row>
    <row r="1416" spans="1:30" x14ac:dyDescent="0.3">
      <c r="A1416" t="s">
        <v>2038</v>
      </c>
      <c r="B1416" t="s">
        <v>172</v>
      </c>
      <c r="C1416" t="s">
        <v>172</v>
      </c>
      <c r="D1416" t="s">
        <v>172</v>
      </c>
      <c r="E1416" s="2">
        <v>91</v>
      </c>
      <c r="F1416" s="27">
        <v>3.4712950600801068E-3</v>
      </c>
      <c r="G1416" s="14">
        <v>39.393939393939398</v>
      </c>
      <c r="H1416" s="2">
        <v>87</v>
      </c>
      <c r="I1416" s="27">
        <v>3.0835755298787835E-3</v>
      </c>
      <c r="J1416" s="14">
        <v>38.181820000000002</v>
      </c>
      <c r="L1416" t="s">
        <v>172</v>
      </c>
      <c r="M1416" t="s">
        <v>172</v>
      </c>
      <c r="N1416" t="s">
        <v>172</v>
      </c>
      <c r="O1416" s="2">
        <v>866</v>
      </c>
      <c r="P1416" s="27">
        <v>3.6184196781862774E-3</v>
      </c>
      <c r="Q1416" s="14">
        <v>118.181818181818</v>
      </c>
      <c r="R1416" s="2">
        <v>1032</v>
      </c>
      <c r="S1416" s="27">
        <v>4.1348970082096936E-3</v>
      </c>
      <c r="T1416" s="14">
        <v>147.878784</v>
      </c>
      <c r="V1416" t="s">
        <v>172</v>
      </c>
      <c r="W1416" t="s">
        <v>172</v>
      </c>
      <c r="X1416" t="s">
        <v>172</v>
      </c>
      <c r="Y1416" s="2">
        <v>63661</v>
      </c>
      <c r="Z1416" s="27">
        <v>2E-3</v>
      </c>
      <c r="AA1416" s="14">
        <v>1050.9100000000001</v>
      </c>
      <c r="AB1416" s="2">
        <v>70200</v>
      </c>
      <c r="AC1416" s="27">
        <v>2E-3</v>
      </c>
      <c r="AD1416" s="14">
        <v>1404.85</v>
      </c>
    </row>
    <row r="1417" spans="1:30" x14ac:dyDescent="0.3">
      <c r="A1417" t="s">
        <v>2039</v>
      </c>
      <c r="B1417" t="s">
        <v>172</v>
      </c>
      <c r="C1417" t="s">
        <v>172</v>
      </c>
      <c r="D1417" t="s">
        <v>172</v>
      </c>
      <c r="E1417" s="2">
        <v>3099</v>
      </c>
      <c r="F1417" s="27">
        <v>0.11821476254053023</v>
      </c>
      <c r="G1417" s="14">
        <v>204.84848484848399</v>
      </c>
      <c r="H1417" s="2">
        <v>2979</v>
      </c>
      <c r="I1417" s="27">
        <v>0.10558587935067697</v>
      </c>
      <c r="J1417" s="14">
        <v>222.42424</v>
      </c>
      <c r="L1417" t="s">
        <v>172</v>
      </c>
      <c r="M1417" t="s">
        <v>172</v>
      </c>
      <c r="N1417" t="s">
        <v>172</v>
      </c>
      <c r="O1417" s="2">
        <v>27542</v>
      </c>
      <c r="P1417" s="27">
        <v>0.11507911637021531</v>
      </c>
      <c r="Q1417" s="14">
        <v>133.939393939393</v>
      </c>
      <c r="R1417" s="2">
        <v>27990</v>
      </c>
      <c r="S1417" s="27">
        <v>0.11214706129824548</v>
      </c>
      <c r="T1417" s="14">
        <v>163.636368</v>
      </c>
      <c r="V1417" t="s">
        <v>172</v>
      </c>
      <c r="W1417" t="s">
        <v>172</v>
      </c>
      <c r="X1417" t="s">
        <v>172</v>
      </c>
      <c r="Y1417" s="2">
        <v>3191857</v>
      </c>
      <c r="Z1417" s="27">
        <v>0.09</v>
      </c>
      <c r="AA1417" s="14">
        <v>1185.45</v>
      </c>
      <c r="AB1417" s="2">
        <v>3129108</v>
      </c>
      <c r="AC1417" s="27">
        <v>8.5999999999999993E-2</v>
      </c>
      <c r="AD1417" s="14">
        <v>1546.06</v>
      </c>
    </row>
    <row r="1418" spans="1:30" x14ac:dyDescent="0.3">
      <c r="A1418" t="s">
        <v>2029</v>
      </c>
      <c r="B1418" t="s">
        <v>172</v>
      </c>
      <c r="C1418" t="s">
        <v>172</v>
      </c>
      <c r="D1418" t="s">
        <v>172</v>
      </c>
      <c r="E1418" s="2">
        <v>3573</v>
      </c>
      <c r="F1418" s="27">
        <v>0.13629601373259584</v>
      </c>
      <c r="G1418" s="14">
        <v>153.939393939393</v>
      </c>
      <c r="H1418" s="2">
        <v>3364</v>
      </c>
      <c r="I1418" s="27">
        <v>0.11923158715531297</v>
      </c>
      <c r="J1418" s="14">
        <v>196.363632</v>
      </c>
      <c r="L1418" t="s">
        <v>172</v>
      </c>
      <c r="M1418" t="s">
        <v>172</v>
      </c>
      <c r="N1418" t="s">
        <v>172</v>
      </c>
      <c r="O1418" s="2">
        <v>32694</v>
      </c>
      <c r="P1418" s="27">
        <v>0.13660578863582234</v>
      </c>
      <c r="Q1418" s="14">
        <v>30.909090909090899</v>
      </c>
      <c r="R1418" s="2">
        <v>33718</v>
      </c>
      <c r="S1418" s="27">
        <v>0.13509734236706827</v>
      </c>
      <c r="T1418" s="14">
        <v>60</v>
      </c>
      <c r="V1418" t="s">
        <v>172</v>
      </c>
      <c r="W1418" t="s">
        <v>172</v>
      </c>
      <c r="X1418" t="s">
        <v>172</v>
      </c>
      <c r="Y1418" s="2">
        <v>4637444</v>
      </c>
      <c r="Z1418" s="27">
        <v>0.13100000000000001</v>
      </c>
      <c r="AA1418" s="14">
        <v>757.58</v>
      </c>
      <c r="AB1418" s="2">
        <v>4690779</v>
      </c>
      <c r="AC1418" s="27">
        <v>0.129</v>
      </c>
      <c r="AD1418" s="14">
        <v>973.33</v>
      </c>
    </row>
    <row r="1419" spans="1:30" x14ac:dyDescent="0.3">
      <c r="A1419" t="s">
        <v>2038</v>
      </c>
      <c r="B1419" t="s">
        <v>172</v>
      </c>
      <c r="C1419" t="s">
        <v>172</v>
      </c>
      <c r="D1419" t="s">
        <v>172</v>
      </c>
      <c r="E1419" s="2">
        <v>130</v>
      </c>
      <c r="F1419" s="27">
        <v>4.9589929429715808E-3</v>
      </c>
      <c r="G1419" s="14">
        <v>42.424242424242401</v>
      </c>
      <c r="H1419" s="2">
        <v>62</v>
      </c>
      <c r="I1419" s="27">
        <v>2.1974906074998229E-3</v>
      </c>
      <c r="J1419" s="14">
        <v>35.757576</v>
      </c>
      <c r="L1419" t="s">
        <v>172</v>
      </c>
      <c r="M1419" t="s">
        <v>172</v>
      </c>
      <c r="N1419" t="s">
        <v>172</v>
      </c>
      <c r="O1419" s="2">
        <v>1250</v>
      </c>
      <c r="P1419" s="27">
        <v>5.2228921451880454E-3</v>
      </c>
      <c r="Q1419" s="14">
        <v>155.75757575757501</v>
      </c>
      <c r="R1419" s="2">
        <v>1010</v>
      </c>
      <c r="S1419" s="27">
        <v>4.0467499789649131E-3</v>
      </c>
      <c r="T1419" s="14">
        <v>182.42424</v>
      </c>
      <c r="V1419" t="s">
        <v>172</v>
      </c>
      <c r="W1419" t="s">
        <v>172</v>
      </c>
      <c r="X1419" t="s">
        <v>172</v>
      </c>
      <c r="Y1419" s="2">
        <v>105581</v>
      </c>
      <c r="Z1419" s="27">
        <v>3.0000000000000001E-3</v>
      </c>
      <c r="AA1419" s="14">
        <v>1590.91</v>
      </c>
      <c r="AB1419" s="2">
        <v>127988</v>
      </c>
      <c r="AC1419" s="27">
        <v>4.0000000000000001E-3</v>
      </c>
      <c r="AD1419" s="14">
        <v>1926.06</v>
      </c>
    </row>
    <row r="1420" spans="1:30" x14ac:dyDescent="0.3">
      <c r="A1420" t="s">
        <v>2039</v>
      </c>
      <c r="B1420" t="s">
        <v>172</v>
      </c>
      <c r="C1420" t="s">
        <v>172</v>
      </c>
      <c r="D1420" t="s">
        <v>172</v>
      </c>
      <c r="E1420" s="2">
        <v>3443</v>
      </c>
      <c r="F1420" s="27">
        <v>0.13133702078962425</v>
      </c>
      <c r="G1420" s="14">
        <v>143.636363636363</v>
      </c>
      <c r="H1420" s="2">
        <v>3302</v>
      </c>
      <c r="I1420" s="27">
        <v>0.11703409654781315</v>
      </c>
      <c r="J1420" s="14">
        <v>195.75756799999999</v>
      </c>
      <c r="L1420" t="s">
        <v>172</v>
      </c>
      <c r="M1420" t="s">
        <v>172</v>
      </c>
      <c r="N1420" t="s">
        <v>172</v>
      </c>
      <c r="O1420" s="2">
        <v>31444</v>
      </c>
      <c r="P1420" s="27">
        <v>0.13138289649063431</v>
      </c>
      <c r="Q1420" s="14">
        <v>160</v>
      </c>
      <c r="R1420" s="2">
        <v>32708</v>
      </c>
      <c r="S1420" s="27">
        <v>0.13105059238810335</v>
      </c>
      <c r="T1420" s="14">
        <v>206.66667200000001</v>
      </c>
      <c r="V1420" t="s">
        <v>172</v>
      </c>
      <c r="W1420" t="s">
        <v>172</v>
      </c>
      <c r="X1420" t="s">
        <v>172</v>
      </c>
      <c r="Y1420" s="2">
        <v>4531863</v>
      </c>
      <c r="Z1420" s="27">
        <v>0.128</v>
      </c>
      <c r="AA1420" s="14">
        <v>1812.73</v>
      </c>
      <c r="AB1420" s="2">
        <v>4562791</v>
      </c>
      <c r="AC1420" s="27">
        <v>0.125</v>
      </c>
      <c r="AD1420" s="14">
        <v>1868.48</v>
      </c>
    </row>
    <row r="1421" spans="1:30" x14ac:dyDescent="0.3">
      <c r="A1421" t="s">
        <v>2030</v>
      </c>
      <c r="B1421" t="s">
        <v>172</v>
      </c>
      <c r="C1421" t="s">
        <v>172</v>
      </c>
      <c r="D1421" t="s">
        <v>172</v>
      </c>
      <c r="E1421" s="2">
        <v>4880</v>
      </c>
      <c r="F1421" s="27">
        <v>0.1861529658592409</v>
      </c>
      <c r="G1421" s="14">
        <v>186.06060606060601</v>
      </c>
      <c r="H1421" s="2">
        <v>5836</v>
      </c>
      <c r="I1421" s="27">
        <v>0.20684766428014462</v>
      </c>
      <c r="J1421" s="14">
        <v>194.545456</v>
      </c>
      <c r="L1421" t="s">
        <v>172</v>
      </c>
      <c r="M1421" t="s">
        <v>172</v>
      </c>
      <c r="N1421" t="s">
        <v>172</v>
      </c>
      <c r="O1421" s="2">
        <v>44200</v>
      </c>
      <c r="P1421" s="27">
        <v>0.18468146625384926</v>
      </c>
      <c r="Q1421" s="14">
        <v>28.484848484848399</v>
      </c>
      <c r="R1421" s="2">
        <v>45497</v>
      </c>
      <c r="S1421" s="27">
        <v>0.18229206316135313</v>
      </c>
      <c r="T1421" s="14">
        <v>69.696969999999993</v>
      </c>
      <c r="V1421" t="s">
        <v>172</v>
      </c>
      <c r="W1421" t="s">
        <v>172</v>
      </c>
      <c r="X1421" t="s">
        <v>172</v>
      </c>
      <c r="Y1421" s="2">
        <v>7477809</v>
      </c>
      <c r="Z1421" s="27">
        <v>0.21099999999999999</v>
      </c>
      <c r="AA1421" s="14">
        <v>717.58</v>
      </c>
      <c r="AB1421" s="2">
        <v>7530762</v>
      </c>
      <c r="AC1421" s="27">
        <v>0.20699999999999999</v>
      </c>
      <c r="AD1421" s="14">
        <v>807.88</v>
      </c>
    </row>
    <row r="1422" spans="1:30" x14ac:dyDescent="0.3">
      <c r="A1422" t="s">
        <v>2038</v>
      </c>
      <c r="B1422" t="s">
        <v>172</v>
      </c>
      <c r="C1422" t="s">
        <v>172</v>
      </c>
      <c r="D1422" t="s">
        <v>172</v>
      </c>
      <c r="E1422" s="2">
        <v>423</v>
      </c>
      <c r="F1422" s="27">
        <v>1.6135800114438298E-2</v>
      </c>
      <c r="G1422" s="14">
        <v>99.393939393939405</v>
      </c>
      <c r="H1422" s="2">
        <v>408</v>
      </c>
      <c r="I1422" s="27">
        <v>1.446090593322464E-2</v>
      </c>
      <c r="J1422" s="14">
        <v>100.606064</v>
      </c>
      <c r="L1422" t="s">
        <v>172</v>
      </c>
      <c r="M1422" t="s">
        <v>172</v>
      </c>
      <c r="N1422" t="s">
        <v>172</v>
      </c>
      <c r="O1422" s="2">
        <v>3087</v>
      </c>
      <c r="P1422" s="27">
        <v>1.2898454441756396E-2</v>
      </c>
      <c r="Q1422" s="14">
        <v>241.81818181818099</v>
      </c>
      <c r="R1422" s="2">
        <v>2477</v>
      </c>
      <c r="S1422" s="27">
        <v>9.9245541563327631E-3</v>
      </c>
      <c r="T1422" s="14">
        <v>240</v>
      </c>
      <c r="V1422" t="s">
        <v>172</v>
      </c>
      <c r="W1422" t="s">
        <v>172</v>
      </c>
      <c r="X1422" t="s">
        <v>172</v>
      </c>
      <c r="Y1422" s="2">
        <v>291373</v>
      </c>
      <c r="Z1422" s="27">
        <v>8.0000000000000002E-3</v>
      </c>
      <c r="AA1422" s="14">
        <v>2187.88</v>
      </c>
      <c r="AB1422" s="2">
        <v>269072</v>
      </c>
      <c r="AC1422" s="27">
        <v>7.0000000000000001E-3</v>
      </c>
      <c r="AD1422" s="14">
        <v>2283.0300000000002</v>
      </c>
    </row>
    <row r="1423" spans="1:30" x14ac:dyDescent="0.3">
      <c r="A1423" t="s">
        <v>2039</v>
      </c>
      <c r="B1423" t="s">
        <v>172</v>
      </c>
      <c r="C1423" t="s">
        <v>172</v>
      </c>
      <c r="D1423" t="s">
        <v>172</v>
      </c>
      <c r="E1423" s="2">
        <v>4457</v>
      </c>
      <c r="F1423" s="27">
        <v>0.17001716574480261</v>
      </c>
      <c r="G1423" s="14">
        <v>184.84848484848399</v>
      </c>
      <c r="H1423" s="2">
        <v>5428</v>
      </c>
      <c r="I1423" s="27">
        <v>0.19238675834691996</v>
      </c>
      <c r="J1423" s="14">
        <v>200.606064</v>
      </c>
      <c r="L1423" t="s">
        <v>172</v>
      </c>
      <c r="M1423" t="s">
        <v>172</v>
      </c>
      <c r="N1423" t="s">
        <v>172</v>
      </c>
      <c r="O1423" s="2">
        <v>41113</v>
      </c>
      <c r="P1423" s="27">
        <v>0.17178301181209288</v>
      </c>
      <c r="Q1423" s="14">
        <v>250.30303030303</v>
      </c>
      <c r="R1423" s="2">
        <v>43020</v>
      </c>
      <c r="S1423" s="27">
        <v>0.17236750900502038</v>
      </c>
      <c r="T1423" s="14">
        <v>238.78787199999999</v>
      </c>
      <c r="V1423" t="s">
        <v>172</v>
      </c>
      <c r="W1423" t="s">
        <v>172</v>
      </c>
      <c r="X1423" t="s">
        <v>172</v>
      </c>
      <c r="Y1423" s="2">
        <v>7186436</v>
      </c>
      <c r="Z1423" s="27">
        <v>0.20300000000000001</v>
      </c>
      <c r="AA1423" s="14">
        <v>2256.9699999999998</v>
      </c>
      <c r="AB1423" s="2">
        <v>7261690</v>
      </c>
      <c r="AC1423" s="27">
        <v>0.19900000000000001</v>
      </c>
      <c r="AD1423" s="14">
        <v>2262.42</v>
      </c>
    </row>
    <row r="1424" spans="1:30" x14ac:dyDescent="0.3">
      <c r="A1424" t="s">
        <v>2031</v>
      </c>
      <c r="B1424" t="s">
        <v>172</v>
      </c>
      <c r="C1424" t="s">
        <v>172</v>
      </c>
      <c r="D1424" t="s">
        <v>172</v>
      </c>
      <c r="E1424" s="2">
        <v>959</v>
      </c>
      <c r="F1424" s="27">
        <v>3.6582109479305742E-2</v>
      </c>
      <c r="G1424" s="14">
        <v>88.484848484848399</v>
      </c>
      <c r="H1424" s="2">
        <v>1150</v>
      </c>
      <c r="I1424" s="27">
        <v>4.0759906429432197E-2</v>
      </c>
      <c r="J1424" s="14">
        <v>116.969696</v>
      </c>
      <c r="L1424" t="s">
        <v>172</v>
      </c>
      <c r="M1424" t="s">
        <v>172</v>
      </c>
      <c r="N1424" t="s">
        <v>172</v>
      </c>
      <c r="O1424" s="2">
        <v>7901</v>
      </c>
      <c r="P1424" s="27">
        <v>3.3012856671304595E-2</v>
      </c>
      <c r="Q1424" s="14">
        <v>39.393939393939398</v>
      </c>
      <c r="R1424" s="2">
        <v>9351</v>
      </c>
      <c r="S1424" s="27">
        <v>3.7466494112179116E-2</v>
      </c>
      <c r="T1424" s="14">
        <v>55.757576</v>
      </c>
      <c r="V1424" t="s">
        <v>172</v>
      </c>
      <c r="W1424" t="s">
        <v>172</v>
      </c>
      <c r="X1424" t="s">
        <v>172</v>
      </c>
      <c r="Y1424" s="2">
        <v>1427224</v>
      </c>
      <c r="Z1424" s="27">
        <v>0.04</v>
      </c>
      <c r="AA1424" s="14">
        <v>443.64</v>
      </c>
      <c r="AB1424" s="2">
        <v>1735473</v>
      </c>
      <c r="AC1424" s="27">
        <v>4.8000000000000001E-2</v>
      </c>
      <c r="AD1424" s="14">
        <v>575.76</v>
      </c>
    </row>
    <row r="1425" spans="1:31" x14ac:dyDescent="0.3">
      <c r="A1425" t="s">
        <v>2038</v>
      </c>
      <c r="B1425" t="s">
        <v>172</v>
      </c>
      <c r="C1425" t="s">
        <v>172</v>
      </c>
      <c r="D1425" t="s">
        <v>172</v>
      </c>
      <c r="E1425" s="2">
        <v>65</v>
      </c>
      <c r="F1425" s="27">
        <v>2.4794964714857904E-3</v>
      </c>
      <c r="G1425" s="14">
        <v>30.303030303030301</v>
      </c>
      <c r="H1425" s="2">
        <v>40</v>
      </c>
      <c r="I1425" s="27">
        <v>1.4177358758063372E-3</v>
      </c>
      <c r="J1425" s="14">
        <v>16.363636</v>
      </c>
      <c r="L1425" t="s">
        <v>172</v>
      </c>
      <c r="M1425" t="s">
        <v>172</v>
      </c>
      <c r="N1425" t="s">
        <v>172</v>
      </c>
      <c r="O1425" s="2">
        <v>712</v>
      </c>
      <c r="P1425" s="27">
        <v>2.9749593658991106E-3</v>
      </c>
      <c r="Q1425" s="14">
        <v>90.909090909090907</v>
      </c>
      <c r="R1425" s="2">
        <v>550</v>
      </c>
      <c r="S1425" s="27">
        <v>2.2036757311195074E-3</v>
      </c>
      <c r="T1425" s="14">
        <v>90.303030000000007</v>
      </c>
      <c r="V1425" t="s">
        <v>172</v>
      </c>
      <c r="W1425" t="s">
        <v>172</v>
      </c>
      <c r="X1425" t="s">
        <v>172</v>
      </c>
      <c r="Y1425" s="2">
        <v>80853</v>
      </c>
      <c r="Z1425" s="27">
        <v>2E-3</v>
      </c>
      <c r="AA1425" s="14">
        <v>1152.73</v>
      </c>
      <c r="AB1425" s="2">
        <v>87967</v>
      </c>
      <c r="AC1425" s="27">
        <v>2E-3</v>
      </c>
      <c r="AD1425" s="14">
        <v>1367.27</v>
      </c>
    </row>
    <row r="1426" spans="1:31" x14ac:dyDescent="0.3">
      <c r="A1426" t="s">
        <v>2039</v>
      </c>
      <c r="B1426" t="s">
        <v>172</v>
      </c>
      <c r="C1426" t="s">
        <v>172</v>
      </c>
      <c r="D1426" t="s">
        <v>172</v>
      </c>
      <c r="E1426" s="2">
        <v>894</v>
      </c>
      <c r="F1426" s="27">
        <v>3.410261300781995E-2</v>
      </c>
      <c r="G1426" s="14">
        <v>80.606060606060595</v>
      </c>
      <c r="H1426" s="2">
        <v>1110</v>
      </c>
      <c r="I1426" s="27">
        <v>3.9342170553625856E-2</v>
      </c>
      <c r="J1426" s="14">
        <v>113.939392</v>
      </c>
      <c r="L1426" t="s">
        <v>172</v>
      </c>
      <c r="M1426" t="s">
        <v>172</v>
      </c>
      <c r="N1426" t="s">
        <v>172</v>
      </c>
      <c r="O1426" s="2">
        <v>7189</v>
      </c>
      <c r="P1426" s="27">
        <v>3.0037897305405483E-2</v>
      </c>
      <c r="Q1426" s="14">
        <v>98.181818181818201</v>
      </c>
      <c r="R1426" s="2">
        <v>8801</v>
      </c>
      <c r="S1426" s="27">
        <v>3.5262818381059609E-2</v>
      </c>
      <c r="T1426" s="14">
        <v>93.939390000000003</v>
      </c>
      <c r="V1426" t="s">
        <v>172</v>
      </c>
      <c r="W1426" t="s">
        <v>172</v>
      </c>
      <c r="X1426" t="s">
        <v>172</v>
      </c>
      <c r="Y1426" s="2">
        <v>1346371</v>
      </c>
      <c r="Z1426" s="27">
        <v>3.7999999999999999E-2</v>
      </c>
      <c r="AA1426" s="14">
        <v>1190.3</v>
      </c>
      <c r="AB1426" s="2">
        <v>1647506</v>
      </c>
      <c r="AC1426" s="27">
        <v>4.4999999999999998E-2</v>
      </c>
      <c r="AD1426" s="14">
        <v>1399.39</v>
      </c>
    </row>
    <row r="1427" spans="1:31" x14ac:dyDescent="0.3">
      <c r="A1427" t="s">
        <v>2032</v>
      </c>
      <c r="B1427" t="s">
        <v>172</v>
      </c>
      <c r="C1427" t="s">
        <v>172</v>
      </c>
      <c r="D1427" t="s">
        <v>172</v>
      </c>
      <c r="E1427" s="2">
        <v>729</v>
      </c>
      <c r="F1427" s="27">
        <v>2.7808506580202175E-2</v>
      </c>
      <c r="G1427" s="14">
        <v>75.151515151515099</v>
      </c>
      <c r="H1427" s="2">
        <v>1007</v>
      </c>
      <c r="I1427" s="27">
        <v>3.5691500673424539E-2</v>
      </c>
      <c r="J1427" s="14">
        <v>150.909088</v>
      </c>
      <c r="L1427" t="s">
        <v>172</v>
      </c>
      <c r="M1427" t="s">
        <v>172</v>
      </c>
      <c r="N1427" t="s">
        <v>172</v>
      </c>
      <c r="O1427" s="2">
        <v>6521</v>
      </c>
      <c r="P1427" s="27">
        <v>2.7246783743016992E-2</v>
      </c>
      <c r="Q1427" s="14">
        <v>69.090909090909093</v>
      </c>
      <c r="R1427" s="2">
        <v>7154</v>
      </c>
      <c r="S1427" s="27">
        <v>2.8663811237143556E-2</v>
      </c>
      <c r="T1427" s="14">
        <v>65.454544100000007</v>
      </c>
      <c r="V1427" t="s">
        <v>172</v>
      </c>
      <c r="W1427" t="s">
        <v>172</v>
      </c>
      <c r="X1427" t="s">
        <v>172</v>
      </c>
      <c r="Y1427" s="2">
        <v>1197626</v>
      </c>
      <c r="Z1427" s="27">
        <v>3.4000000000000002E-2</v>
      </c>
      <c r="AA1427" s="14">
        <v>640.61</v>
      </c>
      <c r="AB1427" s="2">
        <v>1341470</v>
      </c>
      <c r="AC1427" s="27">
        <v>3.6999999999999998E-2</v>
      </c>
      <c r="AD1427" s="14">
        <v>718.79</v>
      </c>
    </row>
    <row r="1428" spans="1:31" x14ac:dyDescent="0.3">
      <c r="A1428" t="s">
        <v>2038</v>
      </c>
      <c r="B1428" t="s">
        <v>172</v>
      </c>
      <c r="C1428" t="s">
        <v>172</v>
      </c>
      <c r="D1428" t="s">
        <v>172</v>
      </c>
      <c r="E1428" s="2">
        <v>176</v>
      </c>
      <c r="F1428" s="27">
        <v>6.7137135227922943E-3</v>
      </c>
      <c r="G1428" s="14">
        <v>45.454545454545404</v>
      </c>
      <c r="H1428" s="2">
        <v>276</v>
      </c>
      <c r="I1428" s="27">
        <v>9.7823775430637278E-3</v>
      </c>
      <c r="J1428" s="14">
        <v>58.787880000000001</v>
      </c>
      <c r="L1428" t="s">
        <v>172</v>
      </c>
      <c r="M1428" t="s">
        <v>172</v>
      </c>
      <c r="N1428" t="s">
        <v>172</v>
      </c>
      <c r="O1428" s="2">
        <v>1285</v>
      </c>
      <c r="P1428" s="27">
        <v>5.3691331252533102E-3</v>
      </c>
      <c r="Q1428" s="14">
        <v>132.12121212121201</v>
      </c>
      <c r="R1428" s="2">
        <v>1511</v>
      </c>
      <c r="S1428" s="27">
        <v>6.0540982358574099E-3</v>
      </c>
      <c r="T1428" s="14">
        <v>180</v>
      </c>
      <c r="V1428" t="s">
        <v>172</v>
      </c>
      <c r="W1428" t="s">
        <v>172</v>
      </c>
      <c r="X1428" t="s">
        <v>172</v>
      </c>
      <c r="Y1428" s="2">
        <v>217063</v>
      </c>
      <c r="Z1428" s="27">
        <v>6.0000000000000001E-3</v>
      </c>
      <c r="AA1428" s="14">
        <v>1968.48</v>
      </c>
      <c r="AB1428" s="2">
        <v>229270</v>
      </c>
      <c r="AC1428" s="27">
        <v>6.0000000000000001E-3</v>
      </c>
      <c r="AD1428" s="14">
        <v>2476.9699999999998</v>
      </c>
    </row>
    <row r="1429" spans="1:31" x14ac:dyDescent="0.3">
      <c r="A1429" t="s">
        <v>2039</v>
      </c>
      <c r="B1429" t="s">
        <v>172</v>
      </c>
      <c r="C1429" t="s">
        <v>172</v>
      </c>
      <c r="D1429" t="s">
        <v>172</v>
      </c>
      <c r="E1429" s="2">
        <v>553</v>
      </c>
      <c r="F1429" s="27">
        <v>2.109479305740988E-2</v>
      </c>
      <c r="G1429" s="14">
        <v>67.272727272727195</v>
      </c>
      <c r="H1429" s="2">
        <v>731</v>
      </c>
      <c r="I1429" s="27">
        <v>2.5909123130360815E-2</v>
      </c>
      <c r="J1429" s="14">
        <v>141.21212800000001</v>
      </c>
      <c r="L1429" t="s">
        <v>172</v>
      </c>
      <c r="M1429" t="s">
        <v>172</v>
      </c>
      <c r="N1429" t="s">
        <v>172</v>
      </c>
      <c r="O1429" s="2">
        <v>5236</v>
      </c>
      <c r="P1429" s="27">
        <v>2.1877650617763682E-2</v>
      </c>
      <c r="Q1429" s="14">
        <v>166.666666666666</v>
      </c>
      <c r="R1429" s="2">
        <v>5643</v>
      </c>
      <c r="S1429" s="27">
        <v>2.2609713001286145E-2</v>
      </c>
      <c r="T1429" s="14">
        <v>193.939392</v>
      </c>
      <c r="V1429" t="s">
        <v>172</v>
      </c>
      <c r="W1429" t="s">
        <v>172</v>
      </c>
      <c r="X1429" t="s">
        <v>172</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122" t="s">
        <v>2040</v>
      </c>
      <c r="B1431" s="122"/>
      <c r="C1431" s="122"/>
      <c r="D1431" s="122"/>
      <c r="E1431" s="122"/>
      <c r="F1431" s="122"/>
      <c r="G1431" s="122"/>
      <c r="H1431" s="122"/>
      <c r="I1431" s="122"/>
      <c r="J1431" s="122"/>
      <c r="K1431" s="122"/>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172</v>
      </c>
      <c r="C1432" t="s">
        <v>172</v>
      </c>
      <c r="D1432" t="s">
        <v>172</v>
      </c>
      <c r="E1432" s="211" t="s">
        <v>1703</v>
      </c>
      <c r="F1432" s="211"/>
      <c r="G1432" s="211" t="s">
        <v>1704</v>
      </c>
      <c r="H1432" s="211" t="s">
        <v>1703</v>
      </c>
      <c r="I1432" s="211"/>
      <c r="J1432" s="211" t="s">
        <v>1704</v>
      </c>
      <c r="K1432" t="s">
        <v>172</v>
      </c>
      <c r="L1432" t="s">
        <v>172</v>
      </c>
      <c r="M1432" t="s">
        <v>172</v>
      </c>
      <c r="N1432" t="s">
        <v>172</v>
      </c>
      <c r="O1432" s="211" t="s">
        <v>1703</v>
      </c>
      <c r="P1432" s="211"/>
      <c r="Q1432" s="211" t="s">
        <v>1704</v>
      </c>
      <c r="R1432" s="211" t="s">
        <v>1703</v>
      </c>
      <c r="S1432" s="211"/>
      <c r="T1432" s="211" t="s">
        <v>1704</v>
      </c>
      <c r="U1432" t="s">
        <v>172</v>
      </c>
      <c r="V1432" t="s">
        <v>172</v>
      </c>
      <c r="W1432" t="s">
        <v>172</v>
      </c>
      <c r="X1432" t="s">
        <v>172</v>
      </c>
      <c r="Y1432" s="211" t="s">
        <v>1703</v>
      </c>
      <c r="Z1432" s="211"/>
      <c r="AA1432" s="211" t="s">
        <v>1704</v>
      </c>
      <c r="AB1432" s="211" t="s">
        <v>1703</v>
      </c>
      <c r="AC1432" s="211"/>
      <c r="AD1432" s="211" t="s">
        <v>1704</v>
      </c>
      <c r="AE1432" t="s">
        <v>172</v>
      </c>
    </row>
    <row r="1433" spans="1:31" x14ac:dyDescent="0.3">
      <c r="A1433" t="s">
        <v>174</v>
      </c>
      <c r="B1433" t="s">
        <v>172</v>
      </c>
      <c r="C1433" t="s">
        <v>172</v>
      </c>
      <c r="D1433" t="s">
        <v>172</v>
      </c>
      <c r="E1433" s="2">
        <v>26215</v>
      </c>
      <c r="F1433" s="27" t="s">
        <v>172</v>
      </c>
      <c r="G1433" s="14">
        <v>201.21212121212099</v>
      </c>
      <c r="H1433" s="2">
        <v>28214</v>
      </c>
      <c r="I1433" s="27" t="s">
        <v>172</v>
      </c>
      <c r="J1433" s="14">
        <v>221.81817599999999</v>
      </c>
      <c r="L1433" t="s">
        <v>172</v>
      </c>
      <c r="M1433" t="s">
        <v>172</v>
      </c>
      <c r="N1433" t="s">
        <v>172</v>
      </c>
      <c r="O1433" s="2">
        <v>239331</v>
      </c>
      <c r="P1433" s="27" t="s">
        <v>172</v>
      </c>
      <c r="Q1433" s="14">
        <v>195.75757575757501</v>
      </c>
      <c r="R1433" s="2">
        <v>249583</v>
      </c>
      <c r="S1433" s="27" t="s">
        <v>172</v>
      </c>
      <c r="T1433" s="14">
        <v>247.27271999999999</v>
      </c>
      <c r="V1433" t="s">
        <v>172</v>
      </c>
      <c r="W1433" t="s">
        <v>172</v>
      </c>
      <c r="X1433" t="s">
        <v>172</v>
      </c>
      <c r="Y1433" s="2">
        <v>35400693</v>
      </c>
      <c r="Z1433" s="27" t="s">
        <v>172</v>
      </c>
      <c r="AA1433" s="14">
        <v>1443.03</v>
      </c>
      <c r="AB1433" s="2">
        <v>36429855</v>
      </c>
      <c r="AC1433" s="27" t="s">
        <v>172</v>
      </c>
      <c r="AD1433" s="14">
        <v>1813.33</v>
      </c>
    </row>
    <row r="1434" spans="1:31" x14ac:dyDescent="0.3">
      <c r="A1434" t="s">
        <v>2025</v>
      </c>
      <c r="B1434" t="s">
        <v>172</v>
      </c>
      <c r="C1434" t="s">
        <v>172</v>
      </c>
      <c r="D1434" t="s">
        <v>172</v>
      </c>
      <c r="E1434" s="2">
        <v>12884</v>
      </c>
      <c r="F1434" s="27">
        <v>0.49147434674804502</v>
      </c>
      <c r="G1434" s="14">
        <v>218.78787878787799</v>
      </c>
      <c r="H1434" s="2">
        <v>13791</v>
      </c>
      <c r="I1434" s="27">
        <v>0.48879988658112994</v>
      </c>
      <c r="J1434" s="14">
        <v>294.54544099999998</v>
      </c>
      <c r="L1434" t="s">
        <v>172</v>
      </c>
      <c r="M1434" t="s">
        <v>172</v>
      </c>
      <c r="N1434" t="s">
        <v>172</v>
      </c>
      <c r="O1434" s="2">
        <v>119607</v>
      </c>
      <c r="P1434" s="27">
        <v>0.49975556864760518</v>
      </c>
      <c r="Q1434" s="14">
        <v>180.60606060606</v>
      </c>
      <c r="R1434" s="2">
        <v>124841</v>
      </c>
      <c r="S1434" s="27">
        <v>0.50019833081580078</v>
      </c>
      <c r="T1434" s="14">
        <v>248.484848</v>
      </c>
      <c r="V1434" t="s">
        <v>172</v>
      </c>
      <c r="W1434" t="s">
        <v>172</v>
      </c>
      <c r="X1434" t="s">
        <v>172</v>
      </c>
      <c r="Y1434" s="2">
        <v>17405072</v>
      </c>
      <c r="Z1434" s="27">
        <v>0.49199999999999999</v>
      </c>
      <c r="AA1434" s="14">
        <v>1794.55</v>
      </c>
      <c r="AB1434" s="2">
        <v>17932063</v>
      </c>
      <c r="AC1434" s="27">
        <v>0.49199999999999999</v>
      </c>
      <c r="AD1434" s="14">
        <v>2207.27</v>
      </c>
    </row>
    <row r="1435" spans="1:31" x14ac:dyDescent="0.3">
      <c r="A1435" t="s">
        <v>2028</v>
      </c>
      <c r="B1435" t="s">
        <v>172</v>
      </c>
      <c r="C1435" t="s">
        <v>172</v>
      </c>
      <c r="D1435" t="s">
        <v>172</v>
      </c>
      <c r="E1435" s="2">
        <v>3533</v>
      </c>
      <c r="F1435" s="27">
        <v>0.13477016975014305</v>
      </c>
      <c r="G1435" s="14">
        <v>185.45454545454501</v>
      </c>
      <c r="H1435" s="2">
        <v>3624</v>
      </c>
      <c r="I1435" s="27">
        <v>0.12844687034805416</v>
      </c>
      <c r="J1435" s="14">
        <v>252.72728000000001</v>
      </c>
      <c r="L1435" t="s">
        <v>172</v>
      </c>
      <c r="M1435" t="s">
        <v>172</v>
      </c>
      <c r="N1435" t="s">
        <v>172</v>
      </c>
      <c r="O1435" s="2">
        <v>29878</v>
      </c>
      <c r="P1435" s="27">
        <v>0.12483965721114272</v>
      </c>
      <c r="Q1435" s="14">
        <v>72.727272727272705</v>
      </c>
      <c r="R1435" s="2">
        <v>30452</v>
      </c>
      <c r="S1435" s="27">
        <v>0.12201151520736589</v>
      </c>
      <c r="T1435" s="14">
        <v>101.818184</v>
      </c>
      <c r="V1435" t="s">
        <v>172</v>
      </c>
      <c r="W1435" t="s">
        <v>172</v>
      </c>
      <c r="X1435" t="s">
        <v>172</v>
      </c>
      <c r="Y1435" s="2">
        <v>3391724</v>
      </c>
      <c r="Z1435" s="27">
        <v>9.6000000000000002E-2</v>
      </c>
      <c r="AA1435" s="14">
        <v>489.7</v>
      </c>
      <c r="AB1435" s="2">
        <v>3334728</v>
      </c>
      <c r="AC1435" s="27">
        <v>9.1999999999999998E-2</v>
      </c>
      <c r="AD1435" s="14">
        <v>715.76</v>
      </c>
    </row>
    <row r="1436" spans="1:31" x14ac:dyDescent="0.3">
      <c r="A1436" t="s">
        <v>2041</v>
      </c>
      <c r="B1436" t="s">
        <v>172</v>
      </c>
      <c r="C1436" t="s">
        <v>172</v>
      </c>
      <c r="D1436" t="s">
        <v>172</v>
      </c>
      <c r="E1436" s="2">
        <v>42</v>
      </c>
      <c r="F1436" s="27">
        <v>1.6021361815754338E-3</v>
      </c>
      <c r="G1436" s="14">
        <v>23.030303030302999</v>
      </c>
      <c r="H1436" s="2">
        <v>9</v>
      </c>
      <c r="I1436" s="27">
        <v>3.1899057205642589E-4</v>
      </c>
      <c r="J1436" s="14">
        <v>9.6969700000000003</v>
      </c>
      <c r="L1436" t="s">
        <v>172</v>
      </c>
      <c r="M1436" t="s">
        <v>172</v>
      </c>
      <c r="N1436" t="s">
        <v>172</v>
      </c>
      <c r="O1436" s="2">
        <v>311</v>
      </c>
      <c r="P1436" s="27">
        <v>1.2994555657227856E-3</v>
      </c>
      <c r="Q1436" s="14">
        <v>78.787878787878796</v>
      </c>
      <c r="R1436" s="2">
        <v>302</v>
      </c>
      <c r="S1436" s="27">
        <v>1.210018310541984E-3</v>
      </c>
      <c r="T1436" s="14">
        <v>86.060609999999997</v>
      </c>
      <c r="V1436" t="s">
        <v>172</v>
      </c>
      <c r="W1436" t="s">
        <v>172</v>
      </c>
      <c r="X1436" t="s">
        <v>172</v>
      </c>
      <c r="Y1436" s="2">
        <v>22047</v>
      </c>
      <c r="Z1436" s="27">
        <v>1E-3</v>
      </c>
      <c r="AA1436" s="14">
        <v>593.33000000000004</v>
      </c>
      <c r="AB1436" s="2">
        <v>19163</v>
      </c>
      <c r="AC1436" s="27">
        <v>1E-3</v>
      </c>
      <c r="AD1436" s="14">
        <v>643.03</v>
      </c>
    </row>
    <row r="1437" spans="1:31" x14ac:dyDescent="0.3">
      <c r="A1437" t="s">
        <v>2042</v>
      </c>
      <c r="B1437" t="s">
        <v>172</v>
      </c>
      <c r="C1437" t="s">
        <v>172</v>
      </c>
      <c r="D1437" t="s">
        <v>172</v>
      </c>
      <c r="E1437" s="2">
        <v>3491</v>
      </c>
      <c r="F1437" s="27">
        <v>0.1331680335685676</v>
      </c>
      <c r="G1437" s="14">
        <v>187.87878787878699</v>
      </c>
      <c r="H1437" s="2">
        <v>3615</v>
      </c>
      <c r="I1437" s="27">
        <v>0.12812787977599774</v>
      </c>
      <c r="J1437" s="14">
        <v>252.121216</v>
      </c>
      <c r="L1437" t="s">
        <v>172</v>
      </c>
      <c r="M1437" t="s">
        <v>172</v>
      </c>
      <c r="N1437" t="s">
        <v>172</v>
      </c>
      <c r="O1437" s="2">
        <v>29567</v>
      </c>
      <c r="P1437" s="27">
        <v>0.12354020164541994</v>
      </c>
      <c r="Q1437" s="14">
        <v>100</v>
      </c>
      <c r="R1437" s="2">
        <v>30150</v>
      </c>
      <c r="S1437" s="27">
        <v>0.1208014968968239</v>
      </c>
      <c r="T1437" s="14">
        <v>139.393936</v>
      </c>
      <c r="V1437" t="s">
        <v>172</v>
      </c>
      <c r="W1437" t="s">
        <v>172</v>
      </c>
      <c r="X1437" t="s">
        <v>172</v>
      </c>
      <c r="Y1437" s="2">
        <v>3369677</v>
      </c>
      <c r="Z1437" s="27">
        <v>9.5000000000000001E-2</v>
      </c>
      <c r="AA1437" s="14">
        <v>739.39</v>
      </c>
      <c r="AB1437" s="2">
        <v>3315565</v>
      </c>
      <c r="AC1437" s="27">
        <v>9.0999999999999998E-2</v>
      </c>
      <c r="AD1437" s="14">
        <v>928.48</v>
      </c>
    </row>
    <row r="1438" spans="1:31" x14ac:dyDescent="0.3">
      <c r="A1438" t="s">
        <v>2029</v>
      </c>
      <c r="B1438" t="s">
        <v>172</v>
      </c>
      <c r="C1438" t="s">
        <v>172</v>
      </c>
      <c r="D1438" t="s">
        <v>172</v>
      </c>
      <c r="E1438" s="2">
        <v>3615</v>
      </c>
      <c r="F1438" s="27">
        <v>0.13789814991417126</v>
      </c>
      <c r="G1438" s="14">
        <v>195.15151515151501</v>
      </c>
      <c r="H1438" s="2">
        <v>3615</v>
      </c>
      <c r="I1438" s="27">
        <v>0.12812787977599774</v>
      </c>
      <c r="J1438" s="14">
        <v>250.30302399999999</v>
      </c>
      <c r="L1438" t="s">
        <v>172</v>
      </c>
      <c r="M1438" t="s">
        <v>172</v>
      </c>
      <c r="N1438" t="s">
        <v>172</v>
      </c>
      <c r="O1438" s="2">
        <v>34439</v>
      </c>
      <c r="P1438" s="27">
        <v>0.14389694607050488</v>
      </c>
      <c r="Q1438" s="14">
        <v>116.969696969697</v>
      </c>
      <c r="R1438" s="2">
        <v>35894</v>
      </c>
      <c r="S1438" s="27">
        <v>0.14381588489600655</v>
      </c>
      <c r="T1438" s="14">
        <v>128.484848</v>
      </c>
      <c r="V1438" t="s">
        <v>172</v>
      </c>
      <c r="W1438" t="s">
        <v>172</v>
      </c>
      <c r="X1438" t="s">
        <v>172</v>
      </c>
      <c r="Y1438" s="2">
        <v>4741790</v>
      </c>
      <c r="Z1438" s="27">
        <v>0.13400000000000001</v>
      </c>
      <c r="AA1438" s="14">
        <v>1612.12</v>
      </c>
      <c r="AB1438" s="2">
        <v>4816407</v>
      </c>
      <c r="AC1438" s="27">
        <v>0.13200000000000001</v>
      </c>
      <c r="AD1438" s="14">
        <v>1673.33</v>
      </c>
    </row>
    <row r="1439" spans="1:31" x14ac:dyDescent="0.3">
      <c r="A1439" t="s">
        <v>2041</v>
      </c>
      <c r="B1439" t="s">
        <v>172</v>
      </c>
      <c r="C1439" t="s">
        <v>172</v>
      </c>
      <c r="D1439" t="s">
        <v>172</v>
      </c>
      <c r="E1439" s="2">
        <v>50</v>
      </c>
      <c r="F1439" s="27">
        <v>1.9073049780659929E-3</v>
      </c>
      <c r="G1439" s="14">
        <v>33.3333333333333</v>
      </c>
      <c r="H1439" s="2">
        <v>4</v>
      </c>
      <c r="I1439" s="27">
        <v>1.4177358758063374E-4</v>
      </c>
      <c r="J1439" s="14">
        <v>4.8484850000000002</v>
      </c>
      <c r="L1439" t="s">
        <v>172</v>
      </c>
      <c r="M1439" t="s">
        <v>172</v>
      </c>
      <c r="N1439" t="s">
        <v>172</v>
      </c>
      <c r="O1439" s="2">
        <v>588</v>
      </c>
      <c r="P1439" s="27">
        <v>2.4568484650964563E-3</v>
      </c>
      <c r="Q1439" s="14">
        <v>120</v>
      </c>
      <c r="R1439" s="2">
        <v>265</v>
      </c>
      <c r="S1439" s="27">
        <v>1.0617710340848536E-3</v>
      </c>
      <c r="T1439" s="14">
        <v>83.030304000000001</v>
      </c>
      <c r="V1439" t="s">
        <v>172</v>
      </c>
      <c r="W1439" t="s">
        <v>172</v>
      </c>
      <c r="X1439" t="s">
        <v>172</v>
      </c>
      <c r="Y1439" s="2">
        <v>56000</v>
      </c>
      <c r="Z1439" s="27">
        <v>2E-3</v>
      </c>
      <c r="AA1439" s="14">
        <v>1068.48</v>
      </c>
      <c r="AB1439" s="2">
        <v>52801</v>
      </c>
      <c r="AC1439" s="27">
        <v>1E-3</v>
      </c>
      <c r="AD1439" s="14">
        <v>1286.67</v>
      </c>
    </row>
    <row r="1440" spans="1:31" x14ac:dyDescent="0.3">
      <c r="A1440" t="s">
        <v>2042</v>
      </c>
      <c r="B1440" t="s">
        <v>172</v>
      </c>
      <c r="C1440" t="s">
        <v>172</v>
      </c>
      <c r="D1440" t="s">
        <v>172</v>
      </c>
      <c r="E1440" s="2">
        <v>3565</v>
      </c>
      <c r="F1440" s="27">
        <v>0.13599084493610528</v>
      </c>
      <c r="G1440" s="14">
        <v>188.48484848484799</v>
      </c>
      <c r="H1440" s="2">
        <v>3611</v>
      </c>
      <c r="I1440" s="27">
        <v>0.1279861061884171</v>
      </c>
      <c r="J1440" s="14">
        <v>249.69697600000001</v>
      </c>
      <c r="L1440" t="s">
        <v>172</v>
      </c>
      <c r="M1440" t="s">
        <v>172</v>
      </c>
      <c r="N1440" t="s">
        <v>172</v>
      </c>
      <c r="O1440" s="2">
        <v>33851</v>
      </c>
      <c r="P1440" s="27">
        <v>0.1414400976054084</v>
      </c>
      <c r="Q1440" s="14">
        <v>166.06060606060601</v>
      </c>
      <c r="R1440" s="2">
        <v>35629</v>
      </c>
      <c r="S1440" s="27">
        <v>0.14275411386192169</v>
      </c>
      <c r="T1440" s="14">
        <v>153.33332799999999</v>
      </c>
      <c r="V1440" t="s">
        <v>172</v>
      </c>
      <c r="W1440" t="s">
        <v>172</v>
      </c>
      <c r="X1440" t="s">
        <v>172</v>
      </c>
      <c r="Y1440" s="2">
        <v>4685790</v>
      </c>
      <c r="Z1440" s="27">
        <v>0.13200000000000001</v>
      </c>
      <c r="AA1440" s="14">
        <v>2006.67</v>
      </c>
      <c r="AB1440" s="2">
        <v>4763606</v>
      </c>
      <c r="AC1440" s="27">
        <v>0.13100000000000001</v>
      </c>
      <c r="AD1440" s="14">
        <v>2226.06</v>
      </c>
    </row>
    <row r="1441" spans="1:30" x14ac:dyDescent="0.3">
      <c r="A1441" t="s">
        <v>2030</v>
      </c>
      <c r="B1441" t="s">
        <v>172</v>
      </c>
      <c r="C1441" t="s">
        <v>172</v>
      </c>
      <c r="D1441" t="s">
        <v>172</v>
      </c>
      <c r="E1441" s="2">
        <v>4353</v>
      </c>
      <c r="F1441" s="27">
        <v>0.16604997139042532</v>
      </c>
      <c r="G1441" s="14">
        <v>183.030303030303</v>
      </c>
      <c r="H1441" s="2">
        <v>5135</v>
      </c>
      <c r="I1441" s="27">
        <v>0.18200184305663855</v>
      </c>
      <c r="J1441" s="14">
        <v>213.33332799999999</v>
      </c>
      <c r="L1441" t="s">
        <v>172</v>
      </c>
      <c r="M1441" t="s">
        <v>172</v>
      </c>
      <c r="N1441" t="s">
        <v>172</v>
      </c>
      <c r="O1441" s="2">
        <v>43234</v>
      </c>
      <c r="P1441" s="27">
        <v>0.18064521520404794</v>
      </c>
      <c r="Q1441" s="14">
        <v>123.636363636363</v>
      </c>
      <c r="R1441" s="2">
        <v>44619</v>
      </c>
      <c r="S1441" s="27">
        <v>0.17877419535785691</v>
      </c>
      <c r="T1441" s="14">
        <v>161.81817599999999</v>
      </c>
      <c r="V1441" t="s">
        <v>172</v>
      </c>
      <c r="W1441" t="s">
        <v>172</v>
      </c>
      <c r="X1441" t="s">
        <v>172</v>
      </c>
      <c r="Y1441" s="2">
        <v>7195146</v>
      </c>
      <c r="Z1441" s="27">
        <v>0.20300000000000001</v>
      </c>
      <c r="AA1441" s="14">
        <v>1241.21</v>
      </c>
      <c r="AB1441" s="2">
        <v>7309447</v>
      </c>
      <c r="AC1441" s="27">
        <v>0.20100000000000001</v>
      </c>
      <c r="AD1441" s="14">
        <v>1505.45</v>
      </c>
    </row>
    <row r="1442" spans="1:30" x14ac:dyDescent="0.3">
      <c r="A1442" t="s">
        <v>2041</v>
      </c>
      <c r="B1442" t="s">
        <v>172</v>
      </c>
      <c r="C1442" t="s">
        <v>172</v>
      </c>
      <c r="D1442" t="s">
        <v>172</v>
      </c>
      <c r="E1442" s="2">
        <v>272</v>
      </c>
      <c r="F1442" s="27">
        <v>1.0375739080679E-2</v>
      </c>
      <c r="G1442" s="14">
        <v>52.727272727272698</v>
      </c>
      <c r="H1442" s="2">
        <v>353</v>
      </c>
      <c r="I1442" s="27">
        <v>1.2511519103990926E-2</v>
      </c>
      <c r="J1442" s="14">
        <v>75.757576</v>
      </c>
      <c r="L1442" t="s">
        <v>172</v>
      </c>
      <c r="M1442" t="s">
        <v>172</v>
      </c>
      <c r="N1442" t="s">
        <v>172</v>
      </c>
      <c r="O1442" s="2">
        <v>3514</v>
      </c>
      <c r="P1442" s="27">
        <v>1.4682594398552632E-2</v>
      </c>
      <c r="Q1442" s="14">
        <v>233.333333333333</v>
      </c>
      <c r="R1442" s="2">
        <v>3400</v>
      </c>
      <c r="S1442" s="27">
        <v>1.3622722701466045E-2</v>
      </c>
      <c r="T1442" s="14">
        <v>306.06060000000002</v>
      </c>
      <c r="V1442" t="s">
        <v>172</v>
      </c>
      <c r="W1442" t="s">
        <v>172</v>
      </c>
      <c r="X1442" t="s">
        <v>172</v>
      </c>
      <c r="Y1442" s="2">
        <v>370293</v>
      </c>
      <c r="Z1442" s="27">
        <v>0.01</v>
      </c>
      <c r="AA1442" s="14">
        <v>2784.85</v>
      </c>
      <c r="AB1442" s="2">
        <v>339017</v>
      </c>
      <c r="AC1442" s="27">
        <v>8.9999999999999993E-3</v>
      </c>
      <c r="AD1442" s="14">
        <v>2884.24</v>
      </c>
    </row>
    <row r="1443" spans="1:30" x14ac:dyDescent="0.3">
      <c r="A1443" t="s">
        <v>2042</v>
      </c>
      <c r="B1443" t="s">
        <v>172</v>
      </c>
      <c r="C1443" t="s">
        <v>172</v>
      </c>
      <c r="D1443" t="s">
        <v>172</v>
      </c>
      <c r="E1443" s="2">
        <v>4081</v>
      </c>
      <c r="F1443" s="27">
        <v>0.15567423230974634</v>
      </c>
      <c r="G1443" s="14">
        <v>192.72727272727201</v>
      </c>
      <c r="H1443" s="2">
        <v>4782</v>
      </c>
      <c r="I1443" s="27">
        <v>0.16949032395264763</v>
      </c>
      <c r="J1443" s="14">
        <v>199.393936</v>
      </c>
      <c r="L1443" t="s">
        <v>172</v>
      </c>
      <c r="M1443" t="s">
        <v>172</v>
      </c>
      <c r="N1443" t="s">
        <v>172</v>
      </c>
      <c r="O1443" s="2">
        <v>39720</v>
      </c>
      <c r="P1443" s="27">
        <v>0.16596262080549531</v>
      </c>
      <c r="Q1443" s="14">
        <v>266.666666666666</v>
      </c>
      <c r="R1443" s="2">
        <v>41219</v>
      </c>
      <c r="S1443" s="27">
        <v>0.16515147265639085</v>
      </c>
      <c r="T1443" s="14">
        <v>333.93939999999998</v>
      </c>
      <c r="V1443" t="s">
        <v>172</v>
      </c>
      <c r="W1443" t="s">
        <v>172</v>
      </c>
      <c r="X1443" t="s">
        <v>172</v>
      </c>
      <c r="Y1443" s="2">
        <v>6824853</v>
      </c>
      <c r="Z1443" s="27">
        <v>0.193</v>
      </c>
      <c r="AA1443" s="14">
        <v>2907.27</v>
      </c>
      <c r="AB1443" s="2">
        <v>6970430</v>
      </c>
      <c r="AC1443" s="27">
        <v>0.191</v>
      </c>
      <c r="AD1443" s="14">
        <v>3454.55</v>
      </c>
    </row>
    <row r="1444" spans="1:30" x14ac:dyDescent="0.3">
      <c r="A1444" t="s">
        <v>2031</v>
      </c>
      <c r="B1444" t="s">
        <v>172</v>
      </c>
      <c r="C1444" t="s">
        <v>172</v>
      </c>
      <c r="D1444" t="s">
        <v>172</v>
      </c>
      <c r="E1444" s="2">
        <v>790</v>
      </c>
      <c r="F1444" s="27">
        <v>3.0135418653442686E-2</v>
      </c>
      <c r="G1444" s="14">
        <v>93.939393939393895</v>
      </c>
      <c r="H1444" s="2">
        <v>714</v>
      </c>
      <c r="I1444" s="27">
        <v>2.5306585383143121E-2</v>
      </c>
      <c r="J1444" s="14">
        <v>102.42424</v>
      </c>
      <c r="L1444" t="s">
        <v>172</v>
      </c>
      <c r="M1444" t="s">
        <v>172</v>
      </c>
      <c r="N1444" t="s">
        <v>172</v>
      </c>
      <c r="O1444" s="2">
        <v>7315</v>
      </c>
      <c r="P1444" s="27">
        <v>3.0564364833640438E-2</v>
      </c>
      <c r="Q1444" s="14">
        <v>36.363636363636303</v>
      </c>
      <c r="R1444" s="2">
        <v>8487</v>
      </c>
      <c r="S1444" s="27">
        <v>3.4004719872747745E-2</v>
      </c>
      <c r="T1444" s="14">
        <v>29.69697</v>
      </c>
      <c r="V1444" t="s">
        <v>172</v>
      </c>
      <c r="W1444" t="s">
        <v>172</v>
      </c>
      <c r="X1444" t="s">
        <v>172</v>
      </c>
      <c r="Y1444" s="2">
        <v>1235980</v>
      </c>
      <c r="Z1444" s="27">
        <v>3.5000000000000003E-2</v>
      </c>
      <c r="AA1444" s="14">
        <v>441.21</v>
      </c>
      <c r="AB1444" s="2">
        <v>1503403</v>
      </c>
      <c r="AC1444" s="27">
        <v>4.1000000000000002E-2</v>
      </c>
      <c r="AD1444" s="14">
        <v>581.21</v>
      </c>
    </row>
    <row r="1445" spans="1:30" x14ac:dyDescent="0.3">
      <c r="A1445" t="s">
        <v>2041</v>
      </c>
      <c r="B1445" t="s">
        <v>172</v>
      </c>
      <c r="C1445" t="s">
        <v>172</v>
      </c>
      <c r="D1445" t="s">
        <v>172</v>
      </c>
      <c r="E1445" s="2">
        <v>85</v>
      </c>
      <c r="F1445" s="27">
        <v>3.2424184627121875E-3</v>
      </c>
      <c r="G1445" s="14">
        <v>24.848484848484802</v>
      </c>
      <c r="H1445" s="2">
        <v>175</v>
      </c>
      <c r="I1445" s="27">
        <v>6.2025944566527257E-3</v>
      </c>
      <c r="J1445" s="14">
        <v>50.9090919</v>
      </c>
      <c r="L1445" t="s">
        <v>172</v>
      </c>
      <c r="M1445" t="s">
        <v>172</v>
      </c>
      <c r="N1445" t="s">
        <v>172</v>
      </c>
      <c r="O1445" s="2">
        <v>1199</v>
      </c>
      <c r="P1445" s="27">
        <v>5.0097981456643731E-3</v>
      </c>
      <c r="Q1445" s="14">
        <v>143.030303030303</v>
      </c>
      <c r="R1445" s="2">
        <v>1480</v>
      </c>
      <c r="S1445" s="27">
        <v>5.92989105828522E-3</v>
      </c>
      <c r="T1445" s="14">
        <v>166.060608</v>
      </c>
      <c r="V1445" t="s">
        <v>172</v>
      </c>
      <c r="W1445" t="s">
        <v>172</v>
      </c>
      <c r="X1445" t="s">
        <v>172</v>
      </c>
      <c r="Y1445" s="2">
        <v>159353</v>
      </c>
      <c r="Z1445" s="27">
        <v>5.0000000000000001E-3</v>
      </c>
      <c r="AA1445" s="14">
        <v>1561</v>
      </c>
      <c r="AB1445" s="2">
        <v>186088</v>
      </c>
      <c r="AC1445" s="27">
        <v>5.0000000000000001E-3</v>
      </c>
      <c r="AD1445" s="14">
        <v>2036.36</v>
      </c>
    </row>
    <row r="1446" spans="1:30" x14ac:dyDescent="0.3">
      <c r="A1446" t="s">
        <v>2042</v>
      </c>
      <c r="B1446" t="s">
        <v>172</v>
      </c>
      <c r="C1446" t="s">
        <v>172</v>
      </c>
      <c r="D1446" t="s">
        <v>172</v>
      </c>
      <c r="E1446" s="2">
        <v>705</v>
      </c>
      <c r="F1446" s="27">
        <v>2.6893000190730498E-2</v>
      </c>
      <c r="G1446" s="14">
        <v>90.909090909090907</v>
      </c>
      <c r="H1446" s="2">
        <v>539</v>
      </c>
      <c r="I1446" s="27">
        <v>1.9103990926490396E-2</v>
      </c>
      <c r="J1446" s="14">
        <v>84.848489999999998</v>
      </c>
      <c r="L1446" t="s">
        <v>172</v>
      </c>
      <c r="M1446" t="s">
        <v>172</v>
      </c>
      <c r="N1446" t="s">
        <v>172</v>
      </c>
      <c r="O1446" s="2">
        <v>6116</v>
      </c>
      <c r="P1446" s="27">
        <v>2.5554566687976066E-2</v>
      </c>
      <c r="Q1446" s="14">
        <v>148.48484848484799</v>
      </c>
      <c r="R1446" s="2">
        <v>7007</v>
      </c>
      <c r="S1446" s="27">
        <v>2.8074828814462525E-2</v>
      </c>
      <c r="T1446" s="14">
        <v>172.121216</v>
      </c>
      <c r="V1446" t="s">
        <v>172</v>
      </c>
      <c r="W1446" t="s">
        <v>172</v>
      </c>
      <c r="X1446" t="s">
        <v>172</v>
      </c>
      <c r="Y1446" s="2">
        <v>1076627</v>
      </c>
      <c r="Z1446" s="27">
        <v>0.03</v>
      </c>
      <c r="AA1446" s="14">
        <v>1683.03</v>
      </c>
      <c r="AB1446" s="2">
        <v>1317315</v>
      </c>
      <c r="AC1446" s="27">
        <v>3.5999999999999997E-2</v>
      </c>
      <c r="AD1446" s="14">
        <v>2100</v>
      </c>
    </row>
    <row r="1447" spans="1:30" x14ac:dyDescent="0.3">
      <c r="A1447" t="s">
        <v>2032</v>
      </c>
      <c r="B1447" t="s">
        <v>172</v>
      </c>
      <c r="C1447" t="s">
        <v>172</v>
      </c>
      <c r="D1447" t="s">
        <v>172</v>
      </c>
      <c r="E1447" s="2">
        <v>593</v>
      </c>
      <c r="F1447" s="27">
        <v>2.2620637039862675E-2</v>
      </c>
      <c r="G1447" s="14">
        <v>69.090909090909093</v>
      </c>
      <c r="H1447" s="2">
        <v>703</v>
      </c>
      <c r="I1447" s="27">
        <v>2.4916708017296379E-2</v>
      </c>
      <c r="J1447" s="14">
        <v>91.515150000000006</v>
      </c>
      <c r="L1447" t="s">
        <v>172</v>
      </c>
      <c r="M1447" t="s">
        <v>172</v>
      </c>
      <c r="N1447" t="s">
        <v>172</v>
      </c>
      <c r="O1447" s="2">
        <v>4741</v>
      </c>
      <c r="P1447" s="27">
        <v>1.9809385328269216E-2</v>
      </c>
      <c r="Q1447" s="14">
        <v>46.6666666666666</v>
      </c>
      <c r="R1447" s="2">
        <v>5389</v>
      </c>
      <c r="S1447" s="27">
        <v>2.1592015481823681E-2</v>
      </c>
      <c r="T1447" s="14">
        <v>59.393940000000001</v>
      </c>
      <c r="V1447" t="s">
        <v>172</v>
      </c>
      <c r="W1447" t="s">
        <v>172</v>
      </c>
      <c r="X1447" t="s">
        <v>172</v>
      </c>
      <c r="Y1447" s="2">
        <v>840432</v>
      </c>
      <c r="Z1447" s="27">
        <v>2.4E-2</v>
      </c>
      <c r="AA1447" s="14">
        <v>598.17999999999995</v>
      </c>
      <c r="AB1447" s="2">
        <v>968078</v>
      </c>
      <c r="AC1447" s="27">
        <v>2.7E-2</v>
      </c>
      <c r="AD1447" s="14">
        <v>536.36</v>
      </c>
    </row>
    <row r="1448" spans="1:30" x14ac:dyDescent="0.3">
      <c r="A1448" t="s">
        <v>2041</v>
      </c>
      <c r="B1448" t="s">
        <v>172</v>
      </c>
      <c r="C1448" t="s">
        <v>172</v>
      </c>
      <c r="D1448" t="s">
        <v>172</v>
      </c>
      <c r="E1448" s="2">
        <v>145</v>
      </c>
      <c r="F1448" s="27">
        <v>5.5311844363913794E-3</v>
      </c>
      <c r="G1448" s="14">
        <v>38.181818181818102</v>
      </c>
      <c r="H1448" s="2">
        <v>247</v>
      </c>
      <c r="I1448" s="27">
        <v>8.7545190331041328E-3</v>
      </c>
      <c r="J1448" s="14">
        <v>63.636364</v>
      </c>
      <c r="L1448" t="s">
        <v>172</v>
      </c>
      <c r="M1448" t="s">
        <v>172</v>
      </c>
      <c r="N1448" t="s">
        <v>172</v>
      </c>
      <c r="O1448" s="2">
        <v>1815</v>
      </c>
      <c r="P1448" s="27">
        <v>7.5836393948130413E-3</v>
      </c>
      <c r="Q1448" s="14">
        <v>117.575757575757</v>
      </c>
      <c r="R1448" s="2">
        <v>2036</v>
      </c>
      <c r="S1448" s="27">
        <v>8.1576068882896671E-3</v>
      </c>
      <c r="T1448" s="14">
        <v>189.69697600000001</v>
      </c>
      <c r="V1448" t="s">
        <v>172</v>
      </c>
      <c r="W1448" t="s">
        <v>172</v>
      </c>
      <c r="X1448" t="s">
        <v>172</v>
      </c>
      <c r="Y1448" s="2">
        <v>239913</v>
      </c>
      <c r="Z1448" s="27">
        <v>7.0000000000000001E-3</v>
      </c>
      <c r="AA1448" s="14">
        <v>1732</v>
      </c>
      <c r="AB1448" s="2">
        <v>270358</v>
      </c>
      <c r="AC1448" s="27">
        <v>7.0000000000000001E-3</v>
      </c>
      <c r="AD1448" s="14">
        <v>2232.73</v>
      </c>
    </row>
    <row r="1449" spans="1:30" x14ac:dyDescent="0.3">
      <c r="A1449" t="s">
        <v>2042</v>
      </c>
      <c r="B1449" t="s">
        <v>172</v>
      </c>
      <c r="C1449" t="s">
        <v>172</v>
      </c>
      <c r="D1449" t="s">
        <v>172</v>
      </c>
      <c r="E1449" s="2">
        <v>448</v>
      </c>
      <c r="F1449" s="27">
        <v>1.7089452603471295E-2</v>
      </c>
      <c r="G1449" s="14">
        <v>59.393939393939398</v>
      </c>
      <c r="H1449" s="2">
        <v>456</v>
      </c>
      <c r="I1449" s="27">
        <v>1.6162188984192246E-2</v>
      </c>
      <c r="J1449" s="14">
        <v>72.727270000000004</v>
      </c>
      <c r="L1449" t="s">
        <v>172</v>
      </c>
      <c r="M1449" t="s">
        <v>172</v>
      </c>
      <c r="N1449" t="s">
        <v>172</v>
      </c>
      <c r="O1449" s="2">
        <v>2926</v>
      </c>
      <c r="P1449" s="27">
        <v>1.2225745933456177E-2</v>
      </c>
      <c r="Q1449" s="14">
        <v>120.60606060606</v>
      </c>
      <c r="R1449" s="2">
        <v>3353</v>
      </c>
      <c r="S1449" s="27">
        <v>1.3434408593534015E-2</v>
      </c>
      <c r="T1449" s="14">
        <v>182.42424</v>
      </c>
      <c r="V1449" t="s">
        <v>172</v>
      </c>
      <c r="W1449" t="s">
        <v>172</v>
      </c>
      <c r="X1449" t="s">
        <v>172</v>
      </c>
      <c r="Y1449" s="2">
        <v>600519</v>
      </c>
      <c r="Z1449" s="27">
        <v>1.7000000000000001E-2</v>
      </c>
      <c r="AA1449" s="14">
        <v>1679.39</v>
      </c>
      <c r="AB1449" s="2">
        <v>697720</v>
      </c>
      <c r="AC1449" s="27">
        <v>1.9E-2</v>
      </c>
      <c r="AD1449" s="14">
        <v>2270.91</v>
      </c>
    </row>
    <row r="1450" spans="1:30" x14ac:dyDescent="0.3">
      <c r="A1450" t="s">
        <v>2033</v>
      </c>
      <c r="B1450" t="s">
        <v>172</v>
      </c>
      <c r="C1450" t="s">
        <v>172</v>
      </c>
      <c r="D1450" t="s">
        <v>172</v>
      </c>
      <c r="E1450" s="2">
        <v>13331</v>
      </c>
      <c r="F1450" s="27">
        <v>0.50852565325195498</v>
      </c>
      <c r="G1450" s="14">
        <v>250.90909090909</v>
      </c>
      <c r="H1450" s="2">
        <v>14423</v>
      </c>
      <c r="I1450" s="27">
        <v>0.51120011341887006</v>
      </c>
      <c r="J1450" s="14">
        <v>328.48486300000002</v>
      </c>
      <c r="L1450" t="s">
        <v>172</v>
      </c>
      <c r="M1450" t="s">
        <v>172</v>
      </c>
      <c r="N1450" t="s">
        <v>172</v>
      </c>
      <c r="O1450" s="2">
        <v>119724</v>
      </c>
      <c r="P1450" s="27">
        <v>0.50024443135239482</v>
      </c>
      <c r="Q1450" s="14">
        <v>96.969696969696898</v>
      </c>
      <c r="R1450" s="2">
        <v>124742</v>
      </c>
      <c r="S1450" s="27">
        <v>0.49980166918419927</v>
      </c>
      <c r="T1450" s="14">
        <v>110.303032</v>
      </c>
      <c r="V1450" t="s">
        <v>172</v>
      </c>
      <c r="W1450" t="s">
        <v>172</v>
      </c>
      <c r="X1450" t="s">
        <v>172</v>
      </c>
      <c r="Y1450" s="2">
        <v>17995621</v>
      </c>
      <c r="Z1450" s="27">
        <v>0.50800000000000001</v>
      </c>
      <c r="AA1450" s="14">
        <v>1210.9100000000001</v>
      </c>
      <c r="AB1450" s="2">
        <v>18497792</v>
      </c>
      <c r="AC1450" s="27">
        <v>0.50800000000000001</v>
      </c>
      <c r="AD1450" s="14">
        <v>1480</v>
      </c>
    </row>
    <row r="1451" spans="1:30" x14ac:dyDescent="0.3">
      <c r="A1451" t="s">
        <v>2028</v>
      </c>
      <c r="B1451" t="s">
        <v>172</v>
      </c>
      <c r="C1451" t="s">
        <v>172</v>
      </c>
      <c r="D1451" t="s">
        <v>172</v>
      </c>
      <c r="E1451" s="2">
        <v>3190</v>
      </c>
      <c r="F1451" s="27">
        <v>0.12168605760061034</v>
      </c>
      <c r="G1451" s="14">
        <v>196.969696969697</v>
      </c>
      <c r="H1451" s="2">
        <v>3066</v>
      </c>
      <c r="I1451" s="27">
        <v>0.10866945488055575</v>
      </c>
      <c r="J1451" s="14">
        <v>229.69697600000001</v>
      </c>
      <c r="L1451" t="s">
        <v>172</v>
      </c>
      <c r="M1451" t="s">
        <v>172</v>
      </c>
      <c r="N1451" t="s">
        <v>172</v>
      </c>
      <c r="O1451" s="2">
        <v>28408</v>
      </c>
      <c r="P1451" s="27">
        <v>0.11869753604840158</v>
      </c>
      <c r="Q1451" s="14">
        <v>65.454545454545396</v>
      </c>
      <c r="R1451" s="2">
        <v>29022</v>
      </c>
      <c r="S1451" s="27">
        <v>0.11628195830645517</v>
      </c>
      <c r="T1451" s="14">
        <v>61.212119999999999</v>
      </c>
      <c r="V1451" t="s">
        <v>172</v>
      </c>
      <c r="W1451" t="s">
        <v>172</v>
      </c>
      <c r="X1451" t="s">
        <v>172</v>
      </c>
      <c r="Y1451" s="2">
        <v>3255518</v>
      </c>
      <c r="Z1451" s="27">
        <v>9.1999999999999998E-2</v>
      </c>
      <c r="AA1451" s="14">
        <v>412.73</v>
      </c>
      <c r="AB1451" s="2">
        <v>3199308</v>
      </c>
      <c r="AC1451" s="27">
        <v>8.7999999999999995E-2</v>
      </c>
      <c r="AD1451" s="14">
        <v>523.03</v>
      </c>
    </row>
    <row r="1452" spans="1:30" x14ac:dyDescent="0.3">
      <c r="A1452" t="s">
        <v>2041</v>
      </c>
      <c r="B1452" t="s">
        <v>172</v>
      </c>
      <c r="C1452" t="s">
        <v>172</v>
      </c>
      <c r="D1452" t="s">
        <v>172</v>
      </c>
      <c r="E1452" s="2">
        <v>34</v>
      </c>
      <c r="F1452" s="27">
        <v>1.296967385084875E-3</v>
      </c>
      <c r="G1452" s="14">
        <v>23.030303030302999</v>
      </c>
      <c r="H1452" s="2">
        <v>41</v>
      </c>
      <c r="I1452" s="27">
        <v>1.4531792727014957E-3</v>
      </c>
      <c r="J1452" s="14">
        <v>27.878788</v>
      </c>
      <c r="L1452" t="s">
        <v>172</v>
      </c>
      <c r="M1452" t="s">
        <v>172</v>
      </c>
      <c r="N1452" t="s">
        <v>172</v>
      </c>
      <c r="O1452" s="2">
        <v>206</v>
      </c>
      <c r="P1452" s="27">
        <v>8.6073262552698981E-4</v>
      </c>
      <c r="Q1452" s="14">
        <v>79.393939393939405</v>
      </c>
      <c r="R1452" s="2">
        <v>285</v>
      </c>
      <c r="S1452" s="27">
        <v>1.1419046970346537E-3</v>
      </c>
      <c r="T1452" s="14">
        <v>93.939390000000003</v>
      </c>
      <c r="V1452" t="s">
        <v>172</v>
      </c>
      <c r="W1452" t="s">
        <v>172</v>
      </c>
      <c r="X1452" t="s">
        <v>172</v>
      </c>
      <c r="Y1452" s="2">
        <v>16986</v>
      </c>
      <c r="Z1452" s="27">
        <v>0</v>
      </c>
      <c r="AA1452" s="14">
        <v>550.91</v>
      </c>
      <c r="AB1452" s="2">
        <v>16086</v>
      </c>
      <c r="AC1452" s="27">
        <v>0</v>
      </c>
      <c r="AD1452" s="14">
        <v>623.03</v>
      </c>
    </row>
    <row r="1453" spans="1:30" x14ac:dyDescent="0.3">
      <c r="A1453" t="s">
        <v>2042</v>
      </c>
      <c r="B1453" t="s">
        <v>172</v>
      </c>
      <c r="C1453" t="s">
        <v>172</v>
      </c>
      <c r="D1453" t="s">
        <v>172</v>
      </c>
      <c r="E1453" s="2">
        <v>3156</v>
      </c>
      <c r="F1453" s="27">
        <v>0.12038909021552546</v>
      </c>
      <c r="G1453" s="14">
        <v>201.81818181818099</v>
      </c>
      <c r="H1453" s="2">
        <v>3025</v>
      </c>
      <c r="I1453" s="27">
        <v>0.10721627560785425</v>
      </c>
      <c r="J1453" s="14">
        <v>225.454544</v>
      </c>
      <c r="L1453" t="s">
        <v>172</v>
      </c>
      <c r="M1453" t="s">
        <v>172</v>
      </c>
      <c r="N1453" t="s">
        <v>172</v>
      </c>
      <c r="O1453" s="2">
        <v>28202</v>
      </c>
      <c r="P1453" s="27">
        <v>0.1178368034228746</v>
      </c>
      <c r="Q1453" s="14">
        <v>96.969696969696898</v>
      </c>
      <c r="R1453" s="2">
        <v>28737</v>
      </c>
      <c r="S1453" s="27">
        <v>0.11514005360942052</v>
      </c>
      <c r="T1453" s="14">
        <v>109.696968</v>
      </c>
      <c r="V1453" t="s">
        <v>172</v>
      </c>
      <c r="W1453" t="s">
        <v>172</v>
      </c>
      <c r="X1453" t="s">
        <v>172</v>
      </c>
      <c r="Y1453" s="2">
        <v>3238532</v>
      </c>
      <c r="Z1453" s="27">
        <v>9.0999999999999998E-2</v>
      </c>
      <c r="AA1453" s="14">
        <v>684.85</v>
      </c>
      <c r="AB1453" s="2">
        <v>3183222</v>
      </c>
      <c r="AC1453" s="27">
        <v>8.6999999999999994E-2</v>
      </c>
      <c r="AD1453" s="14">
        <v>779.39</v>
      </c>
    </row>
    <row r="1454" spans="1:30" x14ac:dyDescent="0.3">
      <c r="A1454" t="s">
        <v>2029</v>
      </c>
      <c r="B1454" t="s">
        <v>172</v>
      </c>
      <c r="C1454" t="s">
        <v>172</v>
      </c>
      <c r="D1454" t="s">
        <v>172</v>
      </c>
      <c r="E1454" s="2">
        <v>3573</v>
      </c>
      <c r="F1454" s="27">
        <v>0.13629601373259584</v>
      </c>
      <c r="G1454" s="14">
        <v>153.939393939393</v>
      </c>
      <c r="H1454" s="2">
        <v>3364</v>
      </c>
      <c r="I1454" s="27">
        <v>0.11923158715531297</v>
      </c>
      <c r="J1454" s="14">
        <v>196.363632</v>
      </c>
      <c r="L1454" t="s">
        <v>172</v>
      </c>
      <c r="M1454" t="s">
        <v>172</v>
      </c>
      <c r="N1454" t="s">
        <v>172</v>
      </c>
      <c r="O1454" s="2">
        <v>32694</v>
      </c>
      <c r="P1454" s="27">
        <v>0.13660578863582234</v>
      </c>
      <c r="Q1454" s="14">
        <v>30.909090909090899</v>
      </c>
      <c r="R1454" s="2">
        <v>33718</v>
      </c>
      <c r="S1454" s="27">
        <v>0.13509734236706827</v>
      </c>
      <c r="T1454" s="14">
        <v>60</v>
      </c>
      <c r="V1454" t="s">
        <v>172</v>
      </c>
      <c r="W1454" t="s">
        <v>172</v>
      </c>
      <c r="X1454" t="s">
        <v>172</v>
      </c>
      <c r="Y1454" s="2">
        <v>4637444</v>
      </c>
      <c r="Z1454" s="27">
        <v>0.13100000000000001</v>
      </c>
      <c r="AA1454" s="14">
        <v>757.58</v>
      </c>
      <c r="AB1454" s="2">
        <v>4690779</v>
      </c>
      <c r="AC1454" s="27">
        <v>0.129</v>
      </c>
      <c r="AD1454" s="14">
        <v>973.33</v>
      </c>
    </row>
    <row r="1455" spans="1:30" x14ac:dyDescent="0.3">
      <c r="A1455" t="s">
        <v>2041</v>
      </c>
      <c r="B1455" t="s">
        <v>172</v>
      </c>
      <c r="C1455" t="s">
        <v>172</v>
      </c>
      <c r="D1455" t="s">
        <v>172</v>
      </c>
      <c r="E1455" s="2">
        <v>55</v>
      </c>
      <c r="F1455" s="27">
        <v>2.098035475872592E-3</v>
      </c>
      <c r="G1455" s="14">
        <v>32.121212121212103</v>
      </c>
      <c r="H1455" s="2">
        <v>17</v>
      </c>
      <c r="I1455" s="27">
        <v>6.0253774721769331E-4</v>
      </c>
      <c r="J1455" s="14">
        <v>21.818182</v>
      </c>
      <c r="L1455" t="s">
        <v>172</v>
      </c>
      <c r="M1455" t="s">
        <v>172</v>
      </c>
      <c r="N1455" t="s">
        <v>172</v>
      </c>
      <c r="O1455" s="2">
        <v>559</v>
      </c>
      <c r="P1455" s="27">
        <v>2.3356773673280937E-3</v>
      </c>
      <c r="Q1455" s="14">
        <v>91.515151515151501</v>
      </c>
      <c r="R1455" s="2">
        <v>537</v>
      </c>
      <c r="S1455" s="27">
        <v>2.1515888502021373E-3</v>
      </c>
      <c r="T1455" s="14">
        <v>112.121216</v>
      </c>
      <c r="V1455" t="s">
        <v>172</v>
      </c>
      <c r="W1455" t="s">
        <v>172</v>
      </c>
      <c r="X1455" t="s">
        <v>172</v>
      </c>
      <c r="Y1455" s="2">
        <v>50301</v>
      </c>
      <c r="Z1455" s="27">
        <v>1E-3</v>
      </c>
      <c r="AA1455" s="14">
        <v>1016.36</v>
      </c>
      <c r="AB1455" s="2">
        <v>48072</v>
      </c>
      <c r="AC1455" s="27">
        <v>1E-3</v>
      </c>
      <c r="AD1455" s="14">
        <v>1077.58</v>
      </c>
    </row>
    <row r="1456" spans="1:30" x14ac:dyDescent="0.3">
      <c r="A1456" t="s">
        <v>2042</v>
      </c>
      <c r="B1456" t="s">
        <v>172</v>
      </c>
      <c r="C1456" t="s">
        <v>172</v>
      </c>
      <c r="D1456" t="s">
        <v>172</v>
      </c>
      <c r="E1456" s="2">
        <v>3518</v>
      </c>
      <c r="F1456" s="27">
        <v>0.13419797825672325</v>
      </c>
      <c r="G1456" s="14">
        <v>152.72727272727201</v>
      </c>
      <c r="H1456" s="2">
        <v>3347</v>
      </c>
      <c r="I1456" s="27">
        <v>0.11862904940809527</v>
      </c>
      <c r="J1456" s="14">
        <v>196.96969999999999</v>
      </c>
      <c r="L1456" t="s">
        <v>172</v>
      </c>
      <c r="M1456" t="s">
        <v>172</v>
      </c>
      <c r="N1456" t="s">
        <v>172</v>
      </c>
      <c r="O1456" s="2">
        <v>32135</v>
      </c>
      <c r="P1456" s="27">
        <v>0.13427011126849425</v>
      </c>
      <c r="Q1456" s="14">
        <v>101.212121212121</v>
      </c>
      <c r="R1456" s="2">
        <v>33181</v>
      </c>
      <c r="S1456" s="27">
        <v>0.13294575351686613</v>
      </c>
      <c r="T1456" s="14">
        <v>130.909088</v>
      </c>
      <c r="V1456" t="s">
        <v>172</v>
      </c>
      <c r="W1456" t="s">
        <v>172</v>
      </c>
      <c r="X1456" t="s">
        <v>172</v>
      </c>
      <c r="Y1456" s="2">
        <v>4587143</v>
      </c>
      <c r="Z1456" s="27">
        <v>0.13</v>
      </c>
      <c r="AA1456" s="14">
        <v>1326.06</v>
      </c>
      <c r="AB1456" s="2">
        <v>4642707</v>
      </c>
      <c r="AC1456" s="27">
        <v>0.127</v>
      </c>
      <c r="AD1456" s="14">
        <v>1306.06</v>
      </c>
    </row>
    <row r="1457" spans="1:31" x14ac:dyDescent="0.3">
      <c r="A1457" t="s">
        <v>2030</v>
      </c>
      <c r="B1457" t="s">
        <v>172</v>
      </c>
      <c r="C1457" t="s">
        <v>172</v>
      </c>
      <c r="D1457" t="s">
        <v>172</v>
      </c>
      <c r="E1457" s="2">
        <v>4880</v>
      </c>
      <c r="F1457" s="27">
        <v>0.1861529658592409</v>
      </c>
      <c r="G1457" s="14">
        <v>186.06060606060601</v>
      </c>
      <c r="H1457" s="2">
        <v>5836</v>
      </c>
      <c r="I1457" s="27">
        <v>0.20684766428014462</v>
      </c>
      <c r="J1457" s="14">
        <v>194.545456</v>
      </c>
      <c r="L1457" t="s">
        <v>172</v>
      </c>
      <c r="M1457" t="s">
        <v>172</v>
      </c>
      <c r="N1457" t="s">
        <v>172</v>
      </c>
      <c r="O1457" s="2">
        <v>44200</v>
      </c>
      <c r="P1457" s="27">
        <v>0.18468146625384926</v>
      </c>
      <c r="Q1457" s="14">
        <v>28.484848484848399</v>
      </c>
      <c r="R1457" s="2">
        <v>45497</v>
      </c>
      <c r="S1457" s="27">
        <v>0.18229206316135313</v>
      </c>
      <c r="T1457" s="14">
        <v>69.696969999999993</v>
      </c>
      <c r="V1457" t="s">
        <v>172</v>
      </c>
      <c r="W1457" t="s">
        <v>172</v>
      </c>
      <c r="X1457" t="s">
        <v>172</v>
      </c>
      <c r="Y1457" s="2">
        <v>7477809</v>
      </c>
      <c r="Z1457" s="27">
        <v>0.21099999999999999</v>
      </c>
      <c r="AA1457" s="14">
        <v>717.58</v>
      </c>
      <c r="AB1457" s="2">
        <v>7530762</v>
      </c>
      <c r="AC1457" s="27">
        <v>0.20699999999999999</v>
      </c>
      <c r="AD1457" s="14">
        <v>807.88</v>
      </c>
    </row>
    <row r="1458" spans="1:31" x14ac:dyDescent="0.3">
      <c r="A1458" t="s">
        <v>2041</v>
      </c>
      <c r="B1458" t="s">
        <v>172</v>
      </c>
      <c r="C1458" t="s">
        <v>172</v>
      </c>
      <c r="D1458" t="s">
        <v>172</v>
      </c>
      <c r="E1458" s="2">
        <v>521</v>
      </c>
      <c r="F1458" s="27">
        <v>1.9874117871447643E-2</v>
      </c>
      <c r="G1458" s="14">
        <v>105.454545454545</v>
      </c>
      <c r="H1458" s="2">
        <v>516</v>
      </c>
      <c r="I1458" s="27">
        <v>1.828879279790175E-2</v>
      </c>
      <c r="J1458" s="14">
        <v>93.333335899999994</v>
      </c>
      <c r="L1458" t="s">
        <v>172</v>
      </c>
      <c r="M1458" t="s">
        <v>172</v>
      </c>
      <c r="N1458" t="s">
        <v>172</v>
      </c>
      <c r="O1458" s="2">
        <v>4232</v>
      </c>
      <c r="P1458" s="27">
        <v>1.7682623646748646E-2</v>
      </c>
      <c r="Q1458" s="14">
        <v>268.48484848484799</v>
      </c>
      <c r="R1458" s="2">
        <v>4500</v>
      </c>
      <c r="S1458" s="27">
        <v>1.803007416370506E-2</v>
      </c>
      <c r="T1458" s="14">
        <v>320</v>
      </c>
      <c r="V1458" t="s">
        <v>172</v>
      </c>
      <c r="W1458" t="s">
        <v>172</v>
      </c>
      <c r="X1458" t="s">
        <v>172</v>
      </c>
      <c r="Y1458" s="2">
        <v>457918</v>
      </c>
      <c r="Z1458" s="27">
        <v>1.2999999999999999E-2</v>
      </c>
      <c r="AA1458" s="14">
        <v>2775.76</v>
      </c>
      <c r="AB1458" s="2">
        <v>415822</v>
      </c>
      <c r="AC1458" s="27">
        <v>1.0999999999999999E-2</v>
      </c>
      <c r="AD1458" s="14">
        <v>3324.85</v>
      </c>
    </row>
    <row r="1459" spans="1:31" x14ac:dyDescent="0.3">
      <c r="A1459" t="s">
        <v>2042</v>
      </c>
      <c r="B1459" t="s">
        <v>172</v>
      </c>
      <c r="C1459" t="s">
        <v>172</v>
      </c>
      <c r="D1459" t="s">
        <v>172</v>
      </c>
      <c r="E1459" s="2">
        <v>4359</v>
      </c>
      <c r="F1459" s="27">
        <v>0.16627884798779324</v>
      </c>
      <c r="G1459" s="14">
        <v>167.87878787878699</v>
      </c>
      <c r="H1459" s="2">
        <v>5320</v>
      </c>
      <c r="I1459" s="27">
        <v>0.18855887148224285</v>
      </c>
      <c r="J1459" s="14">
        <v>200.606064</v>
      </c>
      <c r="L1459" t="s">
        <v>172</v>
      </c>
      <c r="M1459" t="s">
        <v>172</v>
      </c>
      <c r="N1459" t="s">
        <v>172</v>
      </c>
      <c r="O1459" s="2">
        <v>39968</v>
      </c>
      <c r="P1459" s="27">
        <v>0.16699884260710063</v>
      </c>
      <c r="Q1459" s="14">
        <v>273.33333333333297</v>
      </c>
      <c r="R1459" s="2">
        <v>40997</v>
      </c>
      <c r="S1459" s="27">
        <v>0.16426198899764807</v>
      </c>
      <c r="T1459" s="14">
        <v>321.81817599999999</v>
      </c>
      <c r="V1459" t="s">
        <v>172</v>
      </c>
      <c r="W1459" t="s">
        <v>172</v>
      </c>
      <c r="X1459" t="s">
        <v>172</v>
      </c>
      <c r="Y1459" s="2">
        <v>7019891</v>
      </c>
      <c r="Z1459" s="27">
        <v>0.19800000000000001</v>
      </c>
      <c r="AA1459" s="14">
        <v>2875.15</v>
      </c>
      <c r="AB1459" s="2">
        <v>7114940</v>
      </c>
      <c r="AC1459" s="27">
        <v>0.19500000000000001</v>
      </c>
      <c r="AD1459" s="14">
        <v>3497.58</v>
      </c>
    </row>
    <row r="1460" spans="1:31" x14ac:dyDescent="0.3">
      <c r="A1460" t="s">
        <v>2031</v>
      </c>
      <c r="B1460" t="s">
        <v>172</v>
      </c>
      <c r="C1460" t="s">
        <v>172</v>
      </c>
      <c r="D1460" t="s">
        <v>172</v>
      </c>
      <c r="E1460" s="2">
        <v>959</v>
      </c>
      <c r="F1460" s="27">
        <v>3.6582109479305742E-2</v>
      </c>
      <c r="G1460" s="14">
        <v>88.484848484848399</v>
      </c>
      <c r="H1460" s="2">
        <v>1150</v>
      </c>
      <c r="I1460" s="27">
        <v>4.0759906429432197E-2</v>
      </c>
      <c r="J1460" s="14">
        <v>116.969696</v>
      </c>
      <c r="L1460" t="s">
        <v>172</v>
      </c>
      <c r="M1460" t="s">
        <v>172</v>
      </c>
      <c r="N1460" t="s">
        <v>172</v>
      </c>
      <c r="O1460" s="2">
        <v>7901</v>
      </c>
      <c r="P1460" s="27">
        <v>3.3012856671304595E-2</v>
      </c>
      <c r="Q1460" s="14">
        <v>39.393939393939398</v>
      </c>
      <c r="R1460" s="2">
        <v>9351</v>
      </c>
      <c r="S1460" s="27">
        <v>3.7466494112179116E-2</v>
      </c>
      <c r="T1460" s="14">
        <v>55.757576</v>
      </c>
      <c r="V1460" t="s">
        <v>172</v>
      </c>
      <c r="W1460" t="s">
        <v>172</v>
      </c>
      <c r="X1460" t="s">
        <v>172</v>
      </c>
      <c r="Y1460" s="2">
        <v>1427224</v>
      </c>
      <c r="Z1460" s="27">
        <v>0.04</v>
      </c>
      <c r="AA1460" s="14">
        <v>443.64</v>
      </c>
      <c r="AB1460" s="2">
        <v>1735473</v>
      </c>
      <c r="AC1460" s="27">
        <v>4.8000000000000001E-2</v>
      </c>
      <c r="AD1460" s="14">
        <v>575.76</v>
      </c>
    </row>
    <row r="1461" spans="1:31" x14ac:dyDescent="0.3">
      <c r="A1461" t="s">
        <v>2041</v>
      </c>
      <c r="B1461" t="s">
        <v>172</v>
      </c>
      <c r="C1461" t="s">
        <v>172</v>
      </c>
      <c r="D1461" t="s">
        <v>172</v>
      </c>
      <c r="E1461" s="2">
        <v>241</v>
      </c>
      <c r="F1461" s="27">
        <v>9.1932099942780843E-3</v>
      </c>
      <c r="G1461" s="14">
        <v>51.515151515151501</v>
      </c>
      <c r="H1461" s="2">
        <v>264</v>
      </c>
      <c r="I1461" s="27">
        <v>9.3570567803218253E-3</v>
      </c>
      <c r="J1461" s="14">
        <v>54.5454559</v>
      </c>
      <c r="L1461" t="s">
        <v>172</v>
      </c>
      <c r="M1461" t="s">
        <v>172</v>
      </c>
      <c r="N1461" t="s">
        <v>172</v>
      </c>
      <c r="O1461" s="2">
        <v>1903</v>
      </c>
      <c r="P1461" s="27">
        <v>7.95133100183428E-3</v>
      </c>
      <c r="Q1461" s="14">
        <v>152.12121212121201</v>
      </c>
      <c r="R1461" s="2">
        <v>2042</v>
      </c>
      <c r="S1461" s="27">
        <v>8.1816469871746067E-3</v>
      </c>
      <c r="T1461" s="14">
        <v>156.96969999999999</v>
      </c>
      <c r="V1461" t="s">
        <v>172</v>
      </c>
      <c r="W1461" t="s">
        <v>172</v>
      </c>
      <c r="X1461" t="s">
        <v>172</v>
      </c>
      <c r="Y1461" s="2">
        <v>238627</v>
      </c>
      <c r="Z1461" s="27">
        <v>7.0000000000000001E-3</v>
      </c>
      <c r="AA1461" s="14">
        <v>1578.79</v>
      </c>
      <c r="AB1461" s="2">
        <v>268598</v>
      </c>
      <c r="AC1461" s="27">
        <v>7.0000000000000001E-3</v>
      </c>
      <c r="AD1461" s="14">
        <v>2291.52</v>
      </c>
    </row>
    <row r="1462" spans="1:31" x14ac:dyDescent="0.3">
      <c r="A1462" t="s">
        <v>2042</v>
      </c>
      <c r="B1462" t="s">
        <v>172</v>
      </c>
      <c r="C1462" t="s">
        <v>172</v>
      </c>
      <c r="D1462" t="s">
        <v>172</v>
      </c>
      <c r="E1462" s="2">
        <v>718</v>
      </c>
      <c r="F1462" s="27">
        <v>2.7388899485027655E-2</v>
      </c>
      <c r="G1462" s="14">
        <v>80.606060606060595</v>
      </c>
      <c r="H1462" s="2">
        <v>886</v>
      </c>
      <c r="I1462" s="27">
        <v>3.1402849649110373E-2</v>
      </c>
      <c r="J1462" s="14">
        <v>118.181816</v>
      </c>
      <c r="L1462" t="s">
        <v>172</v>
      </c>
      <c r="M1462" t="s">
        <v>172</v>
      </c>
      <c r="N1462" t="s">
        <v>172</v>
      </c>
      <c r="O1462" s="2">
        <v>5998</v>
      </c>
      <c r="P1462" s="27">
        <v>2.5061525669470314E-2</v>
      </c>
      <c r="Q1462" s="14">
        <v>163.636363636363</v>
      </c>
      <c r="R1462" s="2">
        <v>7309</v>
      </c>
      <c r="S1462" s="27">
        <v>2.9284847125004506E-2</v>
      </c>
      <c r="T1462" s="14">
        <v>163.03030000000001</v>
      </c>
      <c r="V1462" t="s">
        <v>172</v>
      </c>
      <c r="W1462" t="s">
        <v>172</v>
      </c>
      <c r="X1462" t="s">
        <v>172</v>
      </c>
      <c r="Y1462" s="2">
        <v>1188597</v>
      </c>
      <c r="Z1462" s="27">
        <v>3.4000000000000002E-2</v>
      </c>
      <c r="AA1462" s="14">
        <v>1563.03</v>
      </c>
      <c r="AB1462" s="2">
        <v>1466875</v>
      </c>
      <c r="AC1462" s="27">
        <v>0.04</v>
      </c>
      <c r="AD1462" s="14">
        <v>2317.58</v>
      </c>
    </row>
    <row r="1463" spans="1:31" x14ac:dyDescent="0.3">
      <c r="A1463" t="s">
        <v>2032</v>
      </c>
      <c r="B1463" t="s">
        <v>172</v>
      </c>
      <c r="C1463" t="s">
        <v>172</v>
      </c>
      <c r="D1463" t="s">
        <v>172</v>
      </c>
      <c r="E1463" s="2">
        <v>729</v>
      </c>
      <c r="F1463" s="27">
        <v>2.7808506580202175E-2</v>
      </c>
      <c r="G1463" s="14">
        <v>75.151515151515099</v>
      </c>
      <c r="H1463" s="2">
        <v>1007</v>
      </c>
      <c r="I1463" s="27">
        <v>3.5691500673424539E-2</v>
      </c>
      <c r="J1463" s="14">
        <v>150.909088</v>
      </c>
      <c r="L1463" t="s">
        <v>172</v>
      </c>
      <c r="M1463" t="s">
        <v>172</v>
      </c>
      <c r="N1463" t="s">
        <v>172</v>
      </c>
      <c r="O1463" s="2">
        <v>6521</v>
      </c>
      <c r="P1463" s="27">
        <v>2.7246783743016992E-2</v>
      </c>
      <c r="Q1463" s="14">
        <v>69.090909090909093</v>
      </c>
      <c r="R1463" s="2">
        <v>7154</v>
      </c>
      <c r="S1463" s="27">
        <v>2.8663811237143556E-2</v>
      </c>
      <c r="T1463" s="14">
        <v>65.454544100000007</v>
      </c>
      <c r="V1463" t="s">
        <v>172</v>
      </c>
      <c r="W1463" t="s">
        <v>172</v>
      </c>
      <c r="X1463" t="s">
        <v>172</v>
      </c>
      <c r="Y1463" s="2">
        <v>1197626</v>
      </c>
      <c r="Z1463" s="27">
        <v>3.4000000000000002E-2</v>
      </c>
      <c r="AA1463" s="14">
        <v>640.61</v>
      </c>
      <c r="AB1463" s="2">
        <v>1341470</v>
      </c>
      <c r="AC1463" s="27">
        <v>3.6999999999999998E-2</v>
      </c>
      <c r="AD1463" s="14">
        <v>718.79</v>
      </c>
    </row>
    <row r="1464" spans="1:31" x14ac:dyDescent="0.3">
      <c r="A1464" t="s">
        <v>2041</v>
      </c>
      <c r="B1464" t="s">
        <v>172</v>
      </c>
      <c r="C1464" t="s">
        <v>172</v>
      </c>
      <c r="D1464" t="s">
        <v>172</v>
      </c>
      <c r="E1464" s="2">
        <v>248</v>
      </c>
      <c r="F1464" s="27">
        <v>9.4602326912073247E-3</v>
      </c>
      <c r="G1464" s="14">
        <v>46.6666666666666</v>
      </c>
      <c r="H1464" s="2">
        <v>506</v>
      </c>
      <c r="I1464" s="27">
        <v>1.7934358828950166E-2</v>
      </c>
      <c r="J1464" s="14">
        <v>124.848488</v>
      </c>
      <c r="L1464" t="s">
        <v>172</v>
      </c>
      <c r="M1464" t="s">
        <v>172</v>
      </c>
      <c r="N1464" t="s">
        <v>172</v>
      </c>
      <c r="O1464" s="2">
        <v>2676</v>
      </c>
      <c r="P1464" s="27">
        <v>1.1181167504418566E-2</v>
      </c>
      <c r="Q1464" s="14">
        <v>149.09090909090901</v>
      </c>
      <c r="R1464" s="2">
        <v>3305</v>
      </c>
      <c r="S1464" s="27">
        <v>1.3242087802454495E-2</v>
      </c>
      <c r="T1464" s="14">
        <v>201.81817599999999</v>
      </c>
      <c r="V1464" t="s">
        <v>172</v>
      </c>
      <c r="W1464" t="s">
        <v>172</v>
      </c>
      <c r="X1464" t="s">
        <v>172</v>
      </c>
      <c r="Y1464" s="2">
        <v>467412</v>
      </c>
      <c r="Z1464" s="27">
        <v>1.2999999999999999E-2</v>
      </c>
      <c r="AA1464" s="14">
        <v>2248</v>
      </c>
      <c r="AB1464" s="2">
        <v>502760</v>
      </c>
      <c r="AC1464" s="27">
        <v>1.4E-2</v>
      </c>
      <c r="AD1464" s="14">
        <v>2773.33</v>
      </c>
    </row>
    <row r="1465" spans="1:31" x14ac:dyDescent="0.3">
      <c r="A1465" t="s">
        <v>2042</v>
      </c>
      <c r="B1465" t="s">
        <v>172</v>
      </c>
      <c r="C1465" t="s">
        <v>172</v>
      </c>
      <c r="D1465" t="s">
        <v>172</v>
      </c>
      <c r="E1465" s="2">
        <v>481</v>
      </c>
      <c r="F1465" s="27">
        <v>1.8348273888994852E-2</v>
      </c>
      <c r="G1465" s="14">
        <v>62.424242424242401</v>
      </c>
      <c r="H1465" s="2">
        <v>501</v>
      </c>
      <c r="I1465" s="27">
        <v>1.7757141844474373E-2</v>
      </c>
      <c r="J1465" s="14">
        <v>92.727270000000004</v>
      </c>
      <c r="L1465" t="s">
        <v>172</v>
      </c>
      <c r="M1465" t="s">
        <v>172</v>
      </c>
      <c r="N1465" t="s">
        <v>172</v>
      </c>
      <c r="O1465" s="2">
        <v>3845</v>
      </c>
      <c r="P1465" s="27">
        <v>1.6065616238598427E-2</v>
      </c>
      <c r="Q1465" s="14">
        <v>148.48484848484799</v>
      </c>
      <c r="R1465" s="2">
        <v>3849</v>
      </c>
      <c r="S1465" s="27">
        <v>1.5421723434689061E-2</v>
      </c>
      <c r="T1465" s="14">
        <v>204.24243200000001</v>
      </c>
      <c r="V1465" t="s">
        <v>172</v>
      </c>
      <c r="W1465" t="s">
        <v>172</v>
      </c>
      <c r="X1465" t="s">
        <v>172</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122" t="s">
        <v>2043</v>
      </c>
      <c r="B1467" s="122"/>
      <c r="C1467" s="122"/>
      <c r="D1467" s="122"/>
      <c r="E1467" s="122"/>
      <c r="F1467" s="122"/>
      <c r="G1467" s="122"/>
      <c r="H1467" s="122"/>
      <c r="I1467" s="122"/>
      <c r="J1467" s="122"/>
      <c r="K1467" s="122"/>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172</v>
      </c>
      <c r="C1468" t="s">
        <v>172</v>
      </c>
      <c r="D1468" t="s">
        <v>172</v>
      </c>
      <c r="E1468" s="211" t="s">
        <v>1703</v>
      </c>
      <c r="F1468" s="211"/>
      <c r="G1468" s="211" t="s">
        <v>1704</v>
      </c>
      <c r="H1468" s="211" t="s">
        <v>1703</v>
      </c>
      <c r="I1468" s="211"/>
      <c r="J1468" s="211" t="s">
        <v>1704</v>
      </c>
      <c r="K1468" t="s">
        <v>172</v>
      </c>
      <c r="L1468" t="s">
        <v>172</v>
      </c>
      <c r="M1468" t="s">
        <v>172</v>
      </c>
      <c r="N1468" t="s">
        <v>172</v>
      </c>
      <c r="O1468" s="211" t="s">
        <v>1703</v>
      </c>
      <c r="P1468" s="211"/>
      <c r="Q1468" s="211" t="s">
        <v>1704</v>
      </c>
      <c r="R1468" s="211" t="s">
        <v>1703</v>
      </c>
      <c r="S1468" s="211"/>
      <c r="T1468" s="211" t="s">
        <v>1704</v>
      </c>
      <c r="U1468" t="s">
        <v>172</v>
      </c>
      <c r="V1468" t="s">
        <v>172</v>
      </c>
      <c r="W1468" t="s">
        <v>172</v>
      </c>
      <c r="X1468" t="s">
        <v>172</v>
      </c>
      <c r="Y1468" s="211" t="s">
        <v>1703</v>
      </c>
      <c r="Z1468" s="211"/>
      <c r="AA1468" s="211" t="s">
        <v>1704</v>
      </c>
      <c r="AB1468" s="211" t="s">
        <v>1703</v>
      </c>
      <c r="AC1468" s="211"/>
      <c r="AD1468" s="211" t="s">
        <v>1704</v>
      </c>
      <c r="AE1468" t="s">
        <v>172</v>
      </c>
    </row>
    <row r="1469" spans="1:31" x14ac:dyDescent="0.3">
      <c r="A1469" t="s">
        <v>174</v>
      </c>
      <c r="B1469" t="s">
        <v>172</v>
      </c>
      <c r="C1469" t="s">
        <v>172</v>
      </c>
      <c r="D1469" t="s">
        <v>172</v>
      </c>
      <c r="E1469" s="2">
        <v>26215</v>
      </c>
      <c r="F1469" s="27" t="s">
        <v>172</v>
      </c>
      <c r="G1469" s="14">
        <v>201.21212121212099</v>
      </c>
      <c r="H1469" s="2">
        <v>28214</v>
      </c>
      <c r="I1469" s="27" t="s">
        <v>172</v>
      </c>
      <c r="J1469" s="14">
        <v>221.81817599999999</v>
      </c>
      <c r="L1469" t="s">
        <v>172</v>
      </c>
      <c r="M1469" t="s">
        <v>172</v>
      </c>
      <c r="N1469" t="s">
        <v>172</v>
      </c>
      <c r="O1469" s="2">
        <v>239331</v>
      </c>
      <c r="P1469" s="27" t="s">
        <v>172</v>
      </c>
      <c r="Q1469" s="14">
        <v>195.75757575757501</v>
      </c>
      <c r="R1469" s="2">
        <v>249583</v>
      </c>
      <c r="S1469" s="27" t="s">
        <v>172</v>
      </c>
      <c r="T1469" s="14">
        <v>247.27271999999999</v>
      </c>
      <c r="V1469" t="s">
        <v>172</v>
      </c>
      <c r="W1469" t="s">
        <v>172</v>
      </c>
      <c r="X1469" t="s">
        <v>172</v>
      </c>
      <c r="Y1469" s="2">
        <v>35400693</v>
      </c>
      <c r="Z1469" s="27" t="s">
        <v>172</v>
      </c>
      <c r="AA1469" s="14">
        <v>1443.03</v>
      </c>
      <c r="AB1469" s="2">
        <v>36429855</v>
      </c>
      <c r="AC1469" s="27" t="s">
        <v>172</v>
      </c>
      <c r="AD1469" s="14">
        <v>1813.33</v>
      </c>
    </row>
    <row r="1470" spans="1:31" x14ac:dyDescent="0.3">
      <c r="A1470" t="s">
        <v>2025</v>
      </c>
      <c r="B1470" t="s">
        <v>172</v>
      </c>
      <c r="C1470" t="s">
        <v>172</v>
      </c>
      <c r="D1470" t="s">
        <v>172</v>
      </c>
      <c r="E1470" s="2">
        <v>12884</v>
      </c>
      <c r="F1470" s="27">
        <v>0.49147434674804502</v>
      </c>
      <c r="G1470" s="14">
        <v>218.78787878787799</v>
      </c>
      <c r="H1470" s="2">
        <v>13791</v>
      </c>
      <c r="I1470" s="27">
        <v>0.48879988658112994</v>
      </c>
      <c r="J1470" s="14">
        <v>294.54544099999998</v>
      </c>
      <c r="L1470" t="s">
        <v>172</v>
      </c>
      <c r="M1470" t="s">
        <v>172</v>
      </c>
      <c r="N1470" t="s">
        <v>172</v>
      </c>
      <c r="O1470" s="2">
        <v>119607</v>
      </c>
      <c r="P1470" s="27">
        <v>0.49975556864760518</v>
      </c>
      <c r="Q1470" s="14">
        <v>180.60606060606</v>
      </c>
      <c r="R1470" s="2">
        <v>124841</v>
      </c>
      <c r="S1470" s="27">
        <v>0.50019833081580078</v>
      </c>
      <c r="T1470" s="14">
        <v>248.484848</v>
      </c>
      <c r="V1470" t="s">
        <v>172</v>
      </c>
      <c r="W1470" t="s">
        <v>172</v>
      </c>
      <c r="X1470" t="s">
        <v>172</v>
      </c>
      <c r="Y1470" s="2">
        <v>17405072</v>
      </c>
      <c r="Z1470" s="27">
        <v>0.49199999999999999</v>
      </c>
      <c r="AA1470" s="14">
        <v>1794.55</v>
      </c>
      <c r="AB1470" s="2">
        <v>17932063</v>
      </c>
      <c r="AC1470" s="27">
        <v>0.49199999999999999</v>
      </c>
      <c r="AD1470" s="14">
        <v>2207.27</v>
      </c>
    </row>
    <row r="1471" spans="1:31" x14ac:dyDescent="0.3">
      <c r="A1471" t="s">
        <v>2028</v>
      </c>
      <c r="B1471" t="s">
        <v>172</v>
      </c>
      <c r="C1471" t="s">
        <v>172</v>
      </c>
      <c r="D1471" t="s">
        <v>172</v>
      </c>
      <c r="E1471" s="2">
        <v>3533</v>
      </c>
      <c r="F1471" s="27">
        <v>0.13477016975014305</v>
      </c>
      <c r="G1471" s="14">
        <v>185.45454545454501</v>
      </c>
      <c r="H1471" s="2">
        <v>3624</v>
      </c>
      <c r="I1471" s="27">
        <v>0.12844687034805416</v>
      </c>
      <c r="J1471" s="14">
        <v>252.72728000000001</v>
      </c>
      <c r="L1471" t="s">
        <v>172</v>
      </c>
      <c r="M1471" t="s">
        <v>172</v>
      </c>
      <c r="N1471" t="s">
        <v>172</v>
      </c>
      <c r="O1471" s="2">
        <v>29878</v>
      </c>
      <c r="P1471" s="27">
        <v>0.12483965721114272</v>
      </c>
      <c r="Q1471" s="14">
        <v>72.727272727272705</v>
      </c>
      <c r="R1471" s="2">
        <v>30452</v>
      </c>
      <c r="S1471" s="27">
        <v>0.12201151520736589</v>
      </c>
      <c r="T1471" s="14">
        <v>101.818184</v>
      </c>
      <c r="V1471" t="s">
        <v>172</v>
      </c>
      <c r="W1471" t="s">
        <v>172</v>
      </c>
      <c r="X1471" t="s">
        <v>172</v>
      </c>
      <c r="Y1471" s="2">
        <v>3391724</v>
      </c>
      <c r="Z1471" s="27">
        <v>9.6000000000000002E-2</v>
      </c>
      <c r="AA1471" s="14">
        <v>489.7</v>
      </c>
      <c r="AB1471" s="2">
        <v>3334728</v>
      </c>
      <c r="AC1471" s="27">
        <v>9.1999999999999998E-2</v>
      </c>
      <c r="AD1471" s="14">
        <v>715.76</v>
      </c>
    </row>
    <row r="1472" spans="1:31" x14ac:dyDescent="0.3">
      <c r="A1472" t="s">
        <v>2044</v>
      </c>
      <c r="B1472" t="s">
        <v>172</v>
      </c>
      <c r="C1472" t="s">
        <v>172</v>
      </c>
      <c r="D1472" t="s">
        <v>172</v>
      </c>
      <c r="E1472" s="2">
        <v>8</v>
      </c>
      <c r="F1472" s="27">
        <v>3.0516879649055887E-4</v>
      </c>
      <c r="G1472" s="14">
        <v>9.6969696969696901</v>
      </c>
      <c r="H1472" s="2">
        <v>27</v>
      </c>
      <c r="I1472" s="27">
        <v>9.5697171616927767E-4</v>
      </c>
      <c r="J1472" s="14">
        <v>24.848483999999999</v>
      </c>
      <c r="L1472" t="s">
        <v>172</v>
      </c>
      <c r="M1472" t="s">
        <v>172</v>
      </c>
      <c r="N1472" t="s">
        <v>172</v>
      </c>
      <c r="O1472" s="2">
        <v>517</v>
      </c>
      <c r="P1472" s="27">
        <v>2.1601881912497755E-3</v>
      </c>
      <c r="Q1472" s="14">
        <v>116.363636363636</v>
      </c>
      <c r="R1472" s="2">
        <v>440</v>
      </c>
      <c r="S1472" s="27">
        <v>1.7629405848956059E-3</v>
      </c>
      <c r="T1472" s="14">
        <v>156.96969999999999</v>
      </c>
      <c r="V1472" t="s">
        <v>172</v>
      </c>
      <c r="W1472" t="s">
        <v>172</v>
      </c>
      <c r="X1472" t="s">
        <v>172</v>
      </c>
      <c r="Y1472" s="2">
        <v>37293</v>
      </c>
      <c r="Z1472" s="27">
        <v>1E-3</v>
      </c>
      <c r="AA1472" s="14">
        <v>725.45</v>
      </c>
      <c r="AB1472" s="2">
        <v>46698</v>
      </c>
      <c r="AC1472" s="27">
        <v>1E-3</v>
      </c>
      <c r="AD1472" s="14">
        <v>1167.27</v>
      </c>
    </row>
    <row r="1473" spans="1:30" x14ac:dyDescent="0.3">
      <c r="A1473" t="s">
        <v>2045</v>
      </c>
      <c r="B1473" t="s">
        <v>172</v>
      </c>
      <c r="C1473" t="s">
        <v>172</v>
      </c>
      <c r="D1473" t="s">
        <v>172</v>
      </c>
      <c r="E1473" s="2">
        <v>3525</v>
      </c>
      <c r="F1473" s="27">
        <v>0.13446500095365249</v>
      </c>
      <c r="G1473" s="14">
        <v>183.030303030303</v>
      </c>
      <c r="H1473" s="2">
        <v>3597</v>
      </c>
      <c r="I1473" s="27">
        <v>0.12748989863188487</v>
      </c>
      <c r="J1473" s="14">
        <v>251.515152</v>
      </c>
      <c r="L1473" t="s">
        <v>172</v>
      </c>
      <c r="M1473" t="s">
        <v>172</v>
      </c>
      <c r="N1473" t="s">
        <v>172</v>
      </c>
      <c r="O1473" s="2">
        <v>29361</v>
      </c>
      <c r="P1473" s="27">
        <v>0.12267946901989295</v>
      </c>
      <c r="Q1473" s="14">
        <v>137.575757575757</v>
      </c>
      <c r="R1473" s="2">
        <v>30012</v>
      </c>
      <c r="S1473" s="27">
        <v>0.12024857462247028</v>
      </c>
      <c r="T1473" s="14">
        <v>178.78787199999999</v>
      </c>
      <c r="V1473" t="s">
        <v>172</v>
      </c>
      <c r="W1473" t="s">
        <v>172</v>
      </c>
      <c r="X1473" t="s">
        <v>172</v>
      </c>
      <c r="Y1473" s="2">
        <v>3354431</v>
      </c>
      <c r="Z1473" s="27">
        <v>9.5000000000000001E-2</v>
      </c>
      <c r="AA1473" s="14">
        <v>827.27</v>
      </c>
      <c r="AB1473" s="2">
        <v>3288030</v>
      </c>
      <c r="AC1473" s="27">
        <v>0.09</v>
      </c>
      <c r="AD1473" s="14">
        <v>1340</v>
      </c>
    </row>
    <row r="1474" spans="1:30" x14ac:dyDescent="0.3">
      <c r="A1474" t="s">
        <v>2029</v>
      </c>
      <c r="B1474" t="s">
        <v>172</v>
      </c>
      <c r="C1474" t="s">
        <v>172</v>
      </c>
      <c r="D1474" t="s">
        <v>172</v>
      </c>
      <c r="E1474" s="2">
        <v>3615</v>
      </c>
      <c r="F1474" s="27">
        <v>0.13789814991417126</v>
      </c>
      <c r="G1474" s="14">
        <v>195.15151515151501</v>
      </c>
      <c r="H1474" s="2">
        <v>3615</v>
      </c>
      <c r="I1474" s="27">
        <v>0.12812787977599774</v>
      </c>
      <c r="J1474" s="14">
        <v>250.30302399999999</v>
      </c>
      <c r="L1474" t="s">
        <v>172</v>
      </c>
      <c r="M1474" t="s">
        <v>172</v>
      </c>
      <c r="N1474" t="s">
        <v>172</v>
      </c>
      <c r="O1474" s="2">
        <v>34439</v>
      </c>
      <c r="P1474" s="27">
        <v>0.14389694607050488</v>
      </c>
      <c r="Q1474" s="14">
        <v>116.969696969697</v>
      </c>
      <c r="R1474" s="2">
        <v>35894</v>
      </c>
      <c r="S1474" s="27">
        <v>0.14381588489600655</v>
      </c>
      <c r="T1474" s="14">
        <v>128.484848</v>
      </c>
      <c r="V1474" t="s">
        <v>172</v>
      </c>
      <c r="W1474" t="s">
        <v>172</v>
      </c>
      <c r="X1474" t="s">
        <v>172</v>
      </c>
      <c r="Y1474" s="2">
        <v>4741790</v>
      </c>
      <c r="Z1474" s="27">
        <v>0.13400000000000001</v>
      </c>
      <c r="AA1474" s="14">
        <v>1612.12</v>
      </c>
      <c r="AB1474" s="2">
        <v>4816407</v>
      </c>
      <c r="AC1474" s="27">
        <v>0.13200000000000001</v>
      </c>
      <c r="AD1474" s="14">
        <v>1673.33</v>
      </c>
    </row>
    <row r="1475" spans="1:30" x14ac:dyDescent="0.3">
      <c r="A1475" t="s">
        <v>2044</v>
      </c>
      <c r="B1475" t="s">
        <v>172</v>
      </c>
      <c r="C1475" t="s">
        <v>172</v>
      </c>
      <c r="D1475" t="s">
        <v>172</v>
      </c>
      <c r="E1475" s="2">
        <v>8</v>
      </c>
      <c r="F1475" s="27">
        <v>3.0516879649055887E-4</v>
      </c>
      <c r="G1475" s="14">
        <v>7.8787878787878798</v>
      </c>
      <c r="H1475" s="2">
        <v>1</v>
      </c>
      <c r="I1475" s="27">
        <v>3.5443396895158435E-5</v>
      </c>
      <c r="J1475" s="14">
        <v>2.4242425000000001</v>
      </c>
      <c r="L1475" t="s">
        <v>172</v>
      </c>
      <c r="M1475" t="s">
        <v>172</v>
      </c>
      <c r="N1475" t="s">
        <v>172</v>
      </c>
      <c r="O1475" s="2">
        <v>191</v>
      </c>
      <c r="P1475" s="27">
        <v>7.9805791978473331E-4</v>
      </c>
      <c r="Q1475" s="14">
        <v>61.818181818181799</v>
      </c>
      <c r="R1475" s="2">
        <v>329</v>
      </c>
      <c r="S1475" s="27">
        <v>1.3181987555242144E-3</v>
      </c>
      <c r="T1475" s="14">
        <v>167.27271999999999</v>
      </c>
      <c r="V1475" t="s">
        <v>172</v>
      </c>
      <c r="W1475" t="s">
        <v>172</v>
      </c>
      <c r="X1475" t="s">
        <v>172</v>
      </c>
      <c r="Y1475" s="2">
        <v>41345</v>
      </c>
      <c r="Z1475" s="27">
        <v>1E-3</v>
      </c>
      <c r="AA1475" s="14">
        <v>853.33</v>
      </c>
      <c r="AB1475" s="2">
        <v>42696</v>
      </c>
      <c r="AC1475" s="27">
        <v>1E-3</v>
      </c>
      <c r="AD1475" s="14">
        <v>1030.9100000000001</v>
      </c>
    </row>
    <row r="1476" spans="1:30" x14ac:dyDescent="0.3">
      <c r="A1476" t="s">
        <v>2045</v>
      </c>
      <c r="B1476" t="s">
        <v>172</v>
      </c>
      <c r="C1476" t="s">
        <v>172</v>
      </c>
      <c r="D1476" t="s">
        <v>172</v>
      </c>
      <c r="E1476" s="2">
        <v>3607</v>
      </c>
      <c r="F1476" s="27">
        <v>0.13759298111768073</v>
      </c>
      <c r="G1476" s="14">
        <v>194.54545454545399</v>
      </c>
      <c r="H1476" s="2">
        <v>3614</v>
      </c>
      <c r="I1476" s="27">
        <v>0.12809243637910259</v>
      </c>
      <c r="J1476" s="14">
        <v>250.30302399999999</v>
      </c>
      <c r="L1476" t="s">
        <v>172</v>
      </c>
      <c r="M1476" t="s">
        <v>172</v>
      </c>
      <c r="N1476" t="s">
        <v>172</v>
      </c>
      <c r="O1476" s="2">
        <v>34248</v>
      </c>
      <c r="P1476" s="27">
        <v>0.14309888815072014</v>
      </c>
      <c r="Q1476" s="14">
        <v>130.90909090909</v>
      </c>
      <c r="R1476" s="2">
        <v>35565</v>
      </c>
      <c r="S1476" s="27">
        <v>0.14249768614048233</v>
      </c>
      <c r="T1476" s="14">
        <v>201.81817599999999</v>
      </c>
      <c r="V1476" t="s">
        <v>172</v>
      </c>
      <c r="W1476" t="s">
        <v>172</v>
      </c>
      <c r="X1476" t="s">
        <v>172</v>
      </c>
      <c r="Y1476" s="2">
        <v>4700445</v>
      </c>
      <c r="Z1476" s="27">
        <v>0.13300000000000001</v>
      </c>
      <c r="AA1476" s="14">
        <v>1869.09</v>
      </c>
      <c r="AB1476" s="2">
        <v>4773711</v>
      </c>
      <c r="AC1476" s="27">
        <v>0.13100000000000001</v>
      </c>
      <c r="AD1476" s="14">
        <v>1983.64</v>
      </c>
    </row>
    <row r="1477" spans="1:30" x14ac:dyDescent="0.3">
      <c r="A1477" t="s">
        <v>2030</v>
      </c>
      <c r="B1477" t="s">
        <v>172</v>
      </c>
      <c r="C1477" t="s">
        <v>172</v>
      </c>
      <c r="D1477" t="s">
        <v>172</v>
      </c>
      <c r="E1477" s="2">
        <v>4353</v>
      </c>
      <c r="F1477" s="27">
        <v>0.16604997139042532</v>
      </c>
      <c r="G1477" s="14">
        <v>183.030303030303</v>
      </c>
      <c r="H1477" s="2">
        <v>5135</v>
      </c>
      <c r="I1477" s="27">
        <v>0.18200184305663855</v>
      </c>
      <c r="J1477" s="14">
        <v>213.33332799999999</v>
      </c>
      <c r="L1477" t="s">
        <v>172</v>
      </c>
      <c r="M1477" t="s">
        <v>172</v>
      </c>
      <c r="N1477" t="s">
        <v>172</v>
      </c>
      <c r="O1477" s="2">
        <v>43234</v>
      </c>
      <c r="P1477" s="27">
        <v>0.18064521520404794</v>
      </c>
      <c r="Q1477" s="14">
        <v>123.636363636363</v>
      </c>
      <c r="R1477" s="2">
        <v>44619</v>
      </c>
      <c r="S1477" s="27">
        <v>0.17877419535785691</v>
      </c>
      <c r="T1477" s="14">
        <v>161.81817599999999</v>
      </c>
      <c r="V1477" t="s">
        <v>172</v>
      </c>
      <c r="W1477" t="s">
        <v>172</v>
      </c>
      <c r="X1477" t="s">
        <v>172</v>
      </c>
      <c r="Y1477" s="2">
        <v>7195146</v>
      </c>
      <c r="Z1477" s="27">
        <v>0.20300000000000001</v>
      </c>
      <c r="AA1477" s="14">
        <v>1241.21</v>
      </c>
      <c r="AB1477" s="2">
        <v>7309447</v>
      </c>
      <c r="AC1477" s="27">
        <v>0.20100000000000001</v>
      </c>
      <c r="AD1477" s="14">
        <v>1505.45</v>
      </c>
    </row>
    <row r="1478" spans="1:30" x14ac:dyDescent="0.3">
      <c r="A1478" t="s">
        <v>2044</v>
      </c>
      <c r="B1478" t="s">
        <v>172</v>
      </c>
      <c r="C1478" t="s">
        <v>172</v>
      </c>
      <c r="D1478" t="s">
        <v>172</v>
      </c>
      <c r="E1478" s="2">
        <v>78</v>
      </c>
      <c r="F1478" s="27">
        <v>2.9753957657829488E-3</v>
      </c>
      <c r="G1478" s="14">
        <v>27.272727272727199</v>
      </c>
      <c r="H1478" s="2">
        <v>90</v>
      </c>
      <c r="I1478" s="27">
        <v>3.1899057205642587E-3</v>
      </c>
      <c r="J1478" s="14">
        <v>25.454546000000001</v>
      </c>
      <c r="L1478" t="s">
        <v>172</v>
      </c>
      <c r="M1478" t="s">
        <v>172</v>
      </c>
      <c r="N1478" t="s">
        <v>172</v>
      </c>
      <c r="O1478" s="2">
        <v>1596</v>
      </c>
      <c r="P1478" s="27">
        <v>6.6685886909760963E-3</v>
      </c>
      <c r="Q1478" s="14">
        <v>190.30303030303</v>
      </c>
      <c r="R1478" s="2">
        <v>1069</v>
      </c>
      <c r="S1478" s="27">
        <v>4.283144284666824E-3</v>
      </c>
      <c r="T1478" s="14">
        <v>127.272728</v>
      </c>
      <c r="V1478" t="s">
        <v>172</v>
      </c>
      <c r="W1478" t="s">
        <v>172</v>
      </c>
      <c r="X1478" t="s">
        <v>172</v>
      </c>
      <c r="Y1478" s="2">
        <v>142612</v>
      </c>
      <c r="Z1478" s="27">
        <v>4.0000000000000001E-3</v>
      </c>
      <c r="AA1478" s="14">
        <v>1775.76</v>
      </c>
      <c r="AB1478" s="2">
        <v>135733</v>
      </c>
      <c r="AC1478" s="27">
        <v>4.0000000000000001E-3</v>
      </c>
      <c r="AD1478" s="14">
        <v>1958.79</v>
      </c>
    </row>
    <row r="1479" spans="1:30" x14ac:dyDescent="0.3">
      <c r="A1479" t="s">
        <v>2045</v>
      </c>
      <c r="B1479" t="s">
        <v>172</v>
      </c>
      <c r="C1479" t="s">
        <v>172</v>
      </c>
      <c r="D1479" t="s">
        <v>172</v>
      </c>
      <c r="E1479" s="2">
        <v>4275</v>
      </c>
      <c r="F1479" s="27">
        <v>0.16307457562464239</v>
      </c>
      <c r="G1479" s="14">
        <v>190.90909090909</v>
      </c>
      <c r="H1479" s="2">
        <v>5045</v>
      </c>
      <c r="I1479" s="27">
        <v>0.17881193733607428</v>
      </c>
      <c r="J1479" s="14">
        <v>210.30302399999999</v>
      </c>
      <c r="L1479" t="s">
        <v>172</v>
      </c>
      <c r="M1479" t="s">
        <v>172</v>
      </c>
      <c r="N1479" t="s">
        <v>172</v>
      </c>
      <c r="O1479" s="2">
        <v>41638</v>
      </c>
      <c r="P1479" s="27">
        <v>0.17397662651307186</v>
      </c>
      <c r="Q1479" s="14">
        <v>233.333333333333</v>
      </c>
      <c r="R1479" s="2">
        <v>43550</v>
      </c>
      <c r="S1479" s="27">
        <v>0.17449105107319007</v>
      </c>
      <c r="T1479" s="14">
        <v>213.33332799999999</v>
      </c>
      <c r="V1479" t="s">
        <v>172</v>
      </c>
      <c r="W1479" t="s">
        <v>172</v>
      </c>
      <c r="X1479" t="s">
        <v>172</v>
      </c>
      <c r="Y1479" s="2">
        <v>7052534</v>
      </c>
      <c r="Z1479" s="27">
        <v>0.19900000000000001</v>
      </c>
      <c r="AA1479" s="14">
        <v>2341.21</v>
      </c>
      <c r="AB1479" s="2">
        <v>7173714</v>
      </c>
      <c r="AC1479" s="27">
        <v>0.19700000000000001</v>
      </c>
      <c r="AD1479" s="14">
        <v>2529.09</v>
      </c>
    </row>
    <row r="1480" spans="1:30" x14ac:dyDescent="0.3">
      <c r="A1480" t="s">
        <v>2031</v>
      </c>
      <c r="B1480" t="s">
        <v>172</v>
      </c>
      <c r="C1480" t="s">
        <v>172</v>
      </c>
      <c r="D1480" t="s">
        <v>172</v>
      </c>
      <c r="E1480" s="2">
        <v>790</v>
      </c>
      <c r="F1480" s="27">
        <v>3.0135418653442686E-2</v>
      </c>
      <c r="G1480" s="14">
        <v>93.939393939393895</v>
      </c>
      <c r="H1480" s="2">
        <v>714</v>
      </c>
      <c r="I1480" s="27">
        <v>2.5306585383143121E-2</v>
      </c>
      <c r="J1480" s="14">
        <v>102.42424</v>
      </c>
      <c r="L1480" t="s">
        <v>172</v>
      </c>
      <c r="M1480" t="s">
        <v>172</v>
      </c>
      <c r="N1480" t="s">
        <v>172</v>
      </c>
      <c r="O1480" s="2">
        <v>7315</v>
      </c>
      <c r="P1480" s="27">
        <v>3.0564364833640438E-2</v>
      </c>
      <c r="Q1480" s="14">
        <v>36.363636363636303</v>
      </c>
      <c r="R1480" s="2">
        <v>8487</v>
      </c>
      <c r="S1480" s="27">
        <v>3.4004719872747745E-2</v>
      </c>
      <c r="T1480" s="14">
        <v>29.69697</v>
      </c>
      <c r="V1480" t="s">
        <v>172</v>
      </c>
      <c r="W1480" t="s">
        <v>172</v>
      </c>
      <c r="X1480" t="s">
        <v>172</v>
      </c>
      <c r="Y1480" s="2">
        <v>1235980</v>
      </c>
      <c r="Z1480" s="27">
        <v>3.5000000000000003E-2</v>
      </c>
      <c r="AA1480" s="14">
        <v>441.21</v>
      </c>
      <c r="AB1480" s="2">
        <v>1503403</v>
      </c>
      <c r="AC1480" s="27">
        <v>4.1000000000000002E-2</v>
      </c>
      <c r="AD1480" s="14">
        <v>581.21</v>
      </c>
    </row>
    <row r="1481" spans="1:30" x14ac:dyDescent="0.3">
      <c r="A1481" t="s">
        <v>2044</v>
      </c>
      <c r="B1481" t="s">
        <v>172</v>
      </c>
      <c r="C1481" t="s">
        <v>172</v>
      </c>
      <c r="D1481" t="s">
        <v>172</v>
      </c>
      <c r="E1481" s="2">
        <v>21</v>
      </c>
      <c r="F1481" s="27">
        <v>8.0106809078771691E-4</v>
      </c>
      <c r="G1481" s="14">
        <v>12.1212121212121</v>
      </c>
      <c r="H1481" s="2">
        <v>95</v>
      </c>
      <c r="I1481" s="27">
        <v>3.3671227050400513E-3</v>
      </c>
      <c r="J1481" s="14">
        <v>34.5454559</v>
      </c>
      <c r="L1481" t="s">
        <v>172</v>
      </c>
      <c r="M1481" t="s">
        <v>172</v>
      </c>
      <c r="N1481" t="s">
        <v>172</v>
      </c>
      <c r="O1481" s="2">
        <v>417</v>
      </c>
      <c r="P1481" s="27">
        <v>1.7423568196347319E-3</v>
      </c>
      <c r="Q1481" s="14">
        <v>92.121212121212096</v>
      </c>
      <c r="R1481" s="2">
        <v>440</v>
      </c>
      <c r="S1481" s="27">
        <v>1.7629405848956059E-3</v>
      </c>
      <c r="T1481" s="14">
        <v>92.121215800000002</v>
      </c>
      <c r="V1481" t="s">
        <v>172</v>
      </c>
      <c r="W1481" t="s">
        <v>172</v>
      </c>
      <c r="X1481" t="s">
        <v>172</v>
      </c>
      <c r="Y1481" s="2">
        <v>55151</v>
      </c>
      <c r="Z1481" s="27">
        <v>2E-3</v>
      </c>
      <c r="AA1481" s="14">
        <v>1024.24</v>
      </c>
      <c r="AB1481" s="2">
        <v>65179</v>
      </c>
      <c r="AC1481" s="27">
        <v>2E-3</v>
      </c>
      <c r="AD1481" s="14">
        <v>1267.8800000000001</v>
      </c>
    </row>
    <row r="1482" spans="1:30" x14ac:dyDescent="0.3">
      <c r="A1482" t="s">
        <v>2045</v>
      </c>
      <c r="B1482" t="s">
        <v>172</v>
      </c>
      <c r="C1482" t="s">
        <v>172</v>
      </c>
      <c r="D1482" t="s">
        <v>172</v>
      </c>
      <c r="E1482" s="2">
        <v>769</v>
      </c>
      <c r="F1482" s="27">
        <v>2.933435056265497E-2</v>
      </c>
      <c r="G1482" s="14">
        <v>94.545454545454504</v>
      </c>
      <c r="H1482" s="2">
        <v>619</v>
      </c>
      <c r="I1482" s="27">
        <v>2.193946267810307E-2</v>
      </c>
      <c r="J1482" s="14">
        <v>97.575760000000002</v>
      </c>
      <c r="L1482" t="s">
        <v>172</v>
      </c>
      <c r="M1482" t="s">
        <v>172</v>
      </c>
      <c r="N1482" t="s">
        <v>172</v>
      </c>
      <c r="O1482" s="2">
        <v>6898</v>
      </c>
      <c r="P1482" s="27">
        <v>2.8822008014005706E-2</v>
      </c>
      <c r="Q1482" s="14">
        <v>101.818181818181</v>
      </c>
      <c r="R1482" s="2">
        <v>8047</v>
      </c>
      <c r="S1482" s="27">
        <v>3.2241779287852136E-2</v>
      </c>
      <c r="T1482" s="14">
        <v>92.121215800000002</v>
      </c>
      <c r="V1482" t="s">
        <v>172</v>
      </c>
      <c r="W1482" t="s">
        <v>172</v>
      </c>
      <c r="X1482" t="s">
        <v>172</v>
      </c>
      <c r="Y1482" s="2">
        <v>1180829</v>
      </c>
      <c r="Z1482" s="27">
        <v>3.3000000000000002E-2</v>
      </c>
      <c r="AA1482" s="14">
        <v>1187.27</v>
      </c>
      <c r="AB1482" s="2">
        <v>1438224</v>
      </c>
      <c r="AC1482" s="27">
        <v>3.9E-2</v>
      </c>
      <c r="AD1482" s="14">
        <v>1383.03</v>
      </c>
    </row>
    <row r="1483" spans="1:30" x14ac:dyDescent="0.3">
      <c r="A1483" t="s">
        <v>2032</v>
      </c>
      <c r="B1483" t="s">
        <v>172</v>
      </c>
      <c r="C1483" t="s">
        <v>172</v>
      </c>
      <c r="D1483" t="s">
        <v>172</v>
      </c>
      <c r="E1483" s="2">
        <v>593</v>
      </c>
      <c r="F1483" s="27">
        <v>2.2620637039862675E-2</v>
      </c>
      <c r="G1483" s="14">
        <v>69.090909090909093</v>
      </c>
      <c r="H1483" s="2">
        <v>703</v>
      </c>
      <c r="I1483" s="27">
        <v>2.4916708017296379E-2</v>
      </c>
      <c r="J1483" s="14">
        <v>91.515150000000006</v>
      </c>
      <c r="L1483" t="s">
        <v>172</v>
      </c>
      <c r="M1483" t="s">
        <v>172</v>
      </c>
      <c r="N1483" t="s">
        <v>172</v>
      </c>
      <c r="O1483" s="2">
        <v>4741</v>
      </c>
      <c r="P1483" s="27">
        <v>1.9809385328269216E-2</v>
      </c>
      <c r="Q1483" s="14">
        <v>46.6666666666666</v>
      </c>
      <c r="R1483" s="2">
        <v>5389</v>
      </c>
      <c r="S1483" s="27">
        <v>2.1592015481823681E-2</v>
      </c>
      <c r="T1483" s="14">
        <v>59.393940000000001</v>
      </c>
      <c r="V1483" t="s">
        <v>172</v>
      </c>
      <c r="W1483" t="s">
        <v>172</v>
      </c>
      <c r="X1483" t="s">
        <v>172</v>
      </c>
      <c r="Y1483" s="2">
        <v>840432</v>
      </c>
      <c r="Z1483" s="27">
        <v>2.4E-2</v>
      </c>
      <c r="AA1483" s="14">
        <v>598.17999999999995</v>
      </c>
      <c r="AB1483" s="2">
        <v>968078</v>
      </c>
      <c r="AC1483" s="27">
        <v>2.7E-2</v>
      </c>
      <c r="AD1483" s="14">
        <v>536.36</v>
      </c>
    </row>
    <row r="1484" spans="1:30" x14ac:dyDescent="0.3">
      <c r="A1484" t="s">
        <v>2044</v>
      </c>
      <c r="B1484" t="s">
        <v>172</v>
      </c>
      <c r="C1484" t="s">
        <v>172</v>
      </c>
      <c r="D1484" t="s">
        <v>172</v>
      </c>
      <c r="E1484" s="2">
        <v>65</v>
      </c>
      <c r="F1484" s="27">
        <v>2.4794964714857904E-3</v>
      </c>
      <c r="G1484" s="14">
        <v>23.636363636363601</v>
      </c>
      <c r="H1484" s="2">
        <v>39</v>
      </c>
      <c r="I1484" s="27">
        <v>1.3822924789111788E-3</v>
      </c>
      <c r="J1484" s="14">
        <v>16.363636</v>
      </c>
      <c r="L1484" t="s">
        <v>172</v>
      </c>
      <c r="M1484" t="s">
        <v>172</v>
      </c>
      <c r="N1484" t="s">
        <v>172</v>
      </c>
      <c r="O1484" s="2">
        <v>864</v>
      </c>
      <c r="P1484" s="27">
        <v>3.6100630507539767E-3</v>
      </c>
      <c r="Q1484" s="14">
        <v>101.818181818181</v>
      </c>
      <c r="R1484" s="2">
        <v>736</v>
      </c>
      <c r="S1484" s="27">
        <v>2.9489187965526498E-3</v>
      </c>
      <c r="T1484" s="14">
        <v>100.606064</v>
      </c>
      <c r="V1484" t="s">
        <v>172</v>
      </c>
      <c r="W1484" t="s">
        <v>172</v>
      </c>
      <c r="X1484" t="s">
        <v>172</v>
      </c>
      <c r="Y1484" s="2">
        <v>109148</v>
      </c>
      <c r="Z1484" s="27">
        <v>3.0000000000000001E-3</v>
      </c>
      <c r="AA1484" s="14">
        <v>1393.94</v>
      </c>
      <c r="AB1484" s="2">
        <v>127888</v>
      </c>
      <c r="AC1484" s="27">
        <v>4.0000000000000001E-3</v>
      </c>
      <c r="AD1484" s="14">
        <v>1620.61</v>
      </c>
    </row>
    <row r="1485" spans="1:30" x14ac:dyDescent="0.3">
      <c r="A1485" t="s">
        <v>2045</v>
      </c>
      <c r="B1485" t="s">
        <v>172</v>
      </c>
      <c r="C1485" t="s">
        <v>172</v>
      </c>
      <c r="D1485" t="s">
        <v>172</v>
      </c>
      <c r="E1485" s="2">
        <v>528</v>
      </c>
      <c r="F1485" s="27">
        <v>2.0141140568376882E-2</v>
      </c>
      <c r="G1485" s="14">
        <v>61.818181818181799</v>
      </c>
      <c r="H1485" s="2">
        <v>664</v>
      </c>
      <c r="I1485" s="27">
        <v>2.3534415538385201E-2</v>
      </c>
      <c r="J1485" s="14">
        <v>91.515150000000006</v>
      </c>
      <c r="L1485" t="s">
        <v>172</v>
      </c>
      <c r="M1485" t="s">
        <v>172</v>
      </c>
      <c r="N1485" t="s">
        <v>172</v>
      </c>
      <c r="O1485" s="2">
        <v>3877</v>
      </c>
      <c r="P1485" s="27">
        <v>1.6199322277515242E-2</v>
      </c>
      <c r="Q1485" s="14">
        <v>109.09090909090899</v>
      </c>
      <c r="R1485" s="2">
        <v>4653</v>
      </c>
      <c r="S1485" s="27">
        <v>1.8643096685271032E-2</v>
      </c>
      <c r="T1485" s="14">
        <v>120</v>
      </c>
      <c r="V1485" t="s">
        <v>172</v>
      </c>
      <c r="W1485" t="s">
        <v>172</v>
      </c>
      <c r="X1485" t="s">
        <v>172</v>
      </c>
      <c r="Y1485" s="2">
        <v>731284</v>
      </c>
      <c r="Z1485" s="27">
        <v>2.1000000000000001E-2</v>
      </c>
      <c r="AA1485" s="14">
        <v>1424.24</v>
      </c>
      <c r="AB1485" s="2">
        <v>840190</v>
      </c>
      <c r="AC1485" s="27">
        <v>2.3E-2</v>
      </c>
      <c r="AD1485" s="14">
        <v>1789.7</v>
      </c>
    </row>
    <row r="1486" spans="1:30" x14ac:dyDescent="0.3">
      <c r="A1486" t="s">
        <v>2033</v>
      </c>
      <c r="B1486" t="s">
        <v>172</v>
      </c>
      <c r="C1486" t="s">
        <v>172</v>
      </c>
      <c r="D1486" t="s">
        <v>172</v>
      </c>
      <c r="E1486" s="2">
        <v>13331</v>
      </c>
      <c r="F1486" s="27">
        <v>0.50852565325195498</v>
      </c>
      <c r="G1486" s="14">
        <v>250.90909090909</v>
      </c>
      <c r="H1486" s="2">
        <v>14423</v>
      </c>
      <c r="I1486" s="27">
        <v>0.51120011341887006</v>
      </c>
      <c r="J1486" s="14">
        <v>328.48486300000002</v>
      </c>
      <c r="L1486" t="s">
        <v>172</v>
      </c>
      <c r="M1486" t="s">
        <v>172</v>
      </c>
      <c r="N1486" t="s">
        <v>172</v>
      </c>
      <c r="O1486" s="2">
        <v>119724</v>
      </c>
      <c r="P1486" s="27">
        <v>0.50024443135239482</v>
      </c>
      <c r="Q1486" s="14">
        <v>96.969696969696898</v>
      </c>
      <c r="R1486" s="2">
        <v>124742</v>
      </c>
      <c r="S1486" s="27">
        <v>0.49980166918419927</v>
      </c>
      <c r="T1486" s="14">
        <v>110.303032</v>
      </c>
      <c r="V1486" t="s">
        <v>172</v>
      </c>
      <c r="W1486" t="s">
        <v>172</v>
      </c>
      <c r="X1486" t="s">
        <v>172</v>
      </c>
      <c r="Y1486" s="2">
        <v>17995621</v>
      </c>
      <c r="Z1486" s="27">
        <v>0.50800000000000001</v>
      </c>
      <c r="AA1486" s="14">
        <v>1210.9100000000001</v>
      </c>
      <c r="AB1486" s="2">
        <v>18497792</v>
      </c>
      <c r="AC1486" s="27">
        <v>0.50800000000000001</v>
      </c>
      <c r="AD1486" s="14">
        <v>1480</v>
      </c>
    </row>
    <row r="1487" spans="1:30" x14ac:dyDescent="0.3">
      <c r="A1487" t="s">
        <v>2028</v>
      </c>
      <c r="B1487" t="s">
        <v>172</v>
      </c>
      <c r="C1487" t="s">
        <v>172</v>
      </c>
      <c r="D1487" t="s">
        <v>172</v>
      </c>
      <c r="E1487" s="2">
        <v>3190</v>
      </c>
      <c r="F1487" s="27">
        <v>0.12168605760061034</v>
      </c>
      <c r="G1487" s="14">
        <v>196.969696969697</v>
      </c>
      <c r="H1487" s="2">
        <v>3066</v>
      </c>
      <c r="I1487" s="27">
        <v>0.10866945488055575</v>
      </c>
      <c r="J1487" s="14">
        <v>229.69697600000001</v>
      </c>
      <c r="L1487" t="s">
        <v>172</v>
      </c>
      <c r="M1487" t="s">
        <v>172</v>
      </c>
      <c r="N1487" t="s">
        <v>172</v>
      </c>
      <c r="O1487" s="2">
        <v>28408</v>
      </c>
      <c r="P1487" s="27">
        <v>0.11869753604840158</v>
      </c>
      <c r="Q1487" s="14">
        <v>65.454545454545396</v>
      </c>
      <c r="R1487" s="2">
        <v>29022</v>
      </c>
      <c r="S1487" s="27">
        <v>0.11628195830645517</v>
      </c>
      <c r="T1487" s="14">
        <v>61.212119999999999</v>
      </c>
      <c r="V1487" t="s">
        <v>172</v>
      </c>
      <c r="W1487" t="s">
        <v>172</v>
      </c>
      <c r="X1487" t="s">
        <v>172</v>
      </c>
      <c r="Y1487" s="2">
        <v>3255518</v>
      </c>
      <c r="Z1487" s="27">
        <v>9.1999999999999998E-2</v>
      </c>
      <c r="AA1487" s="14">
        <v>412.73</v>
      </c>
      <c r="AB1487" s="2">
        <v>3199308</v>
      </c>
      <c r="AC1487" s="27">
        <v>8.7999999999999995E-2</v>
      </c>
      <c r="AD1487" s="14">
        <v>523.03</v>
      </c>
    </row>
    <row r="1488" spans="1:30" x14ac:dyDescent="0.3">
      <c r="A1488" t="s">
        <v>2044</v>
      </c>
      <c r="B1488" t="s">
        <v>172</v>
      </c>
      <c r="C1488" t="s">
        <v>172</v>
      </c>
      <c r="D1488" t="s">
        <v>172</v>
      </c>
      <c r="E1488" s="2">
        <v>40</v>
      </c>
      <c r="F1488" s="27">
        <v>1.5258439824527943E-3</v>
      </c>
      <c r="G1488" s="14">
        <v>20.606060606060598</v>
      </c>
      <c r="H1488" s="2">
        <v>18</v>
      </c>
      <c r="I1488" s="27">
        <v>6.3798114411285178E-4</v>
      </c>
      <c r="J1488" s="14">
        <v>9.0909089999999999</v>
      </c>
      <c r="L1488" t="s">
        <v>172</v>
      </c>
      <c r="M1488" t="s">
        <v>172</v>
      </c>
      <c r="N1488" t="s">
        <v>172</v>
      </c>
      <c r="O1488" s="2">
        <v>118</v>
      </c>
      <c r="P1488" s="27">
        <v>4.9304101850575145E-4</v>
      </c>
      <c r="Q1488" s="14">
        <v>32.727272727272698</v>
      </c>
      <c r="R1488" s="2">
        <v>293</v>
      </c>
      <c r="S1488" s="27">
        <v>1.1739581622145739E-3</v>
      </c>
      <c r="T1488" s="14">
        <v>92.121215800000002</v>
      </c>
      <c r="V1488" t="s">
        <v>172</v>
      </c>
      <c r="W1488" t="s">
        <v>172</v>
      </c>
      <c r="X1488" t="s">
        <v>172</v>
      </c>
      <c r="Y1488" s="2">
        <v>22979</v>
      </c>
      <c r="Z1488" s="27">
        <v>1E-3</v>
      </c>
      <c r="AA1488" s="14">
        <v>681.21</v>
      </c>
      <c r="AB1488" s="2">
        <v>24483</v>
      </c>
      <c r="AC1488" s="27">
        <v>1E-3</v>
      </c>
      <c r="AD1488" s="14">
        <v>789.7</v>
      </c>
    </row>
    <row r="1489" spans="1:31" x14ac:dyDescent="0.3">
      <c r="A1489" t="s">
        <v>2045</v>
      </c>
      <c r="B1489" t="s">
        <v>172</v>
      </c>
      <c r="C1489" t="s">
        <v>172</v>
      </c>
      <c r="D1489" t="s">
        <v>172</v>
      </c>
      <c r="E1489" s="2">
        <v>3150</v>
      </c>
      <c r="F1489" s="27">
        <v>0.12016021361815754</v>
      </c>
      <c r="G1489" s="14">
        <v>200</v>
      </c>
      <c r="H1489" s="2">
        <v>3048</v>
      </c>
      <c r="I1489" s="27">
        <v>0.1080314737364429</v>
      </c>
      <c r="J1489" s="14">
        <v>230.909088</v>
      </c>
      <c r="L1489" t="s">
        <v>172</v>
      </c>
      <c r="M1489" t="s">
        <v>172</v>
      </c>
      <c r="N1489" t="s">
        <v>172</v>
      </c>
      <c r="O1489" s="2">
        <v>28290</v>
      </c>
      <c r="P1489" s="27">
        <v>0.11820449502989583</v>
      </c>
      <c r="Q1489" s="14">
        <v>72.727272727272705</v>
      </c>
      <c r="R1489" s="2">
        <v>28729</v>
      </c>
      <c r="S1489" s="27">
        <v>0.11510800014424059</v>
      </c>
      <c r="T1489" s="14">
        <v>109.696968</v>
      </c>
      <c r="V1489" t="s">
        <v>172</v>
      </c>
      <c r="W1489" t="s">
        <v>172</v>
      </c>
      <c r="X1489" t="s">
        <v>172</v>
      </c>
      <c r="Y1489" s="2">
        <v>3232539</v>
      </c>
      <c r="Z1489" s="27">
        <v>9.0999999999999998E-2</v>
      </c>
      <c r="AA1489" s="14">
        <v>795</v>
      </c>
      <c r="AB1489" s="2">
        <v>3174825</v>
      </c>
      <c r="AC1489" s="27">
        <v>8.6999999999999994E-2</v>
      </c>
      <c r="AD1489" s="14">
        <v>903.03</v>
      </c>
    </row>
    <row r="1490" spans="1:31" x14ac:dyDescent="0.3">
      <c r="A1490" t="s">
        <v>2029</v>
      </c>
      <c r="B1490" t="s">
        <v>172</v>
      </c>
      <c r="C1490" t="s">
        <v>172</v>
      </c>
      <c r="D1490" t="s">
        <v>172</v>
      </c>
      <c r="E1490" s="2">
        <v>3573</v>
      </c>
      <c r="F1490" s="27">
        <v>0.13629601373259584</v>
      </c>
      <c r="G1490" s="14">
        <v>153.939393939393</v>
      </c>
      <c r="H1490" s="2">
        <v>3364</v>
      </c>
      <c r="I1490" s="27">
        <v>0.11923158715531297</v>
      </c>
      <c r="J1490" s="14">
        <v>196.363632</v>
      </c>
      <c r="L1490" t="s">
        <v>172</v>
      </c>
      <c r="M1490" t="s">
        <v>172</v>
      </c>
      <c r="N1490" t="s">
        <v>172</v>
      </c>
      <c r="O1490" s="2">
        <v>32694</v>
      </c>
      <c r="P1490" s="27">
        <v>0.13660578863582234</v>
      </c>
      <c r="Q1490" s="14">
        <v>30.909090909090899</v>
      </c>
      <c r="R1490" s="2">
        <v>33718</v>
      </c>
      <c r="S1490" s="27">
        <v>0.13509734236706827</v>
      </c>
      <c r="T1490" s="14">
        <v>60</v>
      </c>
      <c r="V1490" t="s">
        <v>172</v>
      </c>
      <c r="W1490" t="s">
        <v>172</v>
      </c>
      <c r="X1490" t="s">
        <v>172</v>
      </c>
      <c r="Y1490" s="2">
        <v>4637444</v>
      </c>
      <c r="Z1490" s="27">
        <v>0.13100000000000001</v>
      </c>
      <c r="AA1490" s="14">
        <v>757.58</v>
      </c>
      <c r="AB1490" s="2">
        <v>4690779</v>
      </c>
      <c r="AC1490" s="27">
        <v>0.129</v>
      </c>
      <c r="AD1490" s="14">
        <v>973.33</v>
      </c>
    </row>
    <row r="1491" spans="1:31" x14ac:dyDescent="0.3">
      <c r="A1491" t="s">
        <v>2044</v>
      </c>
      <c r="B1491" t="s">
        <v>172</v>
      </c>
      <c r="C1491" t="s">
        <v>172</v>
      </c>
      <c r="D1491" t="s">
        <v>172</v>
      </c>
      <c r="E1491" s="2">
        <v>34</v>
      </c>
      <c r="F1491" s="27">
        <v>1.296967385084875E-3</v>
      </c>
      <c r="G1491" s="14">
        <v>26.6666666666666</v>
      </c>
      <c r="H1491" s="2">
        <v>16</v>
      </c>
      <c r="I1491" s="27">
        <v>5.6709435032253495E-4</v>
      </c>
      <c r="J1491" s="14">
        <v>12.727273</v>
      </c>
      <c r="L1491" t="s">
        <v>172</v>
      </c>
      <c r="M1491" t="s">
        <v>172</v>
      </c>
      <c r="N1491" t="s">
        <v>172</v>
      </c>
      <c r="O1491" s="2">
        <v>273</v>
      </c>
      <c r="P1491" s="27">
        <v>1.1406796445090691E-3</v>
      </c>
      <c r="Q1491" s="14">
        <v>71.515151515151501</v>
      </c>
      <c r="R1491" s="2">
        <v>289</v>
      </c>
      <c r="S1491" s="27">
        <v>1.1579314296246139E-3</v>
      </c>
      <c r="T1491" s="14">
        <v>92.121215800000002</v>
      </c>
      <c r="V1491" t="s">
        <v>172</v>
      </c>
      <c r="W1491" t="s">
        <v>172</v>
      </c>
      <c r="X1491" t="s">
        <v>172</v>
      </c>
      <c r="Y1491" s="2">
        <v>31516</v>
      </c>
      <c r="Z1491" s="27">
        <v>1E-3</v>
      </c>
      <c r="AA1491" s="14">
        <v>925.45</v>
      </c>
      <c r="AB1491" s="2">
        <v>32258</v>
      </c>
      <c r="AC1491" s="27">
        <v>1E-3</v>
      </c>
      <c r="AD1491" s="14">
        <v>1048.48</v>
      </c>
    </row>
    <row r="1492" spans="1:31" x14ac:dyDescent="0.3">
      <c r="A1492" t="s">
        <v>2045</v>
      </c>
      <c r="B1492" t="s">
        <v>172</v>
      </c>
      <c r="C1492" t="s">
        <v>172</v>
      </c>
      <c r="D1492" t="s">
        <v>172</v>
      </c>
      <c r="E1492" s="2">
        <v>3539</v>
      </c>
      <c r="F1492" s="27">
        <v>0.13499904634751098</v>
      </c>
      <c r="G1492" s="14">
        <v>155.15151515151501</v>
      </c>
      <c r="H1492" s="2">
        <v>3348</v>
      </c>
      <c r="I1492" s="27">
        <v>0.11866449280499043</v>
      </c>
      <c r="J1492" s="14">
        <v>196.363632</v>
      </c>
      <c r="L1492" t="s">
        <v>172</v>
      </c>
      <c r="M1492" t="s">
        <v>172</v>
      </c>
      <c r="N1492" t="s">
        <v>172</v>
      </c>
      <c r="O1492" s="2">
        <v>32421</v>
      </c>
      <c r="P1492" s="27">
        <v>0.13546510899131328</v>
      </c>
      <c r="Q1492" s="14">
        <v>79.393939393939405</v>
      </c>
      <c r="R1492" s="2">
        <v>33429</v>
      </c>
      <c r="S1492" s="27">
        <v>0.13393941093744366</v>
      </c>
      <c r="T1492" s="14">
        <v>113.333336</v>
      </c>
      <c r="V1492" t="s">
        <v>172</v>
      </c>
      <c r="W1492" t="s">
        <v>172</v>
      </c>
      <c r="X1492" t="s">
        <v>172</v>
      </c>
      <c r="Y1492" s="2">
        <v>4605928</v>
      </c>
      <c r="Z1492" s="27">
        <v>0.13</v>
      </c>
      <c r="AA1492" s="14">
        <v>1169.7</v>
      </c>
      <c r="AB1492" s="2">
        <v>4658521</v>
      </c>
      <c r="AC1492" s="27">
        <v>0.128</v>
      </c>
      <c r="AD1492" s="14">
        <v>1229.7</v>
      </c>
    </row>
    <row r="1493" spans="1:31" x14ac:dyDescent="0.3">
      <c r="A1493" t="s">
        <v>2030</v>
      </c>
      <c r="B1493" t="s">
        <v>172</v>
      </c>
      <c r="C1493" t="s">
        <v>172</v>
      </c>
      <c r="D1493" t="s">
        <v>172</v>
      </c>
      <c r="E1493" s="2">
        <v>4880</v>
      </c>
      <c r="F1493" s="27">
        <v>0.1861529658592409</v>
      </c>
      <c r="G1493" s="14">
        <v>186.06060606060601</v>
      </c>
      <c r="H1493" s="2">
        <v>5836</v>
      </c>
      <c r="I1493" s="27">
        <v>0.20684766428014462</v>
      </c>
      <c r="J1493" s="14">
        <v>194.545456</v>
      </c>
      <c r="L1493" t="s">
        <v>172</v>
      </c>
      <c r="M1493" t="s">
        <v>172</v>
      </c>
      <c r="N1493" t="s">
        <v>172</v>
      </c>
      <c r="O1493" s="2">
        <v>44200</v>
      </c>
      <c r="P1493" s="27">
        <v>0.18468146625384926</v>
      </c>
      <c r="Q1493" s="14">
        <v>28.484848484848399</v>
      </c>
      <c r="R1493" s="2">
        <v>45497</v>
      </c>
      <c r="S1493" s="27">
        <v>0.18229206316135313</v>
      </c>
      <c r="T1493" s="14">
        <v>69.696969999999993</v>
      </c>
      <c r="V1493" t="s">
        <v>172</v>
      </c>
      <c r="W1493" t="s">
        <v>172</v>
      </c>
      <c r="X1493" t="s">
        <v>172</v>
      </c>
      <c r="Y1493" s="2">
        <v>7477809</v>
      </c>
      <c r="Z1493" s="27">
        <v>0.21099999999999999</v>
      </c>
      <c r="AA1493" s="14">
        <v>717.58</v>
      </c>
      <c r="AB1493" s="2">
        <v>7530762</v>
      </c>
      <c r="AC1493" s="27">
        <v>0.20699999999999999</v>
      </c>
      <c r="AD1493" s="14">
        <v>807.88</v>
      </c>
    </row>
    <row r="1494" spans="1:31" x14ac:dyDescent="0.3">
      <c r="A1494" t="s">
        <v>2044</v>
      </c>
      <c r="B1494" t="s">
        <v>172</v>
      </c>
      <c r="C1494" t="s">
        <v>172</v>
      </c>
      <c r="D1494" t="s">
        <v>172</v>
      </c>
      <c r="E1494" s="2">
        <v>217</v>
      </c>
      <c r="F1494" s="27">
        <v>8.2777036048064089E-3</v>
      </c>
      <c r="G1494" s="14">
        <v>84.848484848484802</v>
      </c>
      <c r="H1494" s="2">
        <v>166</v>
      </c>
      <c r="I1494" s="27">
        <v>5.8836038845963001E-3</v>
      </c>
      <c r="J1494" s="14">
        <v>53.3333321</v>
      </c>
      <c r="L1494" t="s">
        <v>172</v>
      </c>
      <c r="M1494" t="s">
        <v>172</v>
      </c>
      <c r="N1494" t="s">
        <v>172</v>
      </c>
      <c r="O1494" s="2">
        <v>1478</v>
      </c>
      <c r="P1494" s="27">
        <v>6.1755476724703441E-3</v>
      </c>
      <c r="Q1494" s="14">
        <v>158.18181818181799</v>
      </c>
      <c r="R1494" s="2">
        <v>1252</v>
      </c>
      <c r="S1494" s="27">
        <v>5.016367300657497E-3</v>
      </c>
      <c r="T1494" s="14">
        <v>152.121216</v>
      </c>
      <c r="V1494" t="s">
        <v>172</v>
      </c>
      <c r="W1494" t="s">
        <v>172</v>
      </c>
      <c r="X1494" t="s">
        <v>172</v>
      </c>
      <c r="Y1494" s="2">
        <v>167253</v>
      </c>
      <c r="Z1494" s="27">
        <v>5.0000000000000001E-3</v>
      </c>
      <c r="AA1494" s="14">
        <v>1575.15</v>
      </c>
      <c r="AB1494" s="2">
        <v>150200</v>
      </c>
      <c r="AC1494" s="27">
        <v>4.0000000000000001E-3</v>
      </c>
      <c r="AD1494" s="14">
        <v>2046.06</v>
      </c>
    </row>
    <row r="1495" spans="1:31" x14ac:dyDescent="0.3">
      <c r="A1495" t="s">
        <v>2045</v>
      </c>
      <c r="B1495" t="s">
        <v>172</v>
      </c>
      <c r="C1495" t="s">
        <v>172</v>
      </c>
      <c r="D1495" t="s">
        <v>172</v>
      </c>
      <c r="E1495" s="2">
        <v>4663</v>
      </c>
      <c r="F1495" s="27">
        <v>0.17787526225443448</v>
      </c>
      <c r="G1495" s="14">
        <v>178.78787878787799</v>
      </c>
      <c r="H1495" s="2">
        <v>5670</v>
      </c>
      <c r="I1495" s="27">
        <v>0.20096406039554832</v>
      </c>
      <c r="J1495" s="14">
        <v>191.515152</v>
      </c>
      <c r="L1495" t="s">
        <v>172</v>
      </c>
      <c r="M1495" t="s">
        <v>172</v>
      </c>
      <c r="N1495" t="s">
        <v>172</v>
      </c>
      <c r="O1495" s="2">
        <v>42722</v>
      </c>
      <c r="P1495" s="27">
        <v>0.17850591858137893</v>
      </c>
      <c r="Q1495" s="14">
        <v>163.030303030303</v>
      </c>
      <c r="R1495" s="2">
        <v>44245</v>
      </c>
      <c r="S1495" s="27">
        <v>0.17727569586069564</v>
      </c>
      <c r="T1495" s="14">
        <v>175.15152</v>
      </c>
      <c r="V1495" t="s">
        <v>172</v>
      </c>
      <c r="W1495" t="s">
        <v>172</v>
      </c>
      <c r="X1495" t="s">
        <v>172</v>
      </c>
      <c r="Y1495" s="2">
        <v>7310556</v>
      </c>
      <c r="Z1495" s="27">
        <v>0.20699999999999999</v>
      </c>
      <c r="AA1495" s="14">
        <v>1698.79</v>
      </c>
      <c r="AB1495" s="2">
        <v>7380562</v>
      </c>
      <c r="AC1495" s="27">
        <v>0.20300000000000001</v>
      </c>
      <c r="AD1495" s="14">
        <v>2178.79</v>
      </c>
    </row>
    <row r="1496" spans="1:31" x14ac:dyDescent="0.3">
      <c r="A1496" t="s">
        <v>2031</v>
      </c>
      <c r="B1496" t="s">
        <v>172</v>
      </c>
      <c r="C1496" t="s">
        <v>172</v>
      </c>
      <c r="D1496" t="s">
        <v>172</v>
      </c>
      <c r="E1496" s="2">
        <v>959</v>
      </c>
      <c r="F1496" s="27">
        <v>3.6582109479305742E-2</v>
      </c>
      <c r="G1496" s="14">
        <v>88.484848484848399</v>
      </c>
      <c r="H1496" s="2">
        <v>1150</v>
      </c>
      <c r="I1496" s="27">
        <v>4.0759906429432197E-2</v>
      </c>
      <c r="J1496" s="14">
        <v>116.969696</v>
      </c>
      <c r="L1496" t="s">
        <v>172</v>
      </c>
      <c r="M1496" t="s">
        <v>172</v>
      </c>
      <c r="N1496" t="s">
        <v>172</v>
      </c>
      <c r="O1496" s="2">
        <v>7901</v>
      </c>
      <c r="P1496" s="27">
        <v>3.3012856671304595E-2</v>
      </c>
      <c r="Q1496" s="14">
        <v>39.393939393939398</v>
      </c>
      <c r="R1496" s="2">
        <v>9351</v>
      </c>
      <c r="S1496" s="27">
        <v>3.7466494112179116E-2</v>
      </c>
      <c r="T1496" s="14">
        <v>55.757576</v>
      </c>
      <c r="V1496" t="s">
        <v>172</v>
      </c>
      <c r="W1496" t="s">
        <v>172</v>
      </c>
      <c r="X1496" t="s">
        <v>172</v>
      </c>
      <c r="Y1496" s="2">
        <v>1427224</v>
      </c>
      <c r="Z1496" s="27">
        <v>0.04</v>
      </c>
      <c r="AA1496" s="14">
        <v>443.64</v>
      </c>
      <c r="AB1496" s="2">
        <v>1735473</v>
      </c>
      <c r="AC1496" s="27">
        <v>4.8000000000000001E-2</v>
      </c>
      <c r="AD1496" s="14">
        <v>575.76</v>
      </c>
    </row>
    <row r="1497" spans="1:31" x14ac:dyDescent="0.3">
      <c r="A1497" t="s">
        <v>2044</v>
      </c>
      <c r="B1497" t="s">
        <v>172</v>
      </c>
      <c r="C1497" t="s">
        <v>172</v>
      </c>
      <c r="D1497" t="s">
        <v>172</v>
      </c>
      <c r="E1497" s="2">
        <v>62</v>
      </c>
      <c r="F1497" s="27">
        <v>2.3650581728018312E-3</v>
      </c>
      <c r="G1497" s="14">
        <v>23.030303030302999</v>
      </c>
      <c r="H1497" s="2">
        <v>74</v>
      </c>
      <c r="I1497" s="27">
        <v>2.6228113702417241E-3</v>
      </c>
      <c r="J1497" s="14">
        <v>23.636364</v>
      </c>
      <c r="L1497" t="s">
        <v>172</v>
      </c>
      <c r="M1497" t="s">
        <v>172</v>
      </c>
      <c r="N1497" t="s">
        <v>172</v>
      </c>
      <c r="O1497" s="2">
        <v>674</v>
      </c>
      <c r="P1497" s="27">
        <v>2.8161834446853939E-3</v>
      </c>
      <c r="Q1497" s="14">
        <v>105.454545454545</v>
      </c>
      <c r="R1497" s="2">
        <v>578</v>
      </c>
      <c r="S1497" s="27">
        <v>2.3158628592492279E-3</v>
      </c>
      <c r="T1497" s="14">
        <v>118.78788</v>
      </c>
      <c r="V1497" t="s">
        <v>172</v>
      </c>
      <c r="W1497" t="s">
        <v>172</v>
      </c>
      <c r="X1497" t="s">
        <v>172</v>
      </c>
      <c r="Y1497" s="2">
        <v>80307</v>
      </c>
      <c r="Z1497" s="27">
        <v>2E-3</v>
      </c>
      <c r="AA1497" s="14">
        <v>1112.1199999999999</v>
      </c>
      <c r="AB1497" s="2">
        <v>85876</v>
      </c>
      <c r="AC1497" s="27">
        <v>2E-3</v>
      </c>
      <c r="AD1497" s="14">
        <v>1426.67</v>
      </c>
    </row>
    <row r="1498" spans="1:31" x14ac:dyDescent="0.3">
      <c r="A1498" t="s">
        <v>2045</v>
      </c>
      <c r="B1498" t="s">
        <v>172</v>
      </c>
      <c r="C1498" t="s">
        <v>172</v>
      </c>
      <c r="D1498" t="s">
        <v>172</v>
      </c>
      <c r="E1498" s="2">
        <v>897</v>
      </c>
      <c r="F1498" s="27">
        <v>3.4217051306503911E-2</v>
      </c>
      <c r="G1498" s="14">
        <v>89.090909090909093</v>
      </c>
      <c r="H1498" s="2">
        <v>1076</v>
      </c>
      <c r="I1498" s="27">
        <v>3.8137095059190475E-2</v>
      </c>
      <c r="J1498" s="14">
        <v>113.939392</v>
      </c>
      <c r="L1498" t="s">
        <v>172</v>
      </c>
      <c r="M1498" t="s">
        <v>172</v>
      </c>
      <c r="N1498" t="s">
        <v>172</v>
      </c>
      <c r="O1498" s="2">
        <v>7227</v>
      </c>
      <c r="P1498" s="27">
        <v>3.0196673226619199E-2</v>
      </c>
      <c r="Q1498" s="14">
        <v>121.818181818181</v>
      </c>
      <c r="R1498" s="2">
        <v>8773</v>
      </c>
      <c r="S1498" s="27">
        <v>3.5150631252929887E-2</v>
      </c>
      <c r="T1498" s="14">
        <v>125.454544</v>
      </c>
      <c r="V1498" t="s">
        <v>172</v>
      </c>
      <c r="W1498" t="s">
        <v>172</v>
      </c>
      <c r="X1498" t="s">
        <v>172</v>
      </c>
      <c r="Y1498" s="2">
        <v>1346917</v>
      </c>
      <c r="Z1498" s="27">
        <v>3.7999999999999999E-2</v>
      </c>
      <c r="AA1498" s="14">
        <v>1196.3599999999999</v>
      </c>
      <c r="AB1498" s="2">
        <v>1649597</v>
      </c>
      <c r="AC1498" s="27">
        <v>4.4999999999999998E-2</v>
      </c>
      <c r="AD1498" s="14">
        <v>1463.03</v>
      </c>
    </row>
    <row r="1499" spans="1:31" x14ac:dyDescent="0.3">
      <c r="A1499" t="s">
        <v>2032</v>
      </c>
      <c r="B1499" t="s">
        <v>172</v>
      </c>
      <c r="C1499" t="s">
        <v>172</v>
      </c>
      <c r="D1499" t="s">
        <v>172</v>
      </c>
      <c r="E1499" s="2">
        <v>729</v>
      </c>
      <c r="F1499" s="27">
        <v>2.7808506580202175E-2</v>
      </c>
      <c r="G1499" s="14">
        <v>75.151515151515099</v>
      </c>
      <c r="H1499" s="2">
        <v>1007</v>
      </c>
      <c r="I1499" s="27">
        <v>3.5691500673424539E-2</v>
      </c>
      <c r="J1499" s="14">
        <v>150.909088</v>
      </c>
      <c r="L1499" t="s">
        <v>172</v>
      </c>
      <c r="M1499" t="s">
        <v>172</v>
      </c>
      <c r="N1499" t="s">
        <v>172</v>
      </c>
      <c r="O1499" s="2">
        <v>6521</v>
      </c>
      <c r="P1499" s="27">
        <v>2.7246783743016992E-2</v>
      </c>
      <c r="Q1499" s="14">
        <v>69.090909090909093</v>
      </c>
      <c r="R1499" s="2">
        <v>7154</v>
      </c>
      <c r="S1499" s="27">
        <v>2.8663811237143556E-2</v>
      </c>
      <c r="T1499" s="14">
        <v>65.454544100000007</v>
      </c>
      <c r="V1499" t="s">
        <v>172</v>
      </c>
      <c r="W1499" t="s">
        <v>172</v>
      </c>
      <c r="X1499" t="s">
        <v>172</v>
      </c>
      <c r="Y1499" s="2">
        <v>1197626</v>
      </c>
      <c r="Z1499" s="27">
        <v>3.4000000000000002E-2</v>
      </c>
      <c r="AA1499" s="14">
        <v>640.61</v>
      </c>
      <c r="AB1499" s="2">
        <v>1341470</v>
      </c>
      <c r="AC1499" s="27">
        <v>3.6999999999999998E-2</v>
      </c>
      <c r="AD1499" s="14">
        <v>718.79</v>
      </c>
    </row>
    <row r="1500" spans="1:31" x14ac:dyDescent="0.3">
      <c r="A1500" t="s">
        <v>2044</v>
      </c>
      <c r="B1500" t="s">
        <v>172</v>
      </c>
      <c r="C1500" t="s">
        <v>172</v>
      </c>
      <c r="D1500" t="s">
        <v>172</v>
      </c>
      <c r="E1500" s="2">
        <v>123</v>
      </c>
      <c r="F1500" s="27">
        <v>4.6919702460423421E-3</v>
      </c>
      <c r="G1500" s="14">
        <v>35.757575757575701</v>
      </c>
      <c r="H1500" s="2">
        <v>241</v>
      </c>
      <c r="I1500" s="27">
        <v>8.5418586517331824E-3</v>
      </c>
      <c r="J1500" s="14">
        <v>57.5757561</v>
      </c>
      <c r="L1500" t="s">
        <v>172</v>
      </c>
      <c r="M1500" t="s">
        <v>172</v>
      </c>
      <c r="N1500" t="s">
        <v>172</v>
      </c>
      <c r="O1500" s="2">
        <v>1377</v>
      </c>
      <c r="P1500" s="27">
        <v>5.7535379871391503E-3</v>
      </c>
      <c r="Q1500" s="14">
        <v>138.18181818181799</v>
      </c>
      <c r="R1500" s="2">
        <v>1472</v>
      </c>
      <c r="S1500" s="27">
        <v>5.8978375931052996E-3</v>
      </c>
      <c r="T1500" s="14">
        <v>187.878784</v>
      </c>
      <c r="V1500" t="s">
        <v>172</v>
      </c>
      <c r="W1500" t="s">
        <v>172</v>
      </c>
      <c r="X1500" t="s">
        <v>172</v>
      </c>
      <c r="Y1500" s="2">
        <v>235286</v>
      </c>
      <c r="Z1500" s="27">
        <v>7.0000000000000001E-3</v>
      </c>
      <c r="AA1500" s="14">
        <v>1815.76</v>
      </c>
      <c r="AB1500" s="2">
        <v>253568</v>
      </c>
      <c r="AC1500" s="27">
        <v>7.0000000000000001E-3</v>
      </c>
      <c r="AD1500" s="14">
        <v>2459.39</v>
      </c>
    </row>
    <row r="1501" spans="1:31" x14ac:dyDescent="0.3">
      <c r="A1501" t="s">
        <v>2045</v>
      </c>
      <c r="B1501" t="s">
        <v>172</v>
      </c>
      <c r="C1501" t="s">
        <v>172</v>
      </c>
      <c r="D1501" t="s">
        <v>172</v>
      </c>
      <c r="E1501" s="2">
        <v>606</v>
      </c>
      <c r="F1501" s="27">
        <v>2.3116536334159832E-2</v>
      </c>
      <c r="G1501" s="14">
        <v>69.696969696969703</v>
      </c>
      <c r="H1501" s="2">
        <v>766</v>
      </c>
      <c r="I1501" s="27">
        <v>2.7149642021691359E-2</v>
      </c>
      <c r="J1501" s="14">
        <v>146.060608</v>
      </c>
      <c r="L1501" t="s">
        <v>172</v>
      </c>
      <c r="M1501" t="s">
        <v>172</v>
      </c>
      <c r="N1501" t="s">
        <v>172</v>
      </c>
      <c r="O1501" s="2">
        <v>5144</v>
      </c>
      <c r="P1501" s="27">
        <v>2.1493245755877844E-2</v>
      </c>
      <c r="Q1501" s="14">
        <v>140</v>
      </c>
      <c r="R1501" s="2">
        <v>5682</v>
      </c>
      <c r="S1501" s="27">
        <v>2.2765973644038255E-2</v>
      </c>
      <c r="T1501" s="14">
        <v>196.363632</v>
      </c>
      <c r="V1501" t="s">
        <v>172</v>
      </c>
      <c r="W1501" t="s">
        <v>172</v>
      </c>
      <c r="X1501" t="s">
        <v>172</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122" t="s">
        <v>2046</v>
      </c>
      <c r="B1503" s="122"/>
      <c r="C1503" s="122"/>
      <c r="D1503" s="122"/>
      <c r="E1503" s="122"/>
      <c r="F1503" s="122"/>
      <c r="G1503" s="122"/>
      <c r="H1503" s="122"/>
      <c r="I1503" s="122"/>
      <c r="J1503" s="122"/>
      <c r="K1503" s="122"/>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172</v>
      </c>
      <c r="C1504" t="s">
        <v>172</v>
      </c>
      <c r="D1504" t="s">
        <v>172</v>
      </c>
      <c r="E1504" s="211" t="s">
        <v>1703</v>
      </c>
      <c r="F1504" s="211"/>
      <c r="G1504" s="211" t="s">
        <v>1704</v>
      </c>
      <c r="H1504" s="211" t="s">
        <v>1703</v>
      </c>
      <c r="I1504" s="211"/>
      <c r="J1504" s="211" t="s">
        <v>1704</v>
      </c>
      <c r="K1504" t="s">
        <v>172</v>
      </c>
      <c r="L1504" t="s">
        <v>172</v>
      </c>
      <c r="M1504" t="s">
        <v>172</v>
      </c>
      <c r="N1504" t="s">
        <v>172</v>
      </c>
      <c r="O1504" s="211" t="s">
        <v>1703</v>
      </c>
      <c r="P1504" s="211"/>
      <c r="Q1504" s="211" t="s">
        <v>1704</v>
      </c>
      <c r="R1504" s="211" t="s">
        <v>1703</v>
      </c>
      <c r="S1504" s="211"/>
      <c r="T1504" s="211" t="s">
        <v>1704</v>
      </c>
      <c r="U1504" t="s">
        <v>172</v>
      </c>
      <c r="V1504" t="s">
        <v>172</v>
      </c>
      <c r="W1504" t="s">
        <v>172</v>
      </c>
      <c r="X1504" t="s">
        <v>172</v>
      </c>
      <c r="Y1504" s="211" t="s">
        <v>1703</v>
      </c>
      <c r="Z1504" s="211"/>
      <c r="AA1504" s="211" t="s">
        <v>1704</v>
      </c>
      <c r="AB1504" s="211" t="s">
        <v>1703</v>
      </c>
      <c r="AC1504" s="211"/>
      <c r="AD1504" s="211" t="s">
        <v>1704</v>
      </c>
      <c r="AE1504" t="s">
        <v>172</v>
      </c>
    </row>
    <row r="1505" spans="1:30" x14ac:dyDescent="0.3">
      <c r="A1505" t="s">
        <v>174</v>
      </c>
      <c r="B1505" t="s">
        <v>172</v>
      </c>
      <c r="C1505" t="s">
        <v>172</v>
      </c>
      <c r="D1505" t="s">
        <v>172</v>
      </c>
      <c r="E1505" s="2">
        <v>19492</v>
      </c>
      <c r="F1505" s="27" t="s">
        <v>172</v>
      </c>
      <c r="G1505" s="14">
        <v>292.72727272727201</v>
      </c>
      <c r="H1505" s="2">
        <v>21524</v>
      </c>
      <c r="I1505" s="27" t="s">
        <v>172</v>
      </c>
      <c r="J1505" s="14">
        <v>304.84848</v>
      </c>
      <c r="L1505" t="s">
        <v>172</v>
      </c>
      <c r="M1505" t="s">
        <v>172</v>
      </c>
      <c r="N1505" t="s">
        <v>172</v>
      </c>
      <c r="O1505" s="2">
        <v>181045</v>
      </c>
      <c r="P1505" s="27" t="s">
        <v>172</v>
      </c>
      <c r="Q1505" s="14">
        <v>198.18181818181799</v>
      </c>
      <c r="R1505" s="2">
        <v>190109</v>
      </c>
      <c r="S1505" s="27" t="s">
        <v>172</v>
      </c>
      <c r="T1505" s="14">
        <v>230.30302399999999</v>
      </c>
      <c r="V1505" t="s">
        <v>172</v>
      </c>
      <c r="W1505" t="s">
        <v>172</v>
      </c>
      <c r="X1505" t="s">
        <v>172</v>
      </c>
      <c r="Y1505" s="2">
        <v>28753451</v>
      </c>
      <c r="Z1505" s="27" t="s">
        <v>172</v>
      </c>
      <c r="AA1505" s="14">
        <v>1511.52</v>
      </c>
      <c r="AB1505" s="2">
        <v>29895819</v>
      </c>
      <c r="AC1505" s="27" t="s">
        <v>172</v>
      </c>
      <c r="AD1505" s="14">
        <v>1806.06</v>
      </c>
    </row>
    <row r="1506" spans="1:30" x14ac:dyDescent="0.3">
      <c r="A1506" t="s">
        <v>2025</v>
      </c>
      <c r="B1506" t="s">
        <v>172</v>
      </c>
      <c r="C1506" t="s">
        <v>172</v>
      </c>
      <c r="D1506" t="s">
        <v>172</v>
      </c>
      <c r="E1506" s="2">
        <v>9351</v>
      </c>
      <c r="F1506" s="27">
        <v>0.47973527601067106</v>
      </c>
      <c r="G1506" s="14">
        <v>256.36363636363598</v>
      </c>
      <c r="H1506" s="2">
        <v>10167</v>
      </c>
      <c r="I1506" s="27">
        <v>0.47235643932354582</v>
      </c>
      <c r="J1506" s="14">
        <v>277.57574499999998</v>
      </c>
      <c r="L1506" t="s">
        <v>172</v>
      </c>
      <c r="M1506" t="s">
        <v>172</v>
      </c>
      <c r="N1506" t="s">
        <v>172</v>
      </c>
      <c r="O1506" s="2">
        <v>89729</v>
      </c>
      <c r="P1506" s="27">
        <v>0.49561711176779255</v>
      </c>
      <c r="Q1506" s="14">
        <v>169.69696969696901</v>
      </c>
      <c r="R1506" s="2">
        <v>94389</v>
      </c>
      <c r="S1506" s="27">
        <v>0.49649937667338212</v>
      </c>
      <c r="T1506" s="14">
        <v>233.33332799999999</v>
      </c>
      <c r="V1506" t="s">
        <v>172</v>
      </c>
      <c r="W1506" t="s">
        <v>172</v>
      </c>
      <c r="X1506" t="s">
        <v>172</v>
      </c>
      <c r="Y1506" s="2">
        <v>14013348</v>
      </c>
      <c r="Z1506" s="27">
        <v>0.48699999999999999</v>
      </c>
      <c r="AA1506" s="14">
        <v>1812.73</v>
      </c>
      <c r="AB1506" s="2">
        <v>14597335</v>
      </c>
      <c r="AC1506" s="27">
        <v>0.48799999999999999</v>
      </c>
      <c r="AD1506" s="14">
        <v>2040.61</v>
      </c>
    </row>
    <row r="1507" spans="1:30" x14ac:dyDescent="0.3">
      <c r="A1507" t="s">
        <v>2029</v>
      </c>
      <c r="B1507" t="s">
        <v>172</v>
      </c>
      <c r="C1507" t="s">
        <v>172</v>
      </c>
      <c r="D1507" t="s">
        <v>172</v>
      </c>
      <c r="E1507" s="2">
        <v>3615</v>
      </c>
      <c r="F1507" s="27">
        <v>0.18546070182639032</v>
      </c>
      <c r="G1507" s="14">
        <v>195.15151515151501</v>
      </c>
      <c r="H1507" s="2">
        <v>3615</v>
      </c>
      <c r="I1507" s="27">
        <v>0.16795205352165024</v>
      </c>
      <c r="J1507" s="14">
        <v>250.30302399999999</v>
      </c>
      <c r="L1507" t="s">
        <v>172</v>
      </c>
      <c r="M1507" t="s">
        <v>172</v>
      </c>
      <c r="N1507" t="s">
        <v>172</v>
      </c>
      <c r="O1507" s="2">
        <v>34439</v>
      </c>
      <c r="P1507" s="27">
        <v>0.19022342511530282</v>
      </c>
      <c r="Q1507" s="14">
        <v>116.969696969697</v>
      </c>
      <c r="R1507" s="2">
        <v>35894</v>
      </c>
      <c r="S1507" s="27">
        <v>0.18880747360724637</v>
      </c>
      <c r="T1507" s="14">
        <v>128.484848</v>
      </c>
      <c r="V1507" t="s">
        <v>172</v>
      </c>
      <c r="W1507" t="s">
        <v>172</v>
      </c>
      <c r="X1507" t="s">
        <v>172</v>
      </c>
      <c r="Y1507" s="2">
        <v>4741790</v>
      </c>
      <c r="Z1507" s="27">
        <v>0.16500000000000001</v>
      </c>
      <c r="AA1507" s="14">
        <v>1612.12</v>
      </c>
      <c r="AB1507" s="2">
        <v>4816407</v>
      </c>
      <c r="AC1507" s="27">
        <v>0.161</v>
      </c>
      <c r="AD1507" s="14">
        <v>1673.33</v>
      </c>
    </row>
    <row r="1508" spans="1:30" x14ac:dyDescent="0.3">
      <c r="A1508" t="s">
        <v>2047</v>
      </c>
      <c r="B1508" t="s">
        <v>172</v>
      </c>
      <c r="C1508" t="s">
        <v>172</v>
      </c>
      <c r="D1508" t="s">
        <v>172</v>
      </c>
      <c r="E1508" s="2">
        <v>99</v>
      </c>
      <c r="F1508" s="27">
        <v>5.0790067720090292E-3</v>
      </c>
      <c r="G1508" s="14">
        <v>40</v>
      </c>
      <c r="H1508" s="2">
        <v>67</v>
      </c>
      <c r="I1508" s="27">
        <v>3.1128043114662701E-3</v>
      </c>
      <c r="J1508" s="14">
        <v>41.818179999999998</v>
      </c>
      <c r="L1508" t="s">
        <v>172</v>
      </c>
      <c r="M1508" t="s">
        <v>172</v>
      </c>
      <c r="N1508" t="s">
        <v>172</v>
      </c>
      <c r="O1508" s="2">
        <v>638</v>
      </c>
      <c r="P1508" s="27">
        <v>3.5239857493993207E-3</v>
      </c>
      <c r="Q1508" s="14">
        <v>105.454545454545</v>
      </c>
      <c r="R1508" s="2">
        <v>784</v>
      </c>
      <c r="S1508" s="27">
        <v>4.1239499445055207E-3</v>
      </c>
      <c r="T1508" s="14">
        <v>182.42424</v>
      </c>
      <c r="V1508" t="s">
        <v>172</v>
      </c>
      <c r="W1508" t="s">
        <v>172</v>
      </c>
      <c r="X1508" t="s">
        <v>172</v>
      </c>
      <c r="Y1508" s="2">
        <v>98594</v>
      </c>
      <c r="Z1508" s="27">
        <v>3.0000000000000001E-3</v>
      </c>
      <c r="AA1508" s="14">
        <v>1432.12</v>
      </c>
      <c r="AB1508" s="2">
        <v>116693</v>
      </c>
      <c r="AC1508" s="27">
        <v>4.0000000000000001E-3</v>
      </c>
      <c r="AD1508" s="14">
        <v>1748.48</v>
      </c>
    </row>
    <row r="1509" spans="1:30" x14ac:dyDescent="0.3">
      <c r="A1509" t="s">
        <v>2048</v>
      </c>
      <c r="B1509" t="s">
        <v>172</v>
      </c>
      <c r="C1509" t="s">
        <v>172</v>
      </c>
      <c r="D1509" t="s">
        <v>172</v>
      </c>
      <c r="E1509" s="2">
        <v>3516</v>
      </c>
      <c r="F1509" s="27">
        <v>0.18038169505438129</v>
      </c>
      <c r="G1509" s="14">
        <v>198.18181818181799</v>
      </c>
      <c r="H1509" s="2">
        <v>3548</v>
      </c>
      <c r="I1509" s="27">
        <v>0.16483924921018397</v>
      </c>
      <c r="J1509" s="14">
        <v>241.81817599999999</v>
      </c>
      <c r="L1509" t="s">
        <v>172</v>
      </c>
      <c r="M1509" t="s">
        <v>172</v>
      </c>
      <c r="N1509" t="s">
        <v>172</v>
      </c>
      <c r="O1509" s="2">
        <v>33801</v>
      </c>
      <c r="P1509" s="27">
        <v>0.1866994393659035</v>
      </c>
      <c r="Q1509" s="14">
        <v>161.21212121212099</v>
      </c>
      <c r="R1509" s="2">
        <v>35110</v>
      </c>
      <c r="S1509" s="27">
        <v>0.18468352366274085</v>
      </c>
      <c r="T1509" s="14">
        <v>213.33332799999999</v>
      </c>
      <c r="V1509" t="s">
        <v>172</v>
      </c>
      <c r="W1509" t="s">
        <v>172</v>
      </c>
      <c r="X1509" t="s">
        <v>172</v>
      </c>
      <c r="Y1509" s="2">
        <v>4643196</v>
      </c>
      <c r="Z1509" s="27">
        <v>0.161</v>
      </c>
      <c r="AA1509" s="14">
        <v>2314.5500000000002</v>
      </c>
      <c r="AB1509" s="2">
        <v>4699714</v>
      </c>
      <c r="AC1509" s="27">
        <v>0.157</v>
      </c>
      <c r="AD1509" s="14">
        <v>2644.24</v>
      </c>
    </row>
    <row r="1510" spans="1:30" x14ac:dyDescent="0.3">
      <c r="A1510" t="s">
        <v>2030</v>
      </c>
      <c r="B1510" t="s">
        <v>172</v>
      </c>
      <c r="C1510" t="s">
        <v>172</v>
      </c>
      <c r="D1510" t="s">
        <v>172</v>
      </c>
      <c r="E1510" s="2">
        <v>4353</v>
      </c>
      <c r="F1510" s="27">
        <v>0.2233223886722758</v>
      </c>
      <c r="G1510" s="14">
        <v>183.030303030303</v>
      </c>
      <c r="H1510" s="2">
        <v>5135</v>
      </c>
      <c r="I1510" s="27">
        <v>0.23857089760267608</v>
      </c>
      <c r="J1510" s="14">
        <v>213.33332799999999</v>
      </c>
      <c r="L1510" t="s">
        <v>172</v>
      </c>
      <c r="M1510" t="s">
        <v>172</v>
      </c>
      <c r="N1510" t="s">
        <v>172</v>
      </c>
      <c r="O1510" s="2">
        <v>43234</v>
      </c>
      <c r="P1510" s="27">
        <v>0.23880250766384048</v>
      </c>
      <c r="Q1510" s="14">
        <v>123.636363636363</v>
      </c>
      <c r="R1510" s="2">
        <v>44619</v>
      </c>
      <c r="S1510" s="27">
        <v>0.2347021971605763</v>
      </c>
      <c r="T1510" s="14">
        <v>161.81817599999999</v>
      </c>
      <c r="V1510" t="s">
        <v>172</v>
      </c>
      <c r="W1510" t="s">
        <v>172</v>
      </c>
      <c r="X1510" t="s">
        <v>172</v>
      </c>
      <c r="Y1510" s="2">
        <v>7195146</v>
      </c>
      <c r="Z1510" s="27">
        <v>0.25</v>
      </c>
      <c r="AA1510" s="14">
        <v>1241.21</v>
      </c>
      <c r="AB1510" s="2">
        <v>7309447</v>
      </c>
      <c r="AC1510" s="27">
        <v>0.24399999999999999</v>
      </c>
      <c r="AD1510" s="14">
        <v>1505.45</v>
      </c>
    </row>
    <row r="1511" spans="1:30" x14ac:dyDescent="0.3">
      <c r="A1511" t="s">
        <v>2047</v>
      </c>
      <c r="B1511" t="s">
        <v>172</v>
      </c>
      <c r="C1511" t="s">
        <v>172</v>
      </c>
      <c r="D1511" t="s">
        <v>172</v>
      </c>
      <c r="E1511" s="2">
        <v>235</v>
      </c>
      <c r="F1511" s="27">
        <v>1.2056228196183049E-2</v>
      </c>
      <c r="G1511" s="14">
        <v>52.727272727272698</v>
      </c>
      <c r="H1511" s="2">
        <v>93</v>
      </c>
      <c r="I1511" s="27">
        <v>4.3207582233785544E-3</v>
      </c>
      <c r="J1511" s="14">
        <v>26.666665999999999</v>
      </c>
      <c r="L1511" t="s">
        <v>172</v>
      </c>
      <c r="M1511" t="s">
        <v>172</v>
      </c>
      <c r="N1511" t="s">
        <v>172</v>
      </c>
      <c r="O1511" s="2">
        <v>2341</v>
      </c>
      <c r="P1511" s="27">
        <v>1.2930486895523213E-2</v>
      </c>
      <c r="Q1511" s="14">
        <v>229.09090909090901</v>
      </c>
      <c r="R1511" s="2">
        <v>1943</v>
      </c>
      <c r="S1511" s="27">
        <v>1.0220452477263043E-2</v>
      </c>
      <c r="T1511" s="14">
        <v>175.75756799999999</v>
      </c>
      <c r="V1511" t="s">
        <v>172</v>
      </c>
      <c r="W1511" t="s">
        <v>172</v>
      </c>
      <c r="X1511" t="s">
        <v>172</v>
      </c>
      <c r="Y1511" s="2">
        <v>246088</v>
      </c>
      <c r="Z1511" s="27">
        <v>8.9999999999999993E-3</v>
      </c>
      <c r="AA1511" s="14">
        <v>2269.6999999999998</v>
      </c>
      <c r="AB1511" s="2">
        <v>237441</v>
      </c>
      <c r="AC1511" s="27">
        <v>8.0000000000000002E-3</v>
      </c>
      <c r="AD1511" s="14">
        <v>2704.24</v>
      </c>
    </row>
    <row r="1512" spans="1:30" x14ac:dyDescent="0.3">
      <c r="A1512" t="s">
        <v>2048</v>
      </c>
      <c r="B1512" t="s">
        <v>172</v>
      </c>
      <c r="C1512" t="s">
        <v>172</v>
      </c>
      <c r="D1512" t="s">
        <v>172</v>
      </c>
      <c r="E1512" s="2">
        <v>4118</v>
      </c>
      <c r="F1512" s="27">
        <v>0.21126616047609276</v>
      </c>
      <c r="G1512" s="14">
        <v>194.54545454545399</v>
      </c>
      <c r="H1512" s="2">
        <v>5042</v>
      </c>
      <c r="I1512" s="27">
        <v>0.23425013937929753</v>
      </c>
      <c r="J1512" s="14">
        <v>212.121216</v>
      </c>
      <c r="L1512" t="s">
        <v>172</v>
      </c>
      <c r="M1512" t="s">
        <v>172</v>
      </c>
      <c r="N1512" t="s">
        <v>172</v>
      </c>
      <c r="O1512" s="2">
        <v>40893</v>
      </c>
      <c r="P1512" s="27">
        <v>0.22587202076831728</v>
      </c>
      <c r="Q1512" s="14">
        <v>247.87878787878699</v>
      </c>
      <c r="R1512" s="2">
        <v>42676</v>
      </c>
      <c r="S1512" s="27">
        <v>0.22448174468331325</v>
      </c>
      <c r="T1512" s="14">
        <v>237.57576</v>
      </c>
      <c r="V1512" t="s">
        <v>172</v>
      </c>
      <c r="W1512" t="s">
        <v>172</v>
      </c>
      <c r="X1512" t="s">
        <v>172</v>
      </c>
      <c r="Y1512" s="2">
        <v>6949058</v>
      </c>
      <c r="Z1512" s="27">
        <v>0.24199999999999999</v>
      </c>
      <c r="AA1512" s="14">
        <v>2674.55</v>
      </c>
      <c r="AB1512" s="2">
        <v>7072006</v>
      </c>
      <c r="AC1512" s="27">
        <v>0.23699999999999999</v>
      </c>
      <c r="AD1512" s="14">
        <v>3147.27</v>
      </c>
    </row>
    <row r="1513" spans="1:30" x14ac:dyDescent="0.3">
      <c r="A1513" t="s">
        <v>2031</v>
      </c>
      <c r="B1513" t="s">
        <v>172</v>
      </c>
      <c r="C1513" t="s">
        <v>172</v>
      </c>
      <c r="D1513" t="s">
        <v>172</v>
      </c>
      <c r="E1513" s="2">
        <v>790</v>
      </c>
      <c r="F1513" s="27">
        <v>4.0529447978657908E-2</v>
      </c>
      <c r="G1513" s="14">
        <v>93.939393939393895</v>
      </c>
      <c r="H1513" s="2">
        <v>714</v>
      </c>
      <c r="I1513" s="27">
        <v>3.3172272811745028E-2</v>
      </c>
      <c r="J1513" s="14">
        <v>102.42424</v>
      </c>
      <c r="L1513" t="s">
        <v>172</v>
      </c>
      <c r="M1513" t="s">
        <v>172</v>
      </c>
      <c r="N1513" t="s">
        <v>172</v>
      </c>
      <c r="O1513" s="2">
        <v>7315</v>
      </c>
      <c r="P1513" s="27">
        <v>4.0404319368112902E-2</v>
      </c>
      <c r="Q1513" s="14">
        <v>36.363636363636303</v>
      </c>
      <c r="R1513" s="2">
        <v>8487</v>
      </c>
      <c r="S1513" s="27">
        <v>4.4642810177319324E-2</v>
      </c>
      <c r="T1513" s="14">
        <v>29.69697</v>
      </c>
      <c r="V1513" t="s">
        <v>172</v>
      </c>
      <c r="W1513" t="s">
        <v>172</v>
      </c>
      <c r="X1513" t="s">
        <v>172</v>
      </c>
      <c r="Y1513" s="2">
        <v>1235980</v>
      </c>
      <c r="Z1513" s="27">
        <v>4.2999999999999997E-2</v>
      </c>
      <c r="AA1513" s="14">
        <v>441.21</v>
      </c>
      <c r="AB1513" s="2">
        <v>1503403</v>
      </c>
      <c r="AC1513" s="27">
        <v>0.05</v>
      </c>
      <c r="AD1513" s="14">
        <v>581.21</v>
      </c>
    </row>
    <row r="1514" spans="1:30" x14ac:dyDescent="0.3">
      <c r="A1514" t="s">
        <v>2047</v>
      </c>
      <c r="B1514" t="s">
        <v>172</v>
      </c>
      <c r="C1514" t="s">
        <v>172</v>
      </c>
      <c r="D1514" t="s">
        <v>172</v>
      </c>
      <c r="E1514" s="2">
        <v>44</v>
      </c>
      <c r="F1514" s="27">
        <v>2.257336343115124E-3</v>
      </c>
      <c r="G1514" s="14">
        <v>16.969696969696901</v>
      </c>
      <c r="H1514" s="2">
        <v>98</v>
      </c>
      <c r="I1514" s="27">
        <v>4.5530570525924548E-3</v>
      </c>
      <c r="J1514" s="14">
        <v>36.969695999999999</v>
      </c>
      <c r="L1514" t="s">
        <v>172</v>
      </c>
      <c r="M1514" t="s">
        <v>172</v>
      </c>
      <c r="N1514" t="s">
        <v>172</v>
      </c>
      <c r="O1514" s="2">
        <v>717</v>
      </c>
      <c r="P1514" s="27">
        <v>3.9603413515976694E-3</v>
      </c>
      <c r="Q1514" s="14">
        <v>108.484848484848</v>
      </c>
      <c r="R1514" s="2">
        <v>873</v>
      </c>
      <c r="S1514" s="27">
        <v>4.5921024254506624E-3</v>
      </c>
      <c r="T1514" s="14">
        <v>153.939392</v>
      </c>
      <c r="V1514" t="s">
        <v>172</v>
      </c>
      <c r="W1514" t="s">
        <v>172</v>
      </c>
      <c r="X1514" t="s">
        <v>172</v>
      </c>
      <c r="Y1514" s="2">
        <v>88476</v>
      </c>
      <c r="Z1514" s="27">
        <v>3.0000000000000001E-3</v>
      </c>
      <c r="AA1514" s="14">
        <v>1175.76</v>
      </c>
      <c r="AB1514" s="2">
        <v>103519</v>
      </c>
      <c r="AC1514" s="27">
        <v>3.0000000000000001E-3</v>
      </c>
      <c r="AD1514" s="14">
        <v>1493.33</v>
      </c>
    </row>
    <row r="1515" spans="1:30" x14ac:dyDescent="0.3">
      <c r="A1515" t="s">
        <v>2048</v>
      </c>
      <c r="B1515" t="s">
        <v>172</v>
      </c>
      <c r="C1515" t="s">
        <v>172</v>
      </c>
      <c r="D1515" t="s">
        <v>172</v>
      </c>
      <c r="E1515" s="2">
        <v>746</v>
      </c>
      <c r="F1515" s="27">
        <v>3.827211163554279E-2</v>
      </c>
      <c r="G1515" s="14">
        <v>92.727272727272705</v>
      </c>
      <c r="H1515" s="2">
        <v>616</v>
      </c>
      <c r="I1515" s="27">
        <v>2.8619215759152574E-2</v>
      </c>
      <c r="J1515" s="14">
        <v>96.363640000000004</v>
      </c>
      <c r="L1515" t="s">
        <v>172</v>
      </c>
      <c r="M1515" t="s">
        <v>172</v>
      </c>
      <c r="N1515" t="s">
        <v>172</v>
      </c>
      <c r="O1515" s="2">
        <v>6598</v>
      </c>
      <c r="P1515" s="27">
        <v>3.6443978016515229E-2</v>
      </c>
      <c r="Q1515" s="14">
        <v>115.151515151515</v>
      </c>
      <c r="R1515" s="2">
        <v>7614</v>
      </c>
      <c r="S1515" s="27">
        <v>4.0050707751868662E-2</v>
      </c>
      <c r="T1515" s="14">
        <v>160</v>
      </c>
      <c r="V1515" t="s">
        <v>172</v>
      </c>
      <c r="W1515" t="s">
        <v>172</v>
      </c>
      <c r="X1515" t="s">
        <v>172</v>
      </c>
      <c r="Y1515" s="2">
        <v>1147504</v>
      </c>
      <c r="Z1515" s="27">
        <v>0.04</v>
      </c>
      <c r="AA1515" s="14">
        <v>1264.8499999999999</v>
      </c>
      <c r="AB1515" s="2">
        <v>1399884</v>
      </c>
      <c r="AC1515" s="27">
        <v>4.7E-2</v>
      </c>
      <c r="AD1515" s="14">
        <v>1574.55</v>
      </c>
    </row>
    <row r="1516" spans="1:30" x14ac:dyDescent="0.3">
      <c r="A1516" t="s">
        <v>2032</v>
      </c>
      <c r="B1516" t="s">
        <v>172</v>
      </c>
      <c r="C1516" t="s">
        <v>172</v>
      </c>
      <c r="D1516" t="s">
        <v>172</v>
      </c>
      <c r="E1516" s="2">
        <v>593</v>
      </c>
      <c r="F1516" s="27">
        <v>3.0422737533347014E-2</v>
      </c>
      <c r="G1516" s="14">
        <v>69.090909090909093</v>
      </c>
      <c r="H1516" s="2">
        <v>703</v>
      </c>
      <c r="I1516" s="27">
        <v>3.2661215387474449E-2</v>
      </c>
      <c r="J1516" s="14">
        <v>91.515150000000006</v>
      </c>
      <c r="L1516" t="s">
        <v>172</v>
      </c>
      <c r="M1516" t="s">
        <v>172</v>
      </c>
      <c r="N1516" t="s">
        <v>172</v>
      </c>
      <c r="O1516" s="2">
        <v>4741</v>
      </c>
      <c r="P1516" s="27">
        <v>2.618685962053633E-2</v>
      </c>
      <c r="Q1516" s="14">
        <v>46.6666666666666</v>
      </c>
      <c r="R1516" s="2">
        <v>5389</v>
      </c>
      <c r="S1516" s="27">
        <v>2.8346895728240114E-2</v>
      </c>
      <c r="T1516" s="14">
        <v>59.393940000000001</v>
      </c>
      <c r="V1516" t="s">
        <v>172</v>
      </c>
      <c r="W1516" t="s">
        <v>172</v>
      </c>
      <c r="X1516" t="s">
        <v>172</v>
      </c>
      <c r="Y1516" s="2">
        <v>840432</v>
      </c>
      <c r="Z1516" s="27">
        <v>2.9000000000000001E-2</v>
      </c>
      <c r="AA1516" s="14">
        <v>598.17999999999995</v>
      </c>
      <c r="AB1516" s="2">
        <v>968078</v>
      </c>
      <c r="AC1516" s="27">
        <v>3.2000000000000001E-2</v>
      </c>
      <c r="AD1516" s="14">
        <v>536.36</v>
      </c>
    </row>
    <row r="1517" spans="1:30" x14ac:dyDescent="0.3">
      <c r="A1517" t="s">
        <v>2047</v>
      </c>
      <c r="B1517" t="s">
        <v>172</v>
      </c>
      <c r="C1517" t="s">
        <v>172</v>
      </c>
      <c r="D1517" t="s">
        <v>172</v>
      </c>
      <c r="E1517" s="2">
        <v>105</v>
      </c>
      <c r="F1517" s="27">
        <v>5.3868253642520006E-3</v>
      </c>
      <c r="G1517" s="14">
        <v>33.939393939393902</v>
      </c>
      <c r="H1517" s="2">
        <v>104</v>
      </c>
      <c r="I1517" s="27">
        <v>4.8318156476491354E-3</v>
      </c>
      <c r="J1517" s="14">
        <v>30.30303</v>
      </c>
      <c r="L1517" t="s">
        <v>172</v>
      </c>
      <c r="M1517" t="s">
        <v>172</v>
      </c>
      <c r="N1517" t="s">
        <v>172</v>
      </c>
      <c r="O1517" s="2">
        <v>1399</v>
      </c>
      <c r="P1517" s="27">
        <v>7.7273606009555639E-3</v>
      </c>
      <c r="Q1517" s="14">
        <v>128.48484848484799</v>
      </c>
      <c r="R1517" s="2">
        <v>1368</v>
      </c>
      <c r="S1517" s="27">
        <v>7.1958718419433063E-3</v>
      </c>
      <c r="T1517" s="14">
        <v>137.57576</v>
      </c>
      <c r="V1517" t="s">
        <v>172</v>
      </c>
      <c r="W1517" t="s">
        <v>172</v>
      </c>
      <c r="X1517" t="s">
        <v>172</v>
      </c>
      <c r="Y1517" s="2">
        <v>188785</v>
      </c>
      <c r="Z1517" s="27">
        <v>7.0000000000000001E-3</v>
      </c>
      <c r="AA1517" s="14">
        <v>1692.12</v>
      </c>
      <c r="AB1517" s="2">
        <v>210974</v>
      </c>
      <c r="AC1517" s="27">
        <v>7.0000000000000001E-3</v>
      </c>
      <c r="AD1517" s="14">
        <v>1998.79</v>
      </c>
    </row>
    <row r="1518" spans="1:30" x14ac:dyDescent="0.3">
      <c r="A1518" t="s">
        <v>2048</v>
      </c>
      <c r="B1518" t="s">
        <v>172</v>
      </c>
      <c r="C1518" t="s">
        <v>172</v>
      </c>
      <c r="D1518" t="s">
        <v>172</v>
      </c>
      <c r="E1518" s="2">
        <v>488</v>
      </c>
      <c r="F1518" s="27">
        <v>2.5035912169095013E-2</v>
      </c>
      <c r="G1518" s="14">
        <v>62.424242424242401</v>
      </c>
      <c r="H1518" s="2">
        <v>599</v>
      </c>
      <c r="I1518" s="27">
        <v>2.782939973982531E-2</v>
      </c>
      <c r="J1518" s="14">
        <v>86.060609999999997</v>
      </c>
      <c r="L1518" t="s">
        <v>172</v>
      </c>
      <c r="M1518" t="s">
        <v>172</v>
      </c>
      <c r="N1518" t="s">
        <v>172</v>
      </c>
      <c r="O1518" s="2">
        <v>3342</v>
      </c>
      <c r="P1518" s="27">
        <v>1.8459499019580768E-2</v>
      </c>
      <c r="Q1518" s="14">
        <v>127.272727272727</v>
      </c>
      <c r="R1518" s="2">
        <v>4021</v>
      </c>
      <c r="S1518" s="27">
        <v>2.1151023886296808E-2</v>
      </c>
      <c r="T1518" s="14">
        <v>137.57576</v>
      </c>
      <c r="V1518" t="s">
        <v>172</v>
      </c>
      <c r="W1518" t="s">
        <v>172</v>
      </c>
      <c r="X1518" t="s">
        <v>172</v>
      </c>
      <c r="Y1518" s="2">
        <v>651647</v>
      </c>
      <c r="Z1518" s="27">
        <v>2.3E-2</v>
      </c>
      <c r="AA1518" s="14">
        <v>1721.82</v>
      </c>
      <c r="AB1518" s="2">
        <v>757104</v>
      </c>
      <c r="AC1518" s="27">
        <v>2.5000000000000001E-2</v>
      </c>
      <c r="AD1518" s="14">
        <v>2107.88</v>
      </c>
    </row>
    <row r="1519" spans="1:30" x14ac:dyDescent="0.3">
      <c r="A1519" t="s">
        <v>2033</v>
      </c>
      <c r="B1519" t="s">
        <v>172</v>
      </c>
      <c r="C1519" t="s">
        <v>172</v>
      </c>
      <c r="D1519" t="s">
        <v>172</v>
      </c>
      <c r="E1519" s="2">
        <v>10141</v>
      </c>
      <c r="F1519" s="27">
        <v>0.52026472398932899</v>
      </c>
      <c r="G1519" s="14">
        <v>226.666666666666</v>
      </c>
      <c r="H1519" s="2">
        <v>11357</v>
      </c>
      <c r="I1519" s="27">
        <v>0.52764356067645424</v>
      </c>
      <c r="J1519" s="14">
        <v>240.606064</v>
      </c>
      <c r="L1519" t="s">
        <v>172</v>
      </c>
      <c r="M1519" t="s">
        <v>172</v>
      </c>
      <c r="N1519" t="s">
        <v>172</v>
      </c>
      <c r="O1519" s="2">
        <v>91316</v>
      </c>
      <c r="P1519" s="27">
        <v>0.50438288823220745</v>
      </c>
      <c r="Q1519" s="14">
        <v>75.757575757575694</v>
      </c>
      <c r="R1519" s="2">
        <v>95720</v>
      </c>
      <c r="S1519" s="27">
        <v>0.50350062332661794</v>
      </c>
      <c r="T1519" s="14">
        <v>88.484849999999994</v>
      </c>
      <c r="V1519" t="s">
        <v>172</v>
      </c>
      <c r="W1519" t="s">
        <v>172</v>
      </c>
      <c r="X1519" t="s">
        <v>172</v>
      </c>
      <c r="Y1519" s="2">
        <v>14740103</v>
      </c>
      <c r="Z1519" s="27">
        <v>0.51300000000000001</v>
      </c>
      <c r="AA1519" s="14">
        <v>1149.0899999999999</v>
      </c>
      <c r="AB1519" s="2">
        <v>15298484</v>
      </c>
      <c r="AC1519" s="27">
        <v>0.51200000000000001</v>
      </c>
      <c r="AD1519" s="14">
        <v>1304.24</v>
      </c>
    </row>
    <row r="1520" spans="1:30" x14ac:dyDescent="0.3">
      <c r="A1520" t="s">
        <v>2029</v>
      </c>
      <c r="B1520" t="s">
        <v>172</v>
      </c>
      <c r="C1520" t="s">
        <v>172</v>
      </c>
      <c r="D1520" t="s">
        <v>172</v>
      </c>
      <c r="E1520" s="2">
        <v>3573</v>
      </c>
      <c r="F1520" s="27">
        <v>0.18330597168068952</v>
      </c>
      <c r="G1520" s="14">
        <v>153.939393939393</v>
      </c>
      <c r="H1520" s="2">
        <v>3364</v>
      </c>
      <c r="I1520" s="27">
        <v>0.15629065229511244</v>
      </c>
      <c r="J1520" s="14">
        <v>196.363632</v>
      </c>
      <c r="L1520" t="s">
        <v>172</v>
      </c>
      <c r="M1520" t="s">
        <v>172</v>
      </c>
      <c r="N1520" t="s">
        <v>172</v>
      </c>
      <c r="O1520" s="2">
        <v>32694</v>
      </c>
      <c r="P1520" s="27">
        <v>0.18058493744649121</v>
      </c>
      <c r="Q1520" s="14">
        <v>30.909090909090899</v>
      </c>
      <c r="R1520" s="2">
        <v>33718</v>
      </c>
      <c r="S1520" s="27">
        <v>0.17736140845514942</v>
      </c>
      <c r="T1520" s="14">
        <v>60</v>
      </c>
      <c r="V1520" t="s">
        <v>172</v>
      </c>
      <c r="W1520" t="s">
        <v>172</v>
      </c>
      <c r="X1520" t="s">
        <v>172</v>
      </c>
      <c r="Y1520" s="2">
        <v>4637444</v>
      </c>
      <c r="Z1520" s="27">
        <v>0.161</v>
      </c>
      <c r="AA1520" s="14">
        <v>757.58</v>
      </c>
      <c r="AB1520" s="2">
        <v>4690779</v>
      </c>
      <c r="AC1520" s="27">
        <v>0.157</v>
      </c>
      <c r="AD1520" s="14">
        <v>973.33</v>
      </c>
    </row>
    <row r="1521" spans="1:31" x14ac:dyDescent="0.3">
      <c r="A1521" t="s">
        <v>2047</v>
      </c>
      <c r="B1521" t="s">
        <v>172</v>
      </c>
      <c r="C1521" t="s">
        <v>172</v>
      </c>
      <c r="D1521" t="s">
        <v>172</v>
      </c>
      <c r="E1521" s="2">
        <v>115</v>
      </c>
      <c r="F1521" s="27">
        <v>5.8998563513236197E-3</v>
      </c>
      <c r="G1521" s="14">
        <v>47.272727272727202</v>
      </c>
      <c r="H1521" s="2">
        <v>24</v>
      </c>
      <c r="I1521" s="27">
        <v>1.1150343802267236E-3</v>
      </c>
      <c r="J1521" s="14">
        <v>15.757576</v>
      </c>
      <c r="L1521" t="s">
        <v>172</v>
      </c>
      <c r="M1521" t="s">
        <v>172</v>
      </c>
      <c r="N1521" t="s">
        <v>172</v>
      </c>
      <c r="O1521" s="2">
        <v>638</v>
      </c>
      <c r="P1521" s="27">
        <v>3.5239857493993207E-3</v>
      </c>
      <c r="Q1521" s="14">
        <v>119.39393939393899</v>
      </c>
      <c r="R1521" s="2">
        <v>692</v>
      </c>
      <c r="S1521" s="27">
        <v>3.6400170428543626E-3</v>
      </c>
      <c r="T1521" s="14">
        <v>171.515152</v>
      </c>
      <c r="V1521" t="s">
        <v>172</v>
      </c>
      <c r="W1521" t="s">
        <v>172</v>
      </c>
      <c r="X1521" t="s">
        <v>172</v>
      </c>
      <c r="Y1521" s="2">
        <v>73701</v>
      </c>
      <c r="Z1521" s="27">
        <v>3.0000000000000001E-3</v>
      </c>
      <c r="AA1521" s="14">
        <v>1336.36</v>
      </c>
      <c r="AB1521" s="2">
        <v>91710</v>
      </c>
      <c r="AC1521" s="27">
        <v>3.0000000000000001E-3</v>
      </c>
      <c r="AD1521" s="14">
        <v>1526.06</v>
      </c>
    </row>
    <row r="1522" spans="1:31" x14ac:dyDescent="0.3">
      <c r="A1522" t="s">
        <v>2048</v>
      </c>
      <c r="B1522" t="s">
        <v>172</v>
      </c>
      <c r="C1522" t="s">
        <v>172</v>
      </c>
      <c r="D1522" t="s">
        <v>172</v>
      </c>
      <c r="E1522" s="2">
        <v>3458</v>
      </c>
      <c r="F1522" s="27">
        <v>0.1774061153293659</v>
      </c>
      <c r="G1522" s="14">
        <v>146.06060606060601</v>
      </c>
      <c r="H1522" s="2">
        <v>3340</v>
      </c>
      <c r="I1522" s="27">
        <v>0.15517561791488571</v>
      </c>
      <c r="J1522" s="14">
        <v>198.18182400000001</v>
      </c>
      <c r="L1522" t="s">
        <v>172</v>
      </c>
      <c r="M1522" t="s">
        <v>172</v>
      </c>
      <c r="N1522" t="s">
        <v>172</v>
      </c>
      <c r="O1522" s="2">
        <v>32056</v>
      </c>
      <c r="P1522" s="27">
        <v>0.17706095169709188</v>
      </c>
      <c r="Q1522" s="14">
        <v>127.272727272727</v>
      </c>
      <c r="R1522" s="2">
        <v>33026</v>
      </c>
      <c r="S1522" s="27">
        <v>0.17372139141229506</v>
      </c>
      <c r="T1522" s="14">
        <v>191.515152</v>
      </c>
      <c r="V1522" t="s">
        <v>172</v>
      </c>
      <c r="W1522" t="s">
        <v>172</v>
      </c>
      <c r="X1522" t="s">
        <v>172</v>
      </c>
      <c r="Y1522" s="2">
        <v>4563743</v>
      </c>
      <c r="Z1522" s="27">
        <v>0.159</v>
      </c>
      <c r="AA1522" s="14">
        <v>1517.58</v>
      </c>
      <c r="AB1522" s="2">
        <v>4599069</v>
      </c>
      <c r="AC1522" s="27">
        <v>0.154</v>
      </c>
      <c r="AD1522" s="14">
        <v>1652.73</v>
      </c>
    </row>
    <row r="1523" spans="1:31" x14ac:dyDescent="0.3">
      <c r="A1523" t="s">
        <v>2030</v>
      </c>
      <c r="B1523" t="s">
        <v>172</v>
      </c>
      <c r="C1523" t="s">
        <v>172</v>
      </c>
      <c r="D1523" t="s">
        <v>172</v>
      </c>
      <c r="E1523" s="2">
        <v>4880</v>
      </c>
      <c r="F1523" s="27">
        <v>0.25035912169095015</v>
      </c>
      <c r="G1523" s="14">
        <v>186.06060606060601</v>
      </c>
      <c r="H1523" s="2">
        <v>5836</v>
      </c>
      <c r="I1523" s="27">
        <v>0.27113919345846499</v>
      </c>
      <c r="J1523" s="14">
        <v>194.545456</v>
      </c>
      <c r="L1523" t="s">
        <v>172</v>
      </c>
      <c r="M1523" t="s">
        <v>172</v>
      </c>
      <c r="N1523" t="s">
        <v>172</v>
      </c>
      <c r="O1523" s="2">
        <v>44200</v>
      </c>
      <c r="P1523" s="27">
        <v>0.24413819768565825</v>
      </c>
      <c r="Q1523" s="14">
        <v>28.484848484848399</v>
      </c>
      <c r="R1523" s="2">
        <v>45497</v>
      </c>
      <c r="S1523" s="27">
        <v>0.23932060028720364</v>
      </c>
      <c r="T1523" s="14">
        <v>69.696969999999993</v>
      </c>
      <c r="V1523" t="s">
        <v>172</v>
      </c>
      <c r="W1523" t="s">
        <v>172</v>
      </c>
      <c r="X1523" t="s">
        <v>172</v>
      </c>
      <c r="Y1523" s="2">
        <v>7477809</v>
      </c>
      <c r="Z1523" s="27">
        <v>0.26</v>
      </c>
      <c r="AA1523" s="14">
        <v>717.58</v>
      </c>
      <c r="AB1523" s="2">
        <v>7530762</v>
      </c>
      <c r="AC1523" s="27">
        <v>0.252</v>
      </c>
      <c r="AD1523" s="14">
        <v>807.88</v>
      </c>
    </row>
    <row r="1524" spans="1:31" x14ac:dyDescent="0.3">
      <c r="A1524" t="s">
        <v>2047</v>
      </c>
      <c r="B1524" t="s">
        <v>172</v>
      </c>
      <c r="C1524" t="s">
        <v>172</v>
      </c>
      <c r="D1524" t="s">
        <v>172</v>
      </c>
      <c r="E1524" s="2">
        <v>368</v>
      </c>
      <c r="F1524" s="27">
        <v>1.8879540324235583E-2</v>
      </c>
      <c r="G1524" s="14">
        <v>101.212121212121</v>
      </c>
      <c r="H1524" s="2">
        <v>231</v>
      </c>
      <c r="I1524" s="27">
        <v>1.0732205909682215E-2</v>
      </c>
      <c r="J1524" s="14">
        <v>56.969695999999999</v>
      </c>
      <c r="L1524" t="s">
        <v>172</v>
      </c>
      <c r="M1524" t="s">
        <v>172</v>
      </c>
      <c r="N1524" t="s">
        <v>172</v>
      </c>
      <c r="O1524" s="2">
        <v>2704</v>
      </c>
      <c r="P1524" s="27">
        <v>1.4935513270181446E-2</v>
      </c>
      <c r="Q1524" s="14">
        <v>185.45454545454501</v>
      </c>
      <c r="R1524" s="2">
        <v>2269</v>
      </c>
      <c r="S1524" s="27">
        <v>1.1935258193983452E-2</v>
      </c>
      <c r="T1524" s="14">
        <v>218.18182400000001</v>
      </c>
      <c r="V1524" t="s">
        <v>172</v>
      </c>
      <c r="W1524" t="s">
        <v>172</v>
      </c>
      <c r="X1524" t="s">
        <v>172</v>
      </c>
      <c r="Y1524" s="2">
        <v>310982</v>
      </c>
      <c r="Z1524" s="27">
        <v>1.0999999999999999E-2</v>
      </c>
      <c r="AA1524" s="14">
        <v>1994.55</v>
      </c>
      <c r="AB1524" s="2">
        <v>287766</v>
      </c>
      <c r="AC1524" s="27">
        <v>0.01</v>
      </c>
      <c r="AD1524" s="14">
        <v>3018.18</v>
      </c>
    </row>
    <row r="1525" spans="1:31" x14ac:dyDescent="0.3">
      <c r="A1525" t="s">
        <v>2048</v>
      </c>
      <c r="B1525" t="s">
        <v>172</v>
      </c>
      <c r="C1525" t="s">
        <v>172</v>
      </c>
      <c r="D1525" t="s">
        <v>172</v>
      </c>
      <c r="E1525" s="2">
        <v>4512</v>
      </c>
      <c r="F1525" s="27">
        <v>0.23147958136671454</v>
      </c>
      <c r="G1525" s="14">
        <v>184.24242424242399</v>
      </c>
      <c r="H1525" s="2">
        <v>5605</v>
      </c>
      <c r="I1525" s="27">
        <v>0.26040698754878278</v>
      </c>
      <c r="J1525" s="14">
        <v>195.15152</v>
      </c>
      <c r="L1525" t="s">
        <v>172</v>
      </c>
      <c r="M1525" t="s">
        <v>172</v>
      </c>
      <c r="N1525" t="s">
        <v>172</v>
      </c>
      <c r="O1525" s="2">
        <v>41496</v>
      </c>
      <c r="P1525" s="27">
        <v>0.22920268441547681</v>
      </c>
      <c r="Q1525" s="14">
        <v>194.54545454545399</v>
      </c>
      <c r="R1525" s="2">
        <v>43228</v>
      </c>
      <c r="S1525" s="27">
        <v>0.2273853420932202</v>
      </c>
      <c r="T1525" s="14">
        <v>215.15152</v>
      </c>
      <c r="V1525" t="s">
        <v>172</v>
      </c>
      <c r="W1525" t="s">
        <v>172</v>
      </c>
      <c r="X1525" t="s">
        <v>172</v>
      </c>
      <c r="Y1525" s="2">
        <v>7166827</v>
      </c>
      <c r="Z1525" s="27">
        <v>0.249</v>
      </c>
      <c r="AA1525" s="14">
        <v>2067.27</v>
      </c>
      <c r="AB1525" s="2">
        <v>7242996</v>
      </c>
      <c r="AC1525" s="27">
        <v>0.24199999999999999</v>
      </c>
      <c r="AD1525" s="14">
        <v>3152.12</v>
      </c>
    </row>
    <row r="1526" spans="1:31" x14ac:dyDescent="0.3">
      <c r="A1526" t="s">
        <v>2031</v>
      </c>
      <c r="B1526" t="s">
        <v>172</v>
      </c>
      <c r="C1526" t="s">
        <v>172</v>
      </c>
      <c r="D1526" t="s">
        <v>172</v>
      </c>
      <c r="E1526" s="2">
        <v>959</v>
      </c>
      <c r="F1526" s="27">
        <v>4.9199671660168275E-2</v>
      </c>
      <c r="G1526" s="14">
        <v>88.484848484848399</v>
      </c>
      <c r="H1526" s="2">
        <v>1150</v>
      </c>
      <c r="I1526" s="27">
        <v>5.3428730719197175E-2</v>
      </c>
      <c r="J1526" s="14">
        <v>116.969696</v>
      </c>
      <c r="L1526" t="s">
        <v>172</v>
      </c>
      <c r="M1526" t="s">
        <v>172</v>
      </c>
      <c r="N1526" t="s">
        <v>172</v>
      </c>
      <c r="O1526" s="2">
        <v>7901</v>
      </c>
      <c r="P1526" s="27">
        <v>4.3641083708470273E-2</v>
      </c>
      <c r="Q1526" s="14">
        <v>39.393939393939398</v>
      </c>
      <c r="R1526" s="2">
        <v>9351</v>
      </c>
      <c r="S1526" s="27">
        <v>4.9187571340651944E-2</v>
      </c>
      <c r="T1526" s="14">
        <v>55.757576</v>
      </c>
      <c r="V1526" t="s">
        <v>172</v>
      </c>
      <c r="W1526" t="s">
        <v>172</v>
      </c>
      <c r="X1526" t="s">
        <v>172</v>
      </c>
      <c r="Y1526" s="2">
        <v>1427224</v>
      </c>
      <c r="Z1526" s="27">
        <v>0.05</v>
      </c>
      <c r="AA1526" s="14">
        <v>443.64</v>
      </c>
      <c r="AB1526" s="2">
        <v>1735473</v>
      </c>
      <c r="AC1526" s="27">
        <v>5.8000000000000003E-2</v>
      </c>
      <c r="AD1526" s="14">
        <v>575.76</v>
      </c>
    </row>
    <row r="1527" spans="1:31" x14ac:dyDescent="0.3">
      <c r="A1527" t="s">
        <v>2047</v>
      </c>
      <c r="B1527" t="s">
        <v>172</v>
      </c>
      <c r="C1527" t="s">
        <v>172</v>
      </c>
      <c r="D1527" t="s">
        <v>172</v>
      </c>
      <c r="E1527" s="2">
        <v>118</v>
      </c>
      <c r="F1527" s="27">
        <v>6.0537656474451054E-3</v>
      </c>
      <c r="G1527" s="14">
        <v>40.606060606060602</v>
      </c>
      <c r="H1527" s="2">
        <v>96</v>
      </c>
      <c r="I1527" s="27">
        <v>4.4601375209068943E-3</v>
      </c>
      <c r="J1527" s="14">
        <v>27.878788</v>
      </c>
      <c r="L1527" t="s">
        <v>172</v>
      </c>
      <c r="M1527" t="s">
        <v>172</v>
      </c>
      <c r="N1527" t="s">
        <v>172</v>
      </c>
      <c r="O1527" s="2">
        <v>1169</v>
      </c>
      <c r="P1527" s="27">
        <v>6.4569582148084727E-3</v>
      </c>
      <c r="Q1527" s="14">
        <v>135.15151515151501</v>
      </c>
      <c r="R1527" s="2">
        <v>994</v>
      </c>
      <c r="S1527" s="27">
        <v>5.2285793939266419E-3</v>
      </c>
      <c r="T1527" s="14">
        <v>132.72728000000001</v>
      </c>
      <c r="V1527" t="s">
        <v>172</v>
      </c>
      <c r="W1527" t="s">
        <v>172</v>
      </c>
      <c r="X1527" t="s">
        <v>172</v>
      </c>
      <c r="Y1527" s="2">
        <v>147284</v>
      </c>
      <c r="Z1527" s="27">
        <v>5.0000000000000001E-3</v>
      </c>
      <c r="AA1527" s="14">
        <v>1443.03</v>
      </c>
      <c r="AB1527" s="2">
        <v>161818</v>
      </c>
      <c r="AC1527" s="27">
        <v>5.0000000000000001E-3</v>
      </c>
      <c r="AD1527" s="14">
        <v>1815.76</v>
      </c>
    </row>
    <row r="1528" spans="1:31" x14ac:dyDescent="0.3">
      <c r="A1528" t="s">
        <v>2048</v>
      </c>
      <c r="B1528" t="s">
        <v>172</v>
      </c>
      <c r="C1528" t="s">
        <v>172</v>
      </c>
      <c r="D1528" t="s">
        <v>172</v>
      </c>
      <c r="E1528" s="2">
        <v>841</v>
      </c>
      <c r="F1528" s="27">
        <v>4.3145906012723167E-2</v>
      </c>
      <c r="G1528" s="14">
        <v>79.393939393939405</v>
      </c>
      <c r="H1528" s="2">
        <v>1054</v>
      </c>
      <c r="I1528" s="27">
        <v>4.8968593198290278E-2</v>
      </c>
      <c r="J1528" s="14">
        <v>116.36364</v>
      </c>
      <c r="L1528" t="s">
        <v>172</v>
      </c>
      <c r="M1528" t="s">
        <v>172</v>
      </c>
      <c r="N1528" t="s">
        <v>172</v>
      </c>
      <c r="O1528" s="2">
        <v>6732</v>
      </c>
      <c r="P1528" s="27">
        <v>3.7184125493661797E-2</v>
      </c>
      <c r="Q1528" s="14">
        <v>148.48484848484799</v>
      </c>
      <c r="R1528" s="2">
        <v>8357</v>
      </c>
      <c r="S1528" s="27">
        <v>4.3958991946725298E-2</v>
      </c>
      <c r="T1528" s="14">
        <v>138.78787199999999</v>
      </c>
      <c r="V1528" t="s">
        <v>172</v>
      </c>
      <c r="W1528" t="s">
        <v>172</v>
      </c>
      <c r="X1528" t="s">
        <v>172</v>
      </c>
      <c r="Y1528" s="2">
        <v>1279940</v>
      </c>
      <c r="Z1528" s="27">
        <v>4.4999999999999998E-2</v>
      </c>
      <c r="AA1528" s="14">
        <v>1496.97</v>
      </c>
      <c r="AB1528" s="2">
        <v>1573655</v>
      </c>
      <c r="AC1528" s="27">
        <v>5.2999999999999999E-2</v>
      </c>
      <c r="AD1528" s="14">
        <v>1766.06</v>
      </c>
    </row>
    <row r="1529" spans="1:31" x14ac:dyDescent="0.3">
      <c r="A1529" t="s">
        <v>2032</v>
      </c>
      <c r="B1529" t="s">
        <v>172</v>
      </c>
      <c r="C1529" t="s">
        <v>172</v>
      </c>
      <c r="D1529" t="s">
        <v>172</v>
      </c>
      <c r="E1529" s="2">
        <v>729</v>
      </c>
      <c r="F1529" s="27">
        <v>3.7399958957521032E-2</v>
      </c>
      <c r="G1529" s="14">
        <v>75.151515151515099</v>
      </c>
      <c r="H1529" s="2">
        <v>1007</v>
      </c>
      <c r="I1529" s="27">
        <v>4.6784984203679617E-2</v>
      </c>
      <c r="J1529" s="14">
        <v>150.909088</v>
      </c>
      <c r="L1529" t="s">
        <v>172</v>
      </c>
      <c r="M1529" t="s">
        <v>172</v>
      </c>
      <c r="N1529" t="s">
        <v>172</v>
      </c>
      <c r="O1529" s="2">
        <v>6521</v>
      </c>
      <c r="P1529" s="27">
        <v>3.6018669391587724E-2</v>
      </c>
      <c r="Q1529" s="14">
        <v>69.090909090909093</v>
      </c>
      <c r="R1529" s="2">
        <v>7154</v>
      </c>
      <c r="S1529" s="27">
        <v>3.7631043243612876E-2</v>
      </c>
      <c r="T1529" s="14">
        <v>65.454544100000007</v>
      </c>
      <c r="V1529" t="s">
        <v>172</v>
      </c>
      <c r="W1529" t="s">
        <v>172</v>
      </c>
      <c r="X1529" t="s">
        <v>172</v>
      </c>
      <c r="Y1529" s="2">
        <v>1197626</v>
      </c>
      <c r="Z1529" s="27">
        <v>4.2000000000000003E-2</v>
      </c>
      <c r="AA1529" s="14">
        <v>640.61</v>
      </c>
      <c r="AB1529" s="2">
        <v>1341470</v>
      </c>
      <c r="AC1529" s="27">
        <v>4.4999999999999998E-2</v>
      </c>
      <c r="AD1529" s="14">
        <v>718.79</v>
      </c>
    </row>
    <row r="1530" spans="1:31" x14ac:dyDescent="0.3">
      <c r="A1530" t="s">
        <v>2047</v>
      </c>
      <c r="B1530" t="s">
        <v>172</v>
      </c>
      <c r="C1530" t="s">
        <v>172</v>
      </c>
      <c r="D1530" t="s">
        <v>172</v>
      </c>
      <c r="E1530" s="2">
        <v>204</v>
      </c>
      <c r="F1530" s="27">
        <v>1.046583213626103E-2</v>
      </c>
      <c r="G1530" s="14">
        <v>49.696969696969703</v>
      </c>
      <c r="H1530" s="2">
        <v>479</v>
      </c>
      <c r="I1530" s="27">
        <v>2.2254227838691694E-2</v>
      </c>
      <c r="J1530" s="14">
        <v>122.42424</v>
      </c>
      <c r="L1530" t="s">
        <v>172</v>
      </c>
      <c r="M1530" t="s">
        <v>172</v>
      </c>
      <c r="N1530" t="s">
        <v>172</v>
      </c>
      <c r="O1530" s="2">
        <v>2234</v>
      </c>
      <c r="P1530" s="27">
        <v>1.2339473611533045E-2</v>
      </c>
      <c r="Q1530" s="14">
        <v>153.939393939393</v>
      </c>
      <c r="R1530" s="2">
        <v>3098</v>
      </c>
      <c r="S1530" s="27">
        <v>1.6295914449079213E-2</v>
      </c>
      <c r="T1530" s="14">
        <v>206.66667200000001</v>
      </c>
      <c r="V1530" t="s">
        <v>172</v>
      </c>
      <c r="W1530" t="s">
        <v>172</v>
      </c>
      <c r="X1530" t="s">
        <v>172</v>
      </c>
      <c r="Y1530" s="2">
        <v>413888</v>
      </c>
      <c r="Z1530" s="27">
        <v>1.4E-2</v>
      </c>
      <c r="AA1530" s="14">
        <v>2195.15</v>
      </c>
      <c r="AB1530" s="2">
        <v>444289</v>
      </c>
      <c r="AC1530" s="27">
        <v>1.4999999999999999E-2</v>
      </c>
      <c r="AD1530" s="14">
        <v>2942.42</v>
      </c>
    </row>
    <row r="1531" spans="1:31" x14ac:dyDescent="0.3">
      <c r="A1531" t="s">
        <v>2048</v>
      </c>
      <c r="B1531" t="s">
        <v>172</v>
      </c>
      <c r="C1531" t="s">
        <v>172</v>
      </c>
      <c r="D1531" t="s">
        <v>172</v>
      </c>
      <c r="E1531" s="2">
        <v>525</v>
      </c>
      <c r="F1531" s="27">
        <v>2.6934126821260004E-2</v>
      </c>
      <c r="G1531" s="14">
        <v>62.424242424242401</v>
      </c>
      <c r="H1531" s="2">
        <v>528</v>
      </c>
      <c r="I1531" s="27">
        <v>2.4530756364987919E-2</v>
      </c>
      <c r="J1531" s="14">
        <v>97.575760000000002</v>
      </c>
      <c r="L1531" t="s">
        <v>172</v>
      </c>
      <c r="M1531" t="s">
        <v>172</v>
      </c>
      <c r="N1531" t="s">
        <v>172</v>
      </c>
      <c r="O1531" s="2">
        <v>4287</v>
      </c>
      <c r="P1531" s="27">
        <v>2.3679195780054684E-2</v>
      </c>
      <c r="Q1531" s="14">
        <v>159.39393939393901</v>
      </c>
      <c r="R1531" s="2">
        <v>4056</v>
      </c>
      <c r="S1531" s="27">
        <v>2.1335128794533663E-2</v>
      </c>
      <c r="T1531" s="14">
        <v>216.363632</v>
      </c>
      <c r="V1531" t="s">
        <v>172</v>
      </c>
      <c r="W1531" t="s">
        <v>172</v>
      </c>
      <c r="X1531" t="s">
        <v>172</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122" t="s">
        <v>2049</v>
      </c>
      <c r="B1533" s="122"/>
      <c r="C1533" s="122"/>
      <c r="D1533" s="122"/>
      <c r="E1533" s="122"/>
      <c r="F1533" s="122"/>
      <c r="G1533" s="122"/>
      <c r="H1533" s="122"/>
      <c r="I1533" s="122"/>
      <c r="J1533" s="122"/>
      <c r="K1533" s="122"/>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172</v>
      </c>
      <c r="C1534" t="s">
        <v>172</v>
      </c>
      <c r="D1534" t="s">
        <v>172</v>
      </c>
      <c r="E1534" s="211" t="s">
        <v>1703</v>
      </c>
      <c r="F1534" s="211"/>
      <c r="G1534" s="211" t="s">
        <v>1704</v>
      </c>
      <c r="H1534" s="211" t="s">
        <v>1703</v>
      </c>
      <c r="I1534" s="211"/>
      <c r="J1534" s="211" t="s">
        <v>1704</v>
      </c>
      <c r="K1534" t="s">
        <v>172</v>
      </c>
      <c r="L1534" t="s">
        <v>172</v>
      </c>
      <c r="M1534" t="s">
        <v>172</v>
      </c>
      <c r="N1534" t="s">
        <v>172</v>
      </c>
      <c r="O1534" s="211" t="s">
        <v>1703</v>
      </c>
      <c r="P1534" s="211"/>
      <c r="Q1534" s="211" t="s">
        <v>1704</v>
      </c>
      <c r="R1534" s="211" t="s">
        <v>1703</v>
      </c>
      <c r="S1534" s="211"/>
      <c r="T1534" s="211" t="s">
        <v>1704</v>
      </c>
      <c r="U1534" t="s">
        <v>172</v>
      </c>
      <c r="V1534" t="s">
        <v>172</v>
      </c>
      <c r="W1534" t="s">
        <v>172</v>
      </c>
      <c r="X1534" t="s">
        <v>172</v>
      </c>
      <c r="Y1534" s="211" t="s">
        <v>1703</v>
      </c>
      <c r="Z1534" s="211"/>
      <c r="AA1534" s="211" t="s">
        <v>1704</v>
      </c>
      <c r="AB1534" s="211" t="s">
        <v>1703</v>
      </c>
      <c r="AC1534" s="211"/>
      <c r="AD1534" s="211" t="s">
        <v>1704</v>
      </c>
      <c r="AE1534" t="s">
        <v>172</v>
      </c>
    </row>
    <row r="1535" spans="1:31" x14ac:dyDescent="0.3">
      <c r="A1535" t="s">
        <v>174</v>
      </c>
      <c r="B1535" t="s">
        <v>172</v>
      </c>
      <c r="C1535" t="s">
        <v>172</v>
      </c>
      <c r="D1535" t="s">
        <v>172</v>
      </c>
      <c r="E1535" s="2">
        <v>28771</v>
      </c>
      <c r="F1535" s="27" t="s">
        <v>172</v>
      </c>
      <c r="G1535" s="14">
        <v>37.5757575757575</v>
      </c>
      <c r="H1535" s="2">
        <v>30136</v>
      </c>
      <c r="I1535" s="27" t="s">
        <v>172</v>
      </c>
      <c r="J1535" s="14">
        <v>117.57576</v>
      </c>
      <c r="L1535" t="s">
        <v>172</v>
      </c>
      <c r="M1535" t="s">
        <v>172</v>
      </c>
      <c r="N1535" t="s">
        <v>172</v>
      </c>
      <c r="O1535" s="2">
        <v>260892</v>
      </c>
      <c r="P1535" s="27" t="s">
        <v>172</v>
      </c>
      <c r="Q1535" s="14">
        <v>192.72727272727201</v>
      </c>
      <c r="R1535" s="2">
        <v>270721</v>
      </c>
      <c r="S1535" s="27" t="s">
        <v>172</v>
      </c>
      <c r="T1535" s="14">
        <v>233.33332799999999</v>
      </c>
      <c r="V1535" t="s">
        <v>172</v>
      </c>
      <c r="W1535" t="s">
        <v>172</v>
      </c>
      <c r="X1535" t="s">
        <v>172</v>
      </c>
      <c r="Y1535" s="2">
        <v>37912312</v>
      </c>
      <c r="Z1535" s="27" t="s">
        <v>172</v>
      </c>
      <c r="AA1535" s="14">
        <v>1469.09</v>
      </c>
      <c r="AB1535" s="2">
        <v>38838726</v>
      </c>
      <c r="AC1535" s="27" t="s">
        <v>172</v>
      </c>
      <c r="AD1535" s="14">
        <v>1783.64</v>
      </c>
    </row>
    <row r="1536" spans="1:31" x14ac:dyDescent="0.3">
      <c r="A1536" t="s">
        <v>2050</v>
      </c>
      <c r="B1536" t="s">
        <v>172</v>
      </c>
      <c r="C1536" t="s">
        <v>172</v>
      </c>
      <c r="D1536" t="s">
        <v>172</v>
      </c>
      <c r="E1536" s="2">
        <v>9279</v>
      </c>
      <c r="F1536" s="27">
        <v>0.32251225192033645</v>
      </c>
      <c r="G1536" s="14">
        <v>287.27272727272702</v>
      </c>
      <c r="H1536" s="2">
        <v>8612</v>
      </c>
      <c r="I1536" s="27">
        <v>0.28577117069285907</v>
      </c>
      <c r="J1536" s="14">
        <v>306.66665599999999</v>
      </c>
      <c r="L1536" t="s">
        <v>172</v>
      </c>
      <c r="M1536" t="s">
        <v>172</v>
      </c>
      <c r="N1536" t="s">
        <v>172</v>
      </c>
      <c r="O1536" s="2">
        <v>79847</v>
      </c>
      <c r="P1536" s="27">
        <v>0.30605384603590757</v>
      </c>
      <c r="Q1536" s="14">
        <v>20.606060606060598</v>
      </c>
      <c r="R1536" s="2">
        <v>80612</v>
      </c>
      <c r="S1536" s="27">
        <v>0.29776781261889546</v>
      </c>
      <c r="T1536" s="14">
        <v>92.727270000000004</v>
      </c>
      <c r="V1536" t="s">
        <v>172</v>
      </c>
      <c r="W1536" t="s">
        <v>172</v>
      </c>
      <c r="X1536" t="s">
        <v>172</v>
      </c>
      <c r="Y1536" s="2">
        <v>9158861</v>
      </c>
      <c r="Z1536" s="27">
        <v>0.24199999999999999</v>
      </c>
      <c r="AA1536" s="14">
        <v>349.7</v>
      </c>
      <c r="AB1536" s="2">
        <v>8942907</v>
      </c>
      <c r="AC1536" s="27">
        <v>0.23</v>
      </c>
      <c r="AD1536" s="14">
        <v>413.33</v>
      </c>
    </row>
    <row r="1537" spans="1:31" x14ac:dyDescent="0.3">
      <c r="A1537" t="s">
        <v>2051</v>
      </c>
      <c r="B1537" t="s">
        <v>172</v>
      </c>
      <c r="C1537" t="s">
        <v>172</v>
      </c>
      <c r="D1537" t="s">
        <v>172</v>
      </c>
      <c r="E1537" s="2">
        <v>433</v>
      </c>
      <c r="F1537" s="27">
        <v>1.5049876611866115E-2</v>
      </c>
      <c r="G1537" s="14">
        <v>102.424242424242</v>
      </c>
      <c r="H1537" s="2">
        <v>419</v>
      </c>
      <c r="I1537" s="27">
        <v>1.3903636846296788E-2</v>
      </c>
      <c r="J1537" s="14">
        <v>107.272728</v>
      </c>
      <c r="L1537" t="s">
        <v>172</v>
      </c>
      <c r="M1537" t="s">
        <v>172</v>
      </c>
      <c r="N1537" t="s">
        <v>172</v>
      </c>
      <c r="O1537" s="2">
        <v>4026</v>
      </c>
      <c r="P1537" s="27">
        <v>1.5431672876132653E-2</v>
      </c>
      <c r="Q1537" s="14">
        <v>327.87878787878702</v>
      </c>
      <c r="R1537" s="2">
        <v>2769</v>
      </c>
      <c r="S1537" s="27">
        <v>1.0228242360215868E-2</v>
      </c>
      <c r="T1537" s="14">
        <v>268.48486300000002</v>
      </c>
      <c r="V1537" t="s">
        <v>172</v>
      </c>
      <c r="W1537" t="s">
        <v>172</v>
      </c>
      <c r="X1537" t="s">
        <v>172</v>
      </c>
      <c r="Y1537" s="2">
        <v>202653</v>
      </c>
      <c r="Z1537" s="27">
        <v>5.0000000000000001E-3</v>
      </c>
      <c r="AA1537" s="14">
        <v>2134.5500000000002</v>
      </c>
      <c r="AB1537" s="2">
        <v>207793</v>
      </c>
      <c r="AC1537" s="27">
        <v>5.0000000000000001E-3</v>
      </c>
      <c r="AD1537" s="14">
        <v>2514.5500000000002</v>
      </c>
    </row>
    <row r="1538" spans="1:31" x14ac:dyDescent="0.3">
      <c r="A1538" t="s">
        <v>2052</v>
      </c>
      <c r="B1538" t="s">
        <v>172</v>
      </c>
      <c r="C1538" t="s">
        <v>172</v>
      </c>
      <c r="D1538" t="s">
        <v>172</v>
      </c>
      <c r="E1538" s="2">
        <v>230</v>
      </c>
      <c r="F1538" s="27">
        <v>7.99416078690348E-3</v>
      </c>
      <c r="G1538" s="14">
        <v>59.393939393939398</v>
      </c>
      <c r="H1538" s="2">
        <v>45</v>
      </c>
      <c r="I1538" s="27">
        <v>1.4932306875497744E-3</v>
      </c>
      <c r="J1538" s="14">
        <v>27.272728000000001</v>
      </c>
      <c r="L1538" t="s">
        <v>172</v>
      </c>
      <c r="M1538" t="s">
        <v>172</v>
      </c>
      <c r="N1538" t="s">
        <v>172</v>
      </c>
      <c r="O1538" s="2">
        <v>1208</v>
      </c>
      <c r="P1538" s="27">
        <v>4.6302684635787985E-3</v>
      </c>
      <c r="Q1538" s="14">
        <v>159.39393939393901</v>
      </c>
      <c r="R1538" s="2">
        <v>1206</v>
      </c>
      <c r="S1538" s="27">
        <v>4.4547707787722414E-3</v>
      </c>
      <c r="T1538" s="14">
        <v>226.060608</v>
      </c>
      <c r="V1538" t="s">
        <v>172</v>
      </c>
      <c r="W1538" t="s">
        <v>172</v>
      </c>
      <c r="X1538" t="s">
        <v>172</v>
      </c>
      <c r="Y1538" s="2">
        <v>85493</v>
      </c>
      <c r="Z1538" s="27">
        <v>2E-3</v>
      </c>
      <c r="AA1538" s="14">
        <v>1134.55</v>
      </c>
      <c r="AB1538" s="2">
        <v>99013</v>
      </c>
      <c r="AC1538" s="27">
        <v>3.0000000000000001E-3</v>
      </c>
      <c r="AD1538" s="14">
        <v>1607.27</v>
      </c>
    </row>
    <row r="1539" spans="1:31" x14ac:dyDescent="0.3">
      <c r="A1539" t="s">
        <v>276</v>
      </c>
      <c r="B1539" t="s">
        <v>172</v>
      </c>
      <c r="C1539" t="s">
        <v>172</v>
      </c>
      <c r="D1539" t="s">
        <v>172</v>
      </c>
      <c r="E1539" s="2">
        <v>8616</v>
      </c>
      <c r="F1539" s="27">
        <v>0.29946821452156686</v>
      </c>
      <c r="G1539" s="14">
        <v>281.21212121212102</v>
      </c>
      <c r="H1539" s="2">
        <v>8148</v>
      </c>
      <c r="I1539" s="27">
        <v>0.27037430315901245</v>
      </c>
      <c r="J1539" s="14">
        <v>302.42425500000002</v>
      </c>
      <c r="L1539" t="s">
        <v>172</v>
      </c>
      <c r="M1539" t="s">
        <v>172</v>
      </c>
      <c r="N1539" t="s">
        <v>172</v>
      </c>
      <c r="O1539" s="2">
        <v>74613</v>
      </c>
      <c r="P1539" s="27">
        <v>0.28599190469619612</v>
      </c>
      <c r="Q1539" s="14">
        <v>344.24242424242402</v>
      </c>
      <c r="R1539" s="2">
        <v>76637</v>
      </c>
      <c r="S1539" s="27">
        <v>0.28308479947990733</v>
      </c>
      <c r="T1539" s="14">
        <v>353.33334400000001</v>
      </c>
      <c r="V1539" t="s">
        <v>172</v>
      </c>
      <c r="W1539" t="s">
        <v>172</v>
      </c>
      <c r="X1539" t="s">
        <v>172</v>
      </c>
      <c r="Y1539" s="2">
        <v>8870715</v>
      </c>
      <c r="Z1539" s="27">
        <v>0.23400000000000001</v>
      </c>
      <c r="AA1539" s="14">
        <v>2335.7600000000002</v>
      </c>
      <c r="AB1539" s="2">
        <v>8636101</v>
      </c>
      <c r="AC1539" s="27">
        <v>0.222</v>
      </c>
      <c r="AD1539" s="14">
        <v>3083.64</v>
      </c>
    </row>
    <row r="1540" spans="1:31" x14ac:dyDescent="0.3">
      <c r="A1540" t="s">
        <v>2053</v>
      </c>
      <c r="B1540" t="s">
        <v>172</v>
      </c>
      <c r="C1540" t="s">
        <v>172</v>
      </c>
      <c r="D1540" t="s">
        <v>172</v>
      </c>
      <c r="E1540" s="2">
        <v>16421</v>
      </c>
      <c r="F1540" s="27">
        <v>0.57074832296409583</v>
      </c>
      <c r="G1540" s="14">
        <v>269.09090909090901</v>
      </c>
      <c r="H1540" s="2">
        <v>17950</v>
      </c>
      <c r="I1540" s="27">
        <v>0.59563312981152106</v>
      </c>
      <c r="J1540" s="14">
        <v>326.66665599999999</v>
      </c>
      <c r="L1540" t="s">
        <v>172</v>
      </c>
      <c r="M1540" t="s">
        <v>172</v>
      </c>
      <c r="N1540" t="s">
        <v>172</v>
      </c>
      <c r="O1540" s="2">
        <v>154567</v>
      </c>
      <c r="P1540" s="27">
        <v>0.59245588212747036</v>
      </c>
      <c r="Q1540" s="14">
        <v>173.333333333333</v>
      </c>
      <c r="R1540" s="2">
        <v>159728</v>
      </c>
      <c r="S1540" s="27">
        <v>0.59000964092183461</v>
      </c>
      <c r="T1540" s="14">
        <v>229.69697600000001</v>
      </c>
      <c r="V1540" t="s">
        <v>172</v>
      </c>
      <c r="W1540" t="s">
        <v>172</v>
      </c>
      <c r="X1540" t="s">
        <v>172</v>
      </c>
      <c r="Y1540" s="2">
        <v>24052189</v>
      </c>
      <c r="Z1540" s="27">
        <v>0.63400000000000001</v>
      </c>
      <c r="AA1540" s="14">
        <v>1618.18</v>
      </c>
      <c r="AB1540" s="2">
        <v>24347395</v>
      </c>
      <c r="AC1540" s="27">
        <v>0.627</v>
      </c>
      <c r="AD1540" s="14">
        <v>1932.12</v>
      </c>
    </row>
    <row r="1541" spans="1:31" x14ac:dyDescent="0.3">
      <c r="A1541" t="s">
        <v>2051</v>
      </c>
      <c r="B1541" t="s">
        <v>172</v>
      </c>
      <c r="C1541" t="s">
        <v>172</v>
      </c>
      <c r="D1541" t="s">
        <v>172</v>
      </c>
      <c r="E1541" s="2">
        <v>1605</v>
      </c>
      <c r="F1541" s="27">
        <v>5.5785339404261232E-2</v>
      </c>
      <c r="G1541" s="14">
        <v>186.06060606060601</v>
      </c>
      <c r="H1541" s="2">
        <v>1073</v>
      </c>
      <c r="I1541" s="27">
        <v>3.5605256172020178E-2</v>
      </c>
      <c r="J1541" s="14">
        <v>150.30302399999999</v>
      </c>
      <c r="L1541" t="s">
        <v>172</v>
      </c>
      <c r="M1541" t="s">
        <v>172</v>
      </c>
      <c r="N1541" t="s">
        <v>172</v>
      </c>
      <c r="O1541" s="2">
        <v>13244</v>
      </c>
      <c r="P1541" s="27">
        <v>5.0764300936786105E-2</v>
      </c>
      <c r="Q1541" s="14">
        <v>616.36363636363603</v>
      </c>
      <c r="R1541" s="2">
        <v>9808</v>
      </c>
      <c r="S1541" s="27">
        <v>3.6229180595520848E-2</v>
      </c>
      <c r="T1541" s="14">
        <v>592.12120000000004</v>
      </c>
      <c r="V1541" t="s">
        <v>172</v>
      </c>
      <c r="W1541" t="s">
        <v>172</v>
      </c>
      <c r="X1541" t="s">
        <v>172</v>
      </c>
      <c r="Y1541" s="2">
        <v>1058149</v>
      </c>
      <c r="Z1541" s="27">
        <v>2.8000000000000001E-2</v>
      </c>
      <c r="AA1541" s="14">
        <v>4684.8500000000004</v>
      </c>
      <c r="AB1541" s="2">
        <v>1077809</v>
      </c>
      <c r="AC1541" s="27">
        <v>2.8000000000000001E-2</v>
      </c>
      <c r="AD1541" s="14">
        <v>5478.18</v>
      </c>
    </row>
    <row r="1542" spans="1:31" x14ac:dyDescent="0.3">
      <c r="A1542" t="s">
        <v>2052</v>
      </c>
      <c r="B1542" t="s">
        <v>172</v>
      </c>
      <c r="C1542" t="s">
        <v>172</v>
      </c>
      <c r="D1542" t="s">
        <v>172</v>
      </c>
      <c r="E1542" s="2">
        <v>1078</v>
      </c>
      <c r="F1542" s="27">
        <v>3.7468284036008478E-2</v>
      </c>
      <c r="G1542" s="14">
        <v>142.42424242424201</v>
      </c>
      <c r="H1542" s="2">
        <v>797</v>
      </c>
      <c r="I1542" s="27">
        <v>2.6446774621714894E-2</v>
      </c>
      <c r="J1542" s="14">
        <v>130.30302399999999</v>
      </c>
      <c r="L1542" t="s">
        <v>172</v>
      </c>
      <c r="M1542" t="s">
        <v>172</v>
      </c>
      <c r="N1542" t="s">
        <v>172</v>
      </c>
      <c r="O1542" s="2">
        <v>10116</v>
      </c>
      <c r="P1542" s="27">
        <v>3.8774665378777426E-2</v>
      </c>
      <c r="Q1542" s="14">
        <v>431.51515151515099</v>
      </c>
      <c r="R1542" s="2">
        <v>8359</v>
      </c>
      <c r="S1542" s="27">
        <v>3.0876806749384051E-2</v>
      </c>
      <c r="T1542" s="14">
        <v>479.39395100000002</v>
      </c>
      <c r="V1542" t="s">
        <v>172</v>
      </c>
      <c r="W1542" t="s">
        <v>172</v>
      </c>
      <c r="X1542" t="s">
        <v>172</v>
      </c>
      <c r="Y1542" s="2">
        <v>898939</v>
      </c>
      <c r="Z1542" s="27">
        <v>2.4E-2</v>
      </c>
      <c r="AA1542" s="14">
        <v>4049.09</v>
      </c>
      <c r="AB1542" s="2">
        <v>866771</v>
      </c>
      <c r="AC1542" s="27">
        <v>2.1999999999999999E-2</v>
      </c>
      <c r="AD1542" s="14">
        <v>5038.79</v>
      </c>
    </row>
    <row r="1543" spans="1:31" x14ac:dyDescent="0.3">
      <c r="A1543" t="s">
        <v>276</v>
      </c>
      <c r="B1543" t="s">
        <v>172</v>
      </c>
      <c r="C1543" t="s">
        <v>172</v>
      </c>
      <c r="D1543" t="s">
        <v>172</v>
      </c>
      <c r="E1543" s="2">
        <v>13738</v>
      </c>
      <c r="F1543" s="27">
        <v>0.47749469952382606</v>
      </c>
      <c r="G1543" s="14">
        <v>267.27272727272702</v>
      </c>
      <c r="H1543" s="2">
        <v>16080</v>
      </c>
      <c r="I1543" s="27">
        <v>0.53358109901778605</v>
      </c>
      <c r="J1543" s="14">
        <v>373.33334400000001</v>
      </c>
      <c r="L1543" t="s">
        <v>172</v>
      </c>
      <c r="M1543" t="s">
        <v>172</v>
      </c>
      <c r="N1543" t="s">
        <v>172</v>
      </c>
      <c r="O1543" s="2">
        <v>131207</v>
      </c>
      <c r="P1543" s="27">
        <v>0.50291691581190689</v>
      </c>
      <c r="Q1543" s="14">
        <v>763.030303030303</v>
      </c>
      <c r="R1543" s="2">
        <v>141561</v>
      </c>
      <c r="S1543" s="27">
        <v>0.52290365357692981</v>
      </c>
      <c r="T1543" s="14">
        <v>735.15150000000006</v>
      </c>
      <c r="V1543" t="s">
        <v>172</v>
      </c>
      <c r="W1543" t="s">
        <v>172</v>
      </c>
      <c r="X1543" t="s">
        <v>172</v>
      </c>
      <c r="Y1543" s="2">
        <v>22095101</v>
      </c>
      <c r="Z1543" s="27">
        <v>0.58299999999999996</v>
      </c>
      <c r="AA1543" s="14">
        <v>5778.79</v>
      </c>
      <c r="AB1543" s="2">
        <v>22402815</v>
      </c>
      <c r="AC1543" s="27">
        <v>0.57699999999999996</v>
      </c>
      <c r="AD1543" s="14">
        <v>7610.3</v>
      </c>
    </row>
    <row r="1544" spans="1:31" x14ac:dyDescent="0.3">
      <c r="A1544" t="s">
        <v>2054</v>
      </c>
      <c r="B1544" t="s">
        <v>172</v>
      </c>
      <c r="C1544" t="s">
        <v>172</v>
      </c>
      <c r="D1544" t="s">
        <v>172</v>
      </c>
      <c r="E1544" s="2">
        <v>3071</v>
      </c>
      <c r="F1544" s="27">
        <v>0.10673942511556776</v>
      </c>
      <c r="G1544" s="14">
        <v>172.12121212121201</v>
      </c>
      <c r="H1544" s="2">
        <v>3574</v>
      </c>
      <c r="I1544" s="27">
        <v>0.11859569949561986</v>
      </c>
      <c r="J1544" s="14">
        <v>229.69697600000001</v>
      </c>
      <c r="L1544" t="s">
        <v>172</v>
      </c>
      <c r="M1544" t="s">
        <v>172</v>
      </c>
      <c r="N1544" t="s">
        <v>172</v>
      </c>
      <c r="O1544" s="2">
        <v>26478</v>
      </c>
      <c r="P1544" s="27">
        <v>0.10149027183662206</v>
      </c>
      <c r="Q1544" s="14">
        <v>97.575757575757606</v>
      </c>
      <c r="R1544" s="2">
        <v>30381</v>
      </c>
      <c r="S1544" s="27">
        <v>0.11222254645926988</v>
      </c>
      <c r="T1544" s="14">
        <v>121.818184</v>
      </c>
      <c r="V1544" t="s">
        <v>172</v>
      </c>
      <c r="W1544" t="s">
        <v>172</v>
      </c>
      <c r="X1544" t="s">
        <v>172</v>
      </c>
      <c r="Y1544" s="2">
        <v>4701262</v>
      </c>
      <c r="Z1544" s="27">
        <v>0.124</v>
      </c>
      <c r="AA1544" s="14">
        <v>793.33</v>
      </c>
      <c r="AB1544" s="2">
        <v>5548424</v>
      </c>
      <c r="AC1544" s="27">
        <v>0.14299999999999999</v>
      </c>
      <c r="AD1544" s="14">
        <v>805.45</v>
      </c>
    </row>
    <row r="1545" spans="1:31" x14ac:dyDescent="0.3">
      <c r="A1545" t="s">
        <v>2051</v>
      </c>
      <c r="B1545" t="s">
        <v>172</v>
      </c>
      <c r="C1545" t="s">
        <v>172</v>
      </c>
      <c r="D1545" t="s">
        <v>172</v>
      </c>
      <c r="E1545" s="2">
        <v>493</v>
      </c>
      <c r="F1545" s="27">
        <v>1.7135309860623546E-2</v>
      </c>
      <c r="G1545" s="14">
        <v>72.727272727272705</v>
      </c>
      <c r="H1545" s="2">
        <v>718</v>
      </c>
      <c r="I1545" s="27">
        <v>2.3825325192460844E-2</v>
      </c>
      <c r="J1545" s="14">
        <v>107.878784</v>
      </c>
      <c r="L1545" t="s">
        <v>172</v>
      </c>
      <c r="M1545" t="s">
        <v>172</v>
      </c>
      <c r="N1545" t="s">
        <v>172</v>
      </c>
      <c r="O1545" s="2">
        <v>4782</v>
      </c>
      <c r="P1545" s="27">
        <v>1.8329423669564419E-2</v>
      </c>
      <c r="Q1545" s="14">
        <v>283.636363636363</v>
      </c>
      <c r="R1545" s="2">
        <v>5640</v>
      </c>
      <c r="S1545" s="27">
        <v>2.0833256378337845E-2</v>
      </c>
      <c r="T1545" s="14">
        <v>336.96969999999999</v>
      </c>
      <c r="V1545" t="s">
        <v>172</v>
      </c>
      <c r="W1545" t="s">
        <v>172</v>
      </c>
      <c r="X1545" t="s">
        <v>172</v>
      </c>
      <c r="Y1545" s="2">
        <v>704874</v>
      </c>
      <c r="Z1545" s="27">
        <v>1.9E-2</v>
      </c>
      <c r="AA1545" s="14">
        <v>3190.3</v>
      </c>
      <c r="AB1545" s="2">
        <v>803463</v>
      </c>
      <c r="AC1545" s="27">
        <v>2.1000000000000001E-2</v>
      </c>
      <c r="AD1545" s="14">
        <v>3733.94</v>
      </c>
    </row>
    <row r="1546" spans="1:31" x14ac:dyDescent="0.3">
      <c r="A1546" t="s">
        <v>2052</v>
      </c>
      <c r="B1546" t="s">
        <v>172</v>
      </c>
      <c r="C1546" t="s">
        <v>172</v>
      </c>
      <c r="D1546" t="s">
        <v>172</v>
      </c>
      <c r="E1546" s="2">
        <v>697</v>
      </c>
      <c r="F1546" s="27">
        <v>2.4225782906398804E-2</v>
      </c>
      <c r="G1546" s="14">
        <v>101.818181818181</v>
      </c>
      <c r="H1546" s="2">
        <v>1064</v>
      </c>
      <c r="I1546" s="27">
        <v>3.5306610034510223E-2</v>
      </c>
      <c r="J1546" s="14">
        <v>160</v>
      </c>
      <c r="L1546" t="s">
        <v>172</v>
      </c>
      <c r="M1546" t="s">
        <v>172</v>
      </c>
      <c r="N1546" t="s">
        <v>172</v>
      </c>
      <c r="O1546" s="2">
        <v>7595</v>
      </c>
      <c r="P1546" s="27">
        <v>2.9111663063643194E-2</v>
      </c>
      <c r="Q1546" s="14">
        <v>318.18181818181802</v>
      </c>
      <c r="R1546" s="2">
        <v>7759</v>
      </c>
      <c r="S1546" s="27">
        <v>2.8660502879348113E-2</v>
      </c>
      <c r="T1546" s="14">
        <v>372.121216</v>
      </c>
      <c r="V1546" t="s">
        <v>172</v>
      </c>
      <c r="W1546" t="s">
        <v>172</v>
      </c>
      <c r="X1546" t="s">
        <v>172</v>
      </c>
      <c r="Y1546" s="2">
        <v>997282</v>
      </c>
      <c r="Z1546" s="27">
        <v>2.5999999999999999E-2</v>
      </c>
      <c r="AA1546" s="14">
        <v>3837.58</v>
      </c>
      <c r="AB1546" s="2">
        <v>1092102</v>
      </c>
      <c r="AC1546" s="27">
        <v>2.8000000000000001E-2</v>
      </c>
      <c r="AD1546" s="14">
        <v>4784.24</v>
      </c>
    </row>
    <row r="1547" spans="1:31" x14ac:dyDescent="0.3">
      <c r="A1547" t="s">
        <v>276</v>
      </c>
      <c r="B1547" t="s">
        <v>172</v>
      </c>
      <c r="C1547" t="s">
        <v>172</v>
      </c>
      <c r="D1547" t="s">
        <v>172</v>
      </c>
      <c r="E1547" s="2">
        <v>1881</v>
      </c>
      <c r="F1547" s="27">
        <v>6.5378332348545412E-2</v>
      </c>
      <c r="G1547" s="14">
        <v>135.75757575757501</v>
      </c>
      <c r="H1547" s="2">
        <v>1792</v>
      </c>
      <c r="I1547" s="27">
        <v>5.9463764268648793E-2</v>
      </c>
      <c r="J1547" s="14">
        <v>170.909088</v>
      </c>
      <c r="L1547" t="s">
        <v>172</v>
      </c>
      <c r="M1547" t="s">
        <v>172</v>
      </c>
      <c r="N1547" t="s">
        <v>172</v>
      </c>
      <c r="O1547" s="2">
        <v>14101</v>
      </c>
      <c r="P1547" s="27">
        <v>5.4049185103414436E-2</v>
      </c>
      <c r="Q1547" s="14">
        <v>295.75757575757501</v>
      </c>
      <c r="R1547" s="2">
        <v>16982</v>
      </c>
      <c r="S1547" s="27">
        <v>6.2728787201583924E-2</v>
      </c>
      <c r="T1547" s="14">
        <v>333.33334400000001</v>
      </c>
      <c r="V1547" t="s">
        <v>172</v>
      </c>
      <c r="W1547" t="s">
        <v>172</v>
      </c>
      <c r="X1547" t="s">
        <v>172</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122" t="s">
        <v>2055</v>
      </c>
      <c r="B1549" s="122"/>
      <c r="C1549" s="122"/>
      <c r="D1549" s="122"/>
      <c r="E1549" s="122"/>
      <c r="F1549" s="122"/>
      <c r="G1549" s="122"/>
      <c r="H1549" s="122"/>
      <c r="I1549" s="122"/>
      <c r="J1549" s="122"/>
      <c r="K1549" s="122"/>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172</v>
      </c>
      <c r="C1550" t="s">
        <v>172</v>
      </c>
      <c r="D1550" t="s">
        <v>172</v>
      </c>
      <c r="E1550" s="211" t="s">
        <v>1703</v>
      </c>
      <c r="F1550" s="211"/>
      <c r="G1550" s="211" t="s">
        <v>1704</v>
      </c>
      <c r="H1550" s="211" t="s">
        <v>1703</v>
      </c>
      <c r="I1550" s="211"/>
      <c r="J1550" s="211" t="s">
        <v>1704</v>
      </c>
      <c r="K1550" t="s">
        <v>172</v>
      </c>
      <c r="L1550" t="s">
        <v>172</v>
      </c>
      <c r="M1550" t="s">
        <v>172</v>
      </c>
      <c r="N1550" t="s">
        <v>172</v>
      </c>
      <c r="O1550" s="211" t="s">
        <v>1703</v>
      </c>
      <c r="P1550" s="211"/>
      <c r="Q1550" s="211" t="s">
        <v>1704</v>
      </c>
      <c r="R1550" s="211" t="s">
        <v>1703</v>
      </c>
      <c r="S1550" s="211"/>
      <c r="T1550" s="211" t="s">
        <v>1704</v>
      </c>
      <c r="U1550" t="s">
        <v>172</v>
      </c>
      <c r="V1550" t="s">
        <v>172</v>
      </c>
      <c r="W1550" t="s">
        <v>172</v>
      </c>
      <c r="X1550" t="s">
        <v>172</v>
      </c>
      <c r="Y1550" s="211" t="s">
        <v>1703</v>
      </c>
      <c r="Z1550" s="211"/>
      <c r="AA1550" s="211" t="s">
        <v>1704</v>
      </c>
      <c r="AB1550" s="211" t="s">
        <v>1703</v>
      </c>
      <c r="AC1550" s="211"/>
      <c r="AD1550" s="211" t="s">
        <v>1704</v>
      </c>
      <c r="AE1550" t="s">
        <v>172</v>
      </c>
    </row>
    <row r="1551" spans="1:31" x14ac:dyDescent="0.3">
      <c r="A1551" t="s">
        <v>174</v>
      </c>
      <c r="B1551" t="s">
        <v>172</v>
      </c>
      <c r="C1551" t="s">
        <v>172</v>
      </c>
      <c r="D1551" t="s">
        <v>172</v>
      </c>
      <c r="E1551" s="2">
        <v>9060</v>
      </c>
      <c r="F1551" s="27" t="s">
        <v>172</v>
      </c>
      <c r="G1551" s="14">
        <v>166.06060606060601</v>
      </c>
      <c r="H1551" s="2">
        <v>10090</v>
      </c>
      <c r="I1551" s="27" t="s">
        <v>172</v>
      </c>
      <c r="J1551" s="14">
        <v>214.545456</v>
      </c>
      <c r="L1551" t="s">
        <v>172</v>
      </c>
      <c r="M1551" t="s">
        <v>172</v>
      </c>
      <c r="N1551" t="s">
        <v>172</v>
      </c>
      <c r="O1551" s="2">
        <v>77692</v>
      </c>
      <c r="P1551" s="27" t="s">
        <v>172</v>
      </c>
      <c r="Q1551" s="14">
        <v>383.636363636363</v>
      </c>
      <c r="R1551" s="2">
        <v>81306</v>
      </c>
      <c r="S1551" s="27" t="s">
        <v>172</v>
      </c>
      <c r="T1551" s="14">
        <v>372.72726399999999</v>
      </c>
      <c r="V1551" t="s">
        <v>172</v>
      </c>
      <c r="W1551" t="s">
        <v>172</v>
      </c>
      <c r="X1551" t="s">
        <v>172</v>
      </c>
      <c r="Y1551" s="2">
        <v>12717801</v>
      </c>
      <c r="Z1551" s="27" t="s">
        <v>172</v>
      </c>
      <c r="AA1551" s="14">
        <v>11122.42</v>
      </c>
      <c r="AB1551" s="2">
        <v>13103114</v>
      </c>
      <c r="AC1551" s="27" t="s">
        <v>172</v>
      </c>
      <c r="AD1551" s="14">
        <v>11237.58</v>
      </c>
    </row>
    <row r="1552" spans="1:31" x14ac:dyDescent="0.3">
      <c r="A1552" t="s">
        <v>1585</v>
      </c>
      <c r="B1552" t="s">
        <v>172</v>
      </c>
      <c r="C1552" t="s">
        <v>172</v>
      </c>
      <c r="D1552" t="s">
        <v>172</v>
      </c>
      <c r="E1552" s="2">
        <v>4417</v>
      </c>
      <c r="F1552" s="27">
        <v>0.48752759381898453</v>
      </c>
      <c r="G1552" s="14">
        <v>169.69696969696901</v>
      </c>
      <c r="H1552" s="2">
        <v>5292</v>
      </c>
      <c r="I1552" s="27">
        <v>0.52447968285431124</v>
      </c>
      <c r="J1552" s="14">
        <v>276.96969999999999</v>
      </c>
      <c r="L1552" t="s">
        <v>172</v>
      </c>
      <c r="M1552" t="s">
        <v>172</v>
      </c>
      <c r="N1552" t="s">
        <v>172</v>
      </c>
      <c r="O1552" s="2">
        <v>40124</v>
      </c>
      <c r="P1552" s="27">
        <v>0.5164495700973073</v>
      </c>
      <c r="Q1552" s="14">
        <v>530.90909090909099</v>
      </c>
      <c r="R1552" s="2">
        <v>42480</v>
      </c>
      <c r="S1552" s="27">
        <v>0.52247066637148554</v>
      </c>
      <c r="T1552" s="14">
        <v>656.96969999999999</v>
      </c>
      <c r="V1552" t="s">
        <v>172</v>
      </c>
      <c r="W1552" t="s">
        <v>172</v>
      </c>
      <c r="X1552" t="s">
        <v>172</v>
      </c>
      <c r="Y1552" s="2">
        <v>6909176</v>
      </c>
      <c r="Z1552" s="27">
        <v>0.54300000000000004</v>
      </c>
      <c r="AA1552" s="14">
        <v>22243.03</v>
      </c>
      <c r="AB1552" s="2">
        <v>7241318</v>
      </c>
      <c r="AC1552" s="27">
        <v>0.55300000000000005</v>
      </c>
      <c r="AD1552" s="14">
        <v>21643.03</v>
      </c>
    </row>
    <row r="1553" spans="1:30" x14ac:dyDescent="0.3">
      <c r="A1553" t="s">
        <v>2056</v>
      </c>
      <c r="B1553" t="s">
        <v>172</v>
      </c>
      <c r="C1553" t="s">
        <v>172</v>
      </c>
      <c r="D1553" t="s">
        <v>172</v>
      </c>
      <c r="E1553" s="2">
        <v>0</v>
      </c>
      <c r="F1553" s="27">
        <v>0</v>
      </c>
      <c r="G1553" s="14">
        <v>13.3333333333333</v>
      </c>
      <c r="H1553" s="2">
        <v>97</v>
      </c>
      <c r="I1553" s="27">
        <v>9.6134786917740338E-3</v>
      </c>
      <c r="J1553" s="14">
        <v>38.787880000000001</v>
      </c>
      <c r="L1553" t="s">
        <v>172</v>
      </c>
      <c r="M1553" t="s">
        <v>172</v>
      </c>
      <c r="N1553" t="s">
        <v>172</v>
      </c>
      <c r="O1553" s="2">
        <v>0</v>
      </c>
      <c r="P1553" s="27">
        <v>0</v>
      </c>
      <c r="Q1553" s="14">
        <v>16.969696969696901</v>
      </c>
      <c r="R1553" s="2">
        <v>869</v>
      </c>
      <c r="S1553" s="27">
        <v>1.0688018104444936E-2</v>
      </c>
      <c r="T1553" s="14">
        <v>149.69697600000001</v>
      </c>
      <c r="V1553" t="s">
        <v>172</v>
      </c>
      <c r="W1553" t="s">
        <v>172</v>
      </c>
      <c r="X1553" t="s">
        <v>172</v>
      </c>
      <c r="Y1553" s="2">
        <v>6195</v>
      </c>
      <c r="Z1553" s="27">
        <v>0</v>
      </c>
      <c r="AA1553" s="14">
        <v>289.7</v>
      </c>
      <c r="AB1553" s="2">
        <v>160558</v>
      </c>
      <c r="AC1553" s="27">
        <v>1.2E-2</v>
      </c>
      <c r="AD1553" s="14">
        <v>2243.0300000000002</v>
      </c>
    </row>
    <row r="1554" spans="1:30" x14ac:dyDescent="0.3">
      <c r="A1554" t="s">
        <v>2057</v>
      </c>
      <c r="B1554" t="s">
        <v>172</v>
      </c>
      <c r="C1554" t="s">
        <v>172</v>
      </c>
      <c r="D1554" t="s">
        <v>172</v>
      </c>
      <c r="E1554" s="2">
        <v>18</v>
      </c>
      <c r="F1554" s="27">
        <v>1.9867549668874172E-3</v>
      </c>
      <c r="G1554" s="14">
        <v>13.3333333333333</v>
      </c>
      <c r="H1554" s="2">
        <v>6</v>
      </c>
      <c r="I1554" s="27">
        <v>5.9464816650148667E-4</v>
      </c>
      <c r="J1554" s="14">
        <v>6.6666665099999998</v>
      </c>
      <c r="L1554" t="s">
        <v>172</v>
      </c>
      <c r="M1554" t="s">
        <v>172</v>
      </c>
      <c r="N1554" t="s">
        <v>172</v>
      </c>
      <c r="O1554" s="2">
        <v>268</v>
      </c>
      <c r="P1554" s="27">
        <v>3.449518611954899E-3</v>
      </c>
      <c r="Q1554" s="14">
        <v>73.939393939393895</v>
      </c>
      <c r="R1554" s="2">
        <v>357</v>
      </c>
      <c r="S1554" s="27">
        <v>4.3908198656925686E-3</v>
      </c>
      <c r="T1554" s="14">
        <v>76.969695999999999</v>
      </c>
      <c r="V1554" t="s">
        <v>172</v>
      </c>
      <c r="W1554" t="s">
        <v>172</v>
      </c>
      <c r="X1554" t="s">
        <v>172</v>
      </c>
      <c r="Y1554" s="2">
        <v>64052</v>
      </c>
      <c r="Z1554" s="27">
        <v>5.0000000000000001E-3</v>
      </c>
      <c r="AA1554" s="14">
        <v>1038.79</v>
      </c>
      <c r="AB1554" s="2">
        <v>112342</v>
      </c>
      <c r="AC1554" s="27">
        <v>8.9999999999999993E-3</v>
      </c>
      <c r="AD1554" s="14">
        <v>1866.67</v>
      </c>
    </row>
    <row r="1555" spans="1:30" x14ac:dyDescent="0.3">
      <c r="A1555" t="s">
        <v>2058</v>
      </c>
      <c r="B1555" t="s">
        <v>172</v>
      </c>
      <c r="C1555" t="s">
        <v>172</v>
      </c>
      <c r="D1555" t="s">
        <v>172</v>
      </c>
      <c r="E1555" s="2">
        <v>953</v>
      </c>
      <c r="F1555" s="27">
        <v>0.10518763796909492</v>
      </c>
      <c r="G1555" s="14">
        <v>98.181818181818201</v>
      </c>
      <c r="H1555" s="2">
        <v>1331</v>
      </c>
      <c r="I1555" s="27">
        <v>0.13191278493557979</v>
      </c>
      <c r="J1555" s="14">
        <v>152.121216</v>
      </c>
      <c r="L1555" t="s">
        <v>172</v>
      </c>
      <c r="M1555" t="s">
        <v>172</v>
      </c>
      <c r="N1555" t="s">
        <v>172</v>
      </c>
      <c r="O1555" s="2">
        <v>9795</v>
      </c>
      <c r="P1555" s="27">
        <v>0.12607475673170984</v>
      </c>
      <c r="Q1555" s="14">
        <v>366.666666666666</v>
      </c>
      <c r="R1555" s="2">
        <v>10704</v>
      </c>
      <c r="S1555" s="27">
        <v>0.13165080067891669</v>
      </c>
      <c r="T1555" s="14">
        <v>424.84848</v>
      </c>
      <c r="V1555" t="s">
        <v>172</v>
      </c>
      <c r="W1555" t="s">
        <v>172</v>
      </c>
      <c r="X1555" t="s">
        <v>172</v>
      </c>
      <c r="Y1555" s="2">
        <v>912969</v>
      </c>
      <c r="Z1555" s="27">
        <v>7.1999999999999995E-2</v>
      </c>
      <c r="AA1555" s="14">
        <v>4772</v>
      </c>
      <c r="AB1555" s="2">
        <v>924495</v>
      </c>
      <c r="AC1555" s="27">
        <v>7.0999999999999994E-2</v>
      </c>
      <c r="AD1555" s="14">
        <v>4349.7</v>
      </c>
    </row>
    <row r="1556" spans="1:30" x14ac:dyDescent="0.3">
      <c r="A1556" t="s">
        <v>2059</v>
      </c>
      <c r="B1556" t="s">
        <v>172</v>
      </c>
      <c r="C1556" t="s">
        <v>172</v>
      </c>
      <c r="D1556" t="s">
        <v>172</v>
      </c>
      <c r="E1556" s="2">
        <v>734</v>
      </c>
      <c r="F1556" s="27">
        <v>8.101545253863135E-2</v>
      </c>
      <c r="G1556" s="14">
        <v>89.090909090909093</v>
      </c>
      <c r="H1556" s="2">
        <v>624</v>
      </c>
      <c r="I1556" s="27">
        <v>6.1843409316154611E-2</v>
      </c>
      <c r="J1556" s="14">
        <v>101.21212</v>
      </c>
      <c r="L1556" t="s">
        <v>172</v>
      </c>
      <c r="M1556" t="s">
        <v>172</v>
      </c>
      <c r="N1556" t="s">
        <v>172</v>
      </c>
      <c r="O1556" s="2">
        <v>6747</v>
      </c>
      <c r="P1556" s="27">
        <v>8.6842918189775006E-2</v>
      </c>
      <c r="Q1556" s="14">
        <v>276.969696969697</v>
      </c>
      <c r="R1556" s="2">
        <v>7040</v>
      </c>
      <c r="S1556" s="27">
        <v>8.6586475782845049E-2</v>
      </c>
      <c r="T1556" s="14">
        <v>359.39395100000002</v>
      </c>
      <c r="V1556" t="s">
        <v>172</v>
      </c>
      <c r="W1556" t="s">
        <v>172</v>
      </c>
      <c r="X1556" t="s">
        <v>172</v>
      </c>
      <c r="Y1556" s="2">
        <v>794986</v>
      </c>
      <c r="Z1556" s="27">
        <v>6.3E-2</v>
      </c>
      <c r="AA1556" s="14">
        <v>3865.45</v>
      </c>
      <c r="AB1556" s="2">
        <v>811147</v>
      </c>
      <c r="AC1556" s="27">
        <v>6.2E-2</v>
      </c>
      <c r="AD1556" s="14">
        <v>4904.8500000000004</v>
      </c>
    </row>
    <row r="1557" spans="1:30" x14ac:dyDescent="0.3">
      <c r="A1557" t="s">
        <v>2060</v>
      </c>
      <c r="B1557" t="s">
        <v>172</v>
      </c>
      <c r="C1557" t="s">
        <v>172</v>
      </c>
      <c r="D1557" t="s">
        <v>172</v>
      </c>
      <c r="E1557" s="2">
        <v>824</v>
      </c>
      <c r="F1557" s="27">
        <v>9.0949227373068431E-2</v>
      </c>
      <c r="G1557" s="14">
        <v>93.939393939393895</v>
      </c>
      <c r="H1557" s="2">
        <v>726</v>
      </c>
      <c r="I1557" s="27">
        <v>7.1952428146679875E-2</v>
      </c>
      <c r="J1557" s="14">
        <v>99.393936199999999</v>
      </c>
      <c r="L1557" t="s">
        <v>172</v>
      </c>
      <c r="M1557" t="s">
        <v>172</v>
      </c>
      <c r="N1557" t="s">
        <v>172</v>
      </c>
      <c r="O1557" s="2">
        <v>5695</v>
      </c>
      <c r="P1557" s="27">
        <v>7.3302270504041603E-2</v>
      </c>
      <c r="Q1557" s="14">
        <v>279.39393939393898</v>
      </c>
      <c r="R1557" s="2">
        <v>5771</v>
      </c>
      <c r="S1557" s="27">
        <v>7.0978771554374834E-2</v>
      </c>
      <c r="T1557" s="14">
        <v>389.09089999999998</v>
      </c>
      <c r="V1557" t="s">
        <v>172</v>
      </c>
      <c r="W1557" t="s">
        <v>172</v>
      </c>
      <c r="X1557" t="s">
        <v>172</v>
      </c>
      <c r="Y1557" s="2">
        <v>1047687</v>
      </c>
      <c r="Z1557" s="27">
        <v>8.2000000000000003E-2</v>
      </c>
      <c r="AA1557" s="14">
        <v>4629.09</v>
      </c>
      <c r="AB1557" s="2">
        <v>1068601</v>
      </c>
      <c r="AC1557" s="27">
        <v>8.2000000000000003E-2</v>
      </c>
      <c r="AD1557" s="14">
        <v>5019.3900000000003</v>
      </c>
    </row>
    <row r="1558" spans="1:30" x14ac:dyDescent="0.3">
      <c r="A1558" t="s">
        <v>2061</v>
      </c>
      <c r="B1558" t="s">
        <v>172</v>
      </c>
      <c r="C1558" t="s">
        <v>172</v>
      </c>
      <c r="D1558" t="s">
        <v>172</v>
      </c>
      <c r="E1558" s="2">
        <v>816</v>
      </c>
      <c r="F1558" s="27">
        <v>9.006622516556291E-2</v>
      </c>
      <c r="G1558" s="14">
        <v>95.151515151515099</v>
      </c>
      <c r="H1558" s="2">
        <v>1120</v>
      </c>
      <c r="I1558" s="27">
        <v>0.1110009910802775</v>
      </c>
      <c r="J1558" s="14">
        <v>127.272728</v>
      </c>
      <c r="L1558" t="s">
        <v>172</v>
      </c>
      <c r="M1558" t="s">
        <v>172</v>
      </c>
      <c r="N1558" t="s">
        <v>172</v>
      </c>
      <c r="O1558" s="2">
        <v>6212</v>
      </c>
      <c r="P1558" s="27">
        <v>7.9956752303969522E-2</v>
      </c>
      <c r="Q1558" s="14">
        <v>306.666666666666</v>
      </c>
      <c r="R1558" s="2">
        <v>6874</v>
      </c>
      <c r="S1558" s="27">
        <v>8.4544806041374557E-2</v>
      </c>
      <c r="T1558" s="14">
        <v>368.48486300000002</v>
      </c>
      <c r="V1558" t="s">
        <v>172</v>
      </c>
      <c r="W1558" t="s">
        <v>172</v>
      </c>
      <c r="X1558" t="s">
        <v>172</v>
      </c>
      <c r="Y1558" s="2">
        <v>1148984</v>
      </c>
      <c r="Z1558" s="27">
        <v>0.09</v>
      </c>
      <c r="AA1558" s="14">
        <v>4474.55</v>
      </c>
      <c r="AB1558" s="2">
        <v>1175870</v>
      </c>
      <c r="AC1558" s="27">
        <v>0.09</v>
      </c>
      <c r="AD1558" s="14">
        <v>5691.52</v>
      </c>
    </row>
    <row r="1559" spans="1:30" x14ac:dyDescent="0.3">
      <c r="A1559" t="s">
        <v>2062</v>
      </c>
      <c r="B1559" t="s">
        <v>172</v>
      </c>
      <c r="C1559" t="s">
        <v>172</v>
      </c>
      <c r="D1559" t="s">
        <v>172</v>
      </c>
      <c r="E1559" s="2">
        <v>186</v>
      </c>
      <c r="F1559" s="27">
        <v>2.052980132450331E-2</v>
      </c>
      <c r="G1559" s="14">
        <v>38.787878787878697</v>
      </c>
      <c r="H1559" s="2">
        <v>413</v>
      </c>
      <c r="I1559" s="27">
        <v>4.0931615460852326E-2</v>
      </c>
      <c r="J1559" s="14">
        <v>117.57576</v>
      </c>
      <c r="L1559" t="s">
        <v>172</v>
      </c>
      <c r="M1559" t="s">
        <v>172</v>
      </c>
      <c r="N1559" t="s">
        <v>172</v>
      </c>
      <c r="O1559" s="2">
        <v>3807</v>
      </c>
      <c r="P1559" s="27">
        <v>4.9001184163105595E-2</v>
      </c>
      <c r="Q1559" s="14">
        <v>243.636363636363</v>
      </c>
      <c r="R1559" s="2">
        <v>3760</v>
      </c>
      <c r="S1559" s="27">
        <v>4.6245049565837699E-2</v>
      </c>
      <c r="T1559" s="14">
        <v>270.90910000000002</v>
      </c>
      <c r="V1559" t="s">
        <v>172</v>
      </c>
      <c r="W1559" t="s">
        <v>172</v>
      </c>
      <c r="X1559" t="s">
        <v>172</v>
      </c>
      <c r="Y1559" s="2">
        <v>894998</v>
      </c>
      <c r="Z1559" s="27">
        <v>7.0000000000000007E-2</v>
      </c>
      <c r="AA1559" s="14">
        <v>3605.45</v>
      </c>
      <c r="AB1559" s="2">
        <v>906490</v>
      </c>
      <c r="AC1559" s="27">
        <v>6.9000000000000006E-2</v>
      </c>
      <c r="AD1559" s="14">
        <v>4441.21</v>
      </c>
    </row>
    <row r="1560" spans="1:30" x14ac:dyDescent="0.3">
      <c r="A1560" t="s">
        <v>2063</v>
      </c>
      <c r="B1560" t="s">
        <v>172</v>
      </c>
      <c r="C1560" t="s">
        <v>172</v>
      </c>
      <c r="D1560" t="s">
        <v>172</v>
      </c>
      <c r="E1560" s="2">
        <v>694</v>
      </c>
      <c r="F1560" s="27">
        <v>7.6600441501103747E-2</v>
      </c>
      <c r="G1560" s="14">
        <v>75.757575757575694</v>
      </c>
      <c r="H1560" s="2">
        <v>742</v>
      </c>
      <c r="I1560" s="27">
        <v>7.3538156590683842E-2</v>
      </c>
      <c r="J1560" s="14">
        <v>101.21212</v>
      </c>
      <c r="L1560" t="s">
        <v>172</v>
      </c>
      <c r="M1560" t="s">
        <v>172</v>
      </c>
      <c r="N1560" t="s">
        <v>172</v>
      </c>
      <c r="O1560" s="2">
        <v>3968</v>
      </c>
      <c r="P1560" s="27">
        <v>5.10734695978994E-2</v>
      </c>
      <c r="Q1560" s="14">
        <v>270.90909090909003</v>
      </c>
      <c r="R1560" s="2">
        <v>3742</v>
      </c>
      <c r="S1560" s="27">
        <v>4.602366369025656E-2</v>
      </c>
      <c r="T1560" s="14">
        <v>273.93939999999998</v>
      </c>
      <c r="V1560" t="s">
        <v>172</v>
      </c>
      <c r="W1560" t="s">
        <v>172</v>
      </c>
      <c r="X1560" t="s">
        <v>172</v>
      </c>
      <c r="Y1560" s="2">
        <v>1055645</v>
      </c>
      <c r="Z1560" s="27">
        <v>8.3000000000000004E-2</v>
      </c>
      <c r="AA1560" s="14">
        <v>4907.88</v>
      </c>
      <c r="AB1560" s="2">
        <v>1077380</v>
      </c>
      <c r="AC1560" s="27">
        <v>8.2000000000000003E-2</v>
      </c>
      <c r="AD1560" s="14">
        <v>4554.55</v>
      </c>
    </row>
    <row r="1561" spans="1:30" x14ac:dyDescent="0.3">
      <c r="A1561" t="s">
        <v>2064</v>
      </c>
      <c r="B1561" t="s">
        <v>172</v>
      </c>
      <c r="C1561" t="s">
        <v>172</v>
      </c>
      <c r="D1561" t="s">
        <v>172</v>
      </c>
      <c r="E1561" s="2">
        <v>138</v>
      </c>
      <c r="F1561" s="27">
        <v>1.5231788079470199E-2</v>
      </c>
      <c r="G1561" s="14">
        <v>31.515151515151501</v>
      </c>
      <c r="H1561" s="2">
        <v>183</v>
      </c>
      <c r="I1561" s="27">
        <v>1.8136769078295343E-2</v>
      </c>
      <c r="J1561" s="14">
        <v>47.272728000000001</v>
      </c>
      <c r="L1561" t="s">
        <v>172</v>
      </c>
      <c r="M1561" t="s">
        <v>172</v>
      </c>
      <c r="N1561" t="s">
        <v>172</v>
      </c>
      <c r="O1561" s="2">
        <v>1910</v>
      </c>
      <c r="P1561" s="27">
        <v>2.4584255779230808E-2</v>
      </c>
      <c r="Q1561" s="14">
        <v>166.666666666666</v>
      </c>
      <c r="R1561" s="2">
        <v>1824</v>
      </c>
      <c r="S1561" s="27">
        <v>2.243376872555531E-2</v>
      </c>
      <c r="T1561" s="14">
        <v>203.03030000000001</v>
      </c>
      <c r="V1561" t="s">
        <v>172</v>
      </c>
      <c r="W1561" t="s">
        <v>172</v>
      </c>
      <c r="X1561" t="s">
        <v>172</v>
      </c>
      <c r="Y1561" s="2">
        <v>427434</v>
      </c>
      <c r="Z1561" s="27">
        <v>3.4000000000000002E-2</v>
      </c>
      <c r="AA1561" s="14">
        <v>2843.64</v>
      </c>
      <c r="AB1561" s="2">
        <v>430809</v>
      </c>
      <c r="AC1561" s="27">
        <v>3.3000000000000002E-2</v>
      </c>
      <c r="AD1561" s="14">
        <v>3297.58</v>
      </c>
    </row>
    <row r="1562" spans="1:30" x14ac:dyDescent="0.3">
      <c r="A1562" t="s">
        <v>2065</v>
      </c>
      <c r="B1562" t="s">
        <v>172</v>
      </c>
      <c r="C1562" t="s">
        <v>172</v>
      </c>
      <c r="D1562" t="s">
        <v>172</v>
      </c>
      <c r="E1562" s="2">
        <v>54</v>
      </c>
      <c r="F1562" s="27">
        <v>5.9602649006622521E-3</v>
      </c>
      <c r="G1562" s="14">
        <v>20</v>
      </c>
      <c r="H1562" s="2">
        <v>50</v>
      </c>
      <c r="I1562" s="27">
        <v>4.9554013875123884E-3</v>
      </c>
      <c r="J1562" s="14">
        <v>24.242424</v>
      </c>
      <c r="L1562" t="s">
        <v>172</v>
      </c>
      <c r="M1562" t="s">
        <v>172</v>
      </c>
      <c r="N1562" t="s">
        <v>172</v>
      </c>
      <c r="O1562" s="2">
        <v>1722</v>
      </c>
      <c r="P1562" s="27">
        <v>2.2164444215620655E-2</v>
      </c>
      <c r="Q1562" s="14">
        <v>135.75757575757501</v>
      </c>
      <c r="R1562" s="2">
        <v>1539</v>
      </c>
      <c r="S1562" s="27">
        <v>1.8928492362187292E-2</v>
      </c>
      <c r="T1562" s="14">
        <v>175.75756799999999</v>
      </c>
      <c r="V1562" t="s">
        <v>172</v>
      </c>
      <c r="W1562" t="s">
        <v>172</v>
      </c>
      <c r="X1562" t="s">
        <v>172</v>
      </c>
      <c r="Y1562" s="2">
        <v>556226</v>
      </c>
      <c r="Z1562" s="27">
        <v>4.3999999999999997E-2</v>
      </c>
      <c r="AA1562" s="14">
        <v>3364.85</v>
      </c>
      <c r="AB1562" s="2">
        <v>573626</v>
      </c>
      <c r="AC1562" s="27">
        <v>4.3999999999999997E-2</v>
      </c>
      <c r="AD1562" s="14">
        <v>3494.55</v>
      </c>
    </row>
    <row r="1563" spans="1:30" x14ac:dyDescent="0.3">
      <c r="A1563" t="s">
        <v>1588</v>
      </c>
      <c r="B1563" t="s">
        <v>172</v>
      </c>
      <c r="C1563" t="s">
        <v>172</v>
      </c>
      <c r="D1563" t="s">
        <v>172</v>
      </c>
      <c r="E1563" s="2">
        <v>4643</v>
      </c>
      <c r="F1563" s="27">
        <v>0.51247240618101542</v>
      </c>
      <c r="G1563" s="14">
        <v>176.363636363636</v>
      </c>
      <c r="H1563" s="2">
        <v>4798</v>
      </c>
      <c r="I1563" s="27">
        <v>0.47552031714568882</v>
      </c>
      <c r="J1563" s="14">
        <v>258.78787199999999</v>
      </c>
      <c r="L1563" t="s">
        <v>172</v>
      </c>
      <c r="M1563" t="s">
        <v>172</v>
      </c>
      <c r="N1563" t="s">
        <v>172</v>
      </c>
      <c r="O1563" s="2">
        <v>37568</v>
      </c>
      <c r="P1563" s="27">
        <v>0.4835504299026927</v>
      </c>
      <c r="Q1563" s="14">
        <v>546.06060606060601</v>
      </c>
      <c r="R1563" s="2">
        <v>38826</v>
      </c>
      <c r="S1563" s="27">
        <v>0.47752933362851452</v>
      </c>
      <c r="T1563" s="14">
        <v>552.72730000000001</v>
      </c>
      <c r="V1563" t="s">
        <v>172</v>
      </c>
      <c r="W1563" t="s">
        <v>172</v>
      </c>
      <c r="X1563" t="s">
        <v>172</v>
      </c>
      <c r="Y1563" s="2">
        <v>5808625</v>
      </c>
      <c r="Z1563" s="27">
        <v>0.45700000000000002</v>
      </c>
      <c r="AA1563" s="14">
        <v>12618.79</v>
      </c>
      <c r="AB1563" s="2">
        <v>5861796</v>
      </c>
      <c r="AC1563" s="27">
        <v>0.44700000000000001</v>
      </c>
      <c r="AD1563" s="14">
        <v>12320</v>
      </c>
    </row>
    <row r="1564" spans="1:30" x14ac:dyDescent="0.3">
      <c r="A1564" t="s">
        <v>2056</v>
      </c>
      <c r="B1564" t="s">
        <v>172</v>
      </c>
      <c r="C1564" t="s">
        <v>172</v>
      </c>
      <c r="D1564" t="s">
        <v>172</v>
      </c>
      <c r="E1564" s="2">
        <v>0</v>
      </c>
      <c r="F1564" s="27">
        <v>0</v>
      </c>
      <c r="G1564" s="14">
        <v>13.3333333333333</v>
      </c>
      <c r="H1564" s="2">
        <v>82</v>
      </c>
      <c r="I1564" s="27">
        <v>8.1268582755203173E-3</v>
      </c>
      <c r="J1564" s="14">
        <v>77.575760000000002</v>
      </c>
      <c r="L1564" t="s">
        <v>172</v>
      </c>
      <c r="M1564" t="s">
        <v>172</v>
      </c>
      <c r="N1564" t="s">
        <v>172</v>
      </c>
      <c r="O1564" s="2">
        <v>20</v>
      </c>
      <c r="P1564" s="27">
        <v>2.5742676208618647E-4</v>
      </c>
      <c r="Q1564" s="14">
        <v>13.3333333333333</v>
      </c>
      <c r="R1564" s="2">
        <v>463</v>
      </c>
      <c r="S1564" s="27">
        <v>5.6945366885592695E-3</v>
      </c>
      <c r="T1564" s="14">
        <v>138.18182400000001</v>
      </c>
      <c r="V1564" t="s">
        <v>172</v>
      </c>
      <c r="W1564" t="s">
        <v>172</v>
      </c>
      <c r="X1564" t="s">
        <v>172</v>
      </c>
      <c r="Y1564" s="2">
        <v>3776</v>
      </c>
      <c r="Z1564" s="27">
        <v>0</v>
      </c>
      <c r="AA1564" s="14">
        <v>277.58</v>
      </c>
      <c r="AB1564" s="2">
        <v>134109</v>
      </c>
      <c r="AC1564" s="27">
        <v>0.01</v>
      </c>
      <c r="AD1564" s="14">
        <v>1898.79</v>
      </c>
    </row>
    <row r="1565" spans="1:30" x14ac:dyDescent="0.3">
      <c r="A1565" t="s">
        <v>2057</v>
      </c>
      <c r="B1565" t="s">
        <v>172</v>
      </c>
      <c r="C1565" t="s">
        <v>172</v>
      </c>
      <c r="D1565" t="s">
        <v>172</v>
      </c>
      <c r="E1565" s="2">
        <v>37</v>
      </c>
      <c r="F1565" s="27">
        <v>4.0838852097130245E-3</v>
      </c>
      <c r="G1565" s="14">
        <v>27.878787878787801</v>
      </c>
      <c r="H1565" s="2">
        <v>0</v>
      </c>
      <c r="I1565" s="27">
        <v>0</v>
      </c>
      <c r="J1565" s="14">
        <v>16.969695999999999</v>
      </c>
      <c r="L1565" t="s">
        <v>172</v>
      </c>
      <c r="M1565" t="s">
        <v>172</v>
      </c>
      <c r="N1565" t="s">
        <v>172</v>
      </c>
      <c r="O1565" s="2">
        <v>296</v>
      </c>
      <c r="P1565" s="27">
        <v>3.8099160788755597E-3</v>
      </c>
      <c r="Q1565" s="14">
        <v>66.060606060606005</v>
      </c>
      <c r="R1565" s="2">
        <v>501</v>
      </c>
      <c r="S1565" s="27">
        <v>6.161906870341672E-3</v>
      </c>
      <c r="T1565" s="14">
        <v>83.030304000000001</v>
      </c>
      <c r="V1565" t="s">
        <v>172</v>
      </c>
      <c r="W1565" t="s">
        <v>172</v>
      </c>
      <c r="X1565" t="s">
        <v>172</v>
      </c>
      <c r="Y1565" s="2">
        <v>62071</v>
      </c>
      <c r="Z1565" s="27">
        <v>5.0000000000000001E-3</v>
      </c>
      <c r="AA1565" s="14">
        <v>1123.6400000000001</v>
      </c>
      <c r="AB1565" s="2">
        <v>122304</v>
      </c>
      <c r="AC1565" s="27">
        <v>8.9999999999999993E-3</v>
      </c>
      <c r="AD1565" s="14">
        <v>1844.24</v>
      </c>
    </row>
    <row r="1566" spans="1:30" x14ac:dyDescent="0.3">
      <c r="A1566" t="s">
        <v>2058</v>
      </c>
      <c r="B1566" t="s">
        <v>172</v>
      </c>
      <c r="C1566" t="s">
        <v>172</v>
      </c>
      <c r="D1566" t="s">
        <v>172</v>
      </c>
      <c r="E1566" s="2">
        <v>553</v>
      </c>
      <c r="F1566" s="27">
        <v>6.1037527593818981E-2</v>
      </c>
      <c r="G1566" s="14">
        <v>99.393939393939405</v>
      </c>
      <c r="H1566" s="2">
        <v>250</v>
      </c>
      <c r="I1566" s="27">
        <v>2.4777006937561942E-2</v>
      </c>
      <c r="J1566" s="14">
        <v>70.909090000000006</v>
      </c>
      <c r="L1566" t="s">
        <v>172</v>
      </c>
      <c r="M1566" t="s">
        <v>172</v>
      </c>
      <c r="N1566" t="s">
        <v>172</v>
      </c>
      <c r="O1566" s="2">
        <v>6976</v>
      </c>
      <c r="P1566" s="27">
        <v>8.9790454615661847E-2</v>
      </c>
      <c r="Q1566" s="14">
        <v>304.24242424242402</v>
      </c>
      <c r="R1566" s="2">
        <v>6642</v>
      </c>
      <c r="S1566" s="27">
        <v>8.169138808943989E-2</v>
      </c>
      <c r="T1566" s="14">
        <v>407.878784</v>
      </c>
      <c r="V1566" t="s">
        <v>172</v>
      </c>
      <c r="W1566" t="s">
        <v>172</v>
      </c>
      <c r="X1566" t="s">
        <v>172</v>
      </c>
      <c r="Y1566" s="2">
        <v>579517</v>
      </c>
      <c r="Z1566" s="27">
        <v>4.5999999999999999E-2</v>
      </c>
      <c r="AA1566" s="14">
        <v>2951.52</v>
      </c>
      <c r="AB1566" s="2">
        <v>508460</v>
      </c>
      <c r="AC1566" s="27">
        <v>3.9E-2</v>
      </c>
      <c r="AD1566" s="14">
        <v>3530.3</v>
      </c>
    </row>
    <row r="1567" spans="1:30" x14ac:dyDescent="0.3">
      <c r="A1567" t="s">
        <v>2059</v>
      </c>
      <c r="B1567" t="s">
        <v>172</v>
      </c>
      <c r="C1567" t="s">
        <v>172</v>
      </c>
      <c r="D1567" t="s">
        <v>172</v>
      </c>
      <c r="E1567" s="2">
        <v>577</v>
      </c>
      <c r="F1567" s="27">
        <v>6.3686534216335536E-2</v>
      </c>
      <c r="G1567" s="14">
        <v>95.757575757575694</v>
      </c>
      <c r="H1567" s="2">
        <v>242</v>
      </c>
      <c r="I1567" s="27">
        <v>2.3984142715559962E-2</v>
      </c>
      <c r="J1567" s="14">
        <v>50.9090919</v>
      </c>
      <c r="L1567" t="s">
        <v>172</v>
      </c>
      <c r="M1567" t="s">
        <v>172</v>
      </c>
      <c r="N1567" t="s">
        <v>172</v>
      </c>
      <c r="O1567" s="2">
        <v>5944</v>
      </c>
      <c r="P1567" s="27">
        <v>7.650723369201462E-2</v>
      </c>
      <c r="Q1567" s="14">
        <v>320.60606060606</v>
      </c>
      <c r="R1567" s="2">
        <v>4634</v>
      </c>
      <c r="S1567" s="27">
        <v>5.6994563746832955E-2</v>
      </c>
      <c r="T1567" s="14">
        <v>341.81817599999999</v>
      </c>
      <c r="V1567" t="s">
        <v>172</v>
      </c>
      <c r="W1567" t="s">
        <v>172</v>
      </c>
      <c r="X1567" t="s">
        <v>172</v>
      </c>
      <c r="Y1567" s="2">
        <v>583833</v>
      </c>
      <c r="Z1567" s="27">
        <v>4.5999999999999999E-2</v>
      </c>
      <c r="AA1567" s="14">
        <v>3413.33</v>
      </c>
      <c r="AB1567" s="2">
        <v>637220</v>
      </c>
      <c r="AC1567" s="27">
        <v>4.9000000000000002E-2</v>
      </c>
      <c r="AD1567" s="14">
        <v>5055.1499999999996</v>
      </c>
    </row>
    <row r="1568" spans="1:30" x14ac:dyDescent="0.3">
      <c r="A1568" t="s">
        <v>2060</v>
      </c>
      <c r="B1568" t="s">
        <v>172</v>
      </c>
      <c r="C1568" t="s">
        <v>172</v>
      </c>
      <c r="D1568" t="s">
        <v>172</v>
      </c>
      <c r="E1568" s="2">
        <v>867</v>
      </c>
      <c r="F1568" s="27">
        <v>9.5695364238410602E-2</v>
      </c>
      <c r="G1568" s="14">
        <v>100.60606060606</v>
      </c>
      <c r="H1568" s="2">
        <v>663</v>
      </c>
      <c r="I1568" s="27">
        <v>6.5708622398414268E-2</v>
      </c>
      <c r="J1568" s="14">
        <v>123.63636</v>
      </c>
      <c r="L1568" t="s">
        <v>172</v>
      </c>
      <c r="M1568" t="s">
        <v>172</v>
      </c>
      <c r="N1568" t="s">
        <v>172</v>
      </c>
      <c r="O1568" s="2">
        <v>6575</v>
      </c>
      <c r="P1568" s="27">
        <v>8.4629048035833807E-2</v>
      </c>
      <c r="Q1568" s="14">
        <v>365.45454545454498</v>
      </c>
      <c r="R1568" s="2">
        <v>5248</v>
      </c>
      <c r="S1568" s="27">
        <v>6.4546281947211764E-2</v>
      </c>
      <c r="T1568" s="14">
        <v>330.90910000000002</v>
      </c>
      <c r="V1568" t="s">
        <v>172</v>
      </c>
      <c r="W1568" t="s">
        <v>172</v>
      </c>
      <c r="X1568" t="s">
        <v>172</v>
      </c>
      <c r="Y1568" s="2">
        <v>885709</v>
      </c>
      <c r="Z1568" s="27">
        <v>7.0000000000000007E-2</v>
      </c>
      <c r="AA1568" s="14">
        <v>4766.67</v>
      </c>
      <c r="AB1568" s="2">
        <v>898705</v>
      </c>
      <c r="AC1568" s="27">
        <v>6.9000000000000006E-2</v>
      </c>
      <c r="AD1568" s="14">
        <v>4532.12</v>
      </c>
    </row>
    <row r="1569" spans="1:31" x14ac:dyDescent="0.3">
      <c r="A1569" t="s">
        <v>2061</v>
      </c>
      <c r="B1569" t="s">
        <v>172</v>
      </c>
      <c r="C1569" t="s">
        <v>172</v>
      </c>
      <c r="D1569" t="s">
        <v>172</v>
      </c>
      <c r="E1569" s="2">
        <v>985</v>
      </c>
      <c r="F1569" s="27">
        <v>0.108719646799117</v>
      </c>
      <c r="G1569" s="14">
        <v>116.363636363636</v>
      </c>
      <c r="H1569" s="2">
        <v>1316</v>
      </c>
      <c r="I1569" s="27">
        <v>0.13042616451932607</v>
      </c>
      <c r="J1569" s="14">
        <v>205.454544</v>
      </c>
      <c r="L1569" t="s">
        <v>172</v>
      </c>
      <c r="M1569" t="s">
        <v>172</v>
      </c>
      <c r="N1569" t="s">
        <v>172</v>
      </c>
      <c r="O1569" s="2">
        <v>6161</v>
      </c>
      <c r="P1569" s="27">
        <v>7.9300314060649746E-2</v>
      </c>
      <c r="Q1569" s="14">
        <v>292.12121212121201</v>
      </c>
      <c r="R1569" s="2">
        <v>7638</v>
      </c>
      <c r="S1569" s="27">
        <v>9.3941406538262856E-2</v>
      </c>
      <c r="T1569" s="14">
        <v>389.09089999999998</v>
      </c>
      <c r="V1569" t="s">
        <v>172</v>
      </c>
      <c r="W1569" t="s">
        <v>172</v>
      </c>
      <c r="X1569" t="s">
        <v>172</v>
      </c>
      <c r="Y1569" s="2">
        <v>1144283</v>
      </c>
      <c r="Z1569" s="27">
        <v>0.09</v>
      </c>
      <c r="AA1569" s="14">
        <v>5269.09</v>
      </c>
      <c r="AB1569" s="2">
        <v>1114211</v>
      </c>
      <c r="AC1569" s="27">
        <v>8.5000000000000006E-2</v>
      </c>
      <c r="AD1569" s="14">
        <v>5350.91</v>
      </c>
    </row>
    <row r="1570" spans="1:31" x14ac:dyDescent="0.3">
      <c r="A1570" t="s">
        <v>2062</v>
      </c>
      <c r="B1570" t="s">
        <v>172</v>
      </c>
      <c r="C1570" t="s">
        <v>172</v>
      </c>
      <c r="D1570" t="s">
        <v>172</v>
      </c>
      <c r="E1570" s="2">
        <v>339</v>
      </c>
      <c r="F1570" s="27">
        <v>3.741721854304636E-2</v>
      </c>
      <c r="G1570" s="14">
        <v>57.5757575757575</v>
      </c>
      <c r="H1570" s="2">
        <v>701</v>
      </c>
      <c r="I1570" s="27">
        <v>6.9474727452923685E-2</v>
      </c>
      <c r="J1570" s="14">
        <v>113.333336</v>
      </c>
      <c r="L1570" t="s">
        <v>172</v>
      </c>
      <c r="M1570" t="s">
        <v>172</v>
      </c>
      <c r="N1570" t="s">
        <v>172</v>
      </c>
      <c r="O1570" s="2">
        <v>3652</v>
      </c>
      <c r="P1570" s="27">
        <v>4.7006126756937654E-2</v>
      </c>
      <c r="Q1570" s="14">
        <v>255.75757575757501</v>
      </c>
      <c r="R1570" s="2">
        <v>4370</v>
      </c>
      <c r="S1570" s="27">
        <v>5.3747570904976262E-2</v>
      </c>
      <c r="T1570" s="14">
        <v>268.48486300000002</v>
      </c>
      <c r="V1570" t="s">
        <v>172</v>
      </c>
      <c r="W1570" t="s">
        <v>172</v>
      </c>
      <c r="X1570" t="s">
        <v>172</v>
      </c>
      <c r="Y1570" s="2">
        <v>830066</v>
      </c>
      <c r="Z1570" s="27">
        <v>6.5000000000000002E-2</v>
      </c>
      <c r="AA1570" s="14">
        <v>4361.21</v>
      </c>
      <c r="AB1570" s="2">
        <v>834432</v>
      </c>
      <c r="AC1570" s="27">
        <v>6.4000000000000001E-2</v>
      </c>
      <c r="AD1570" s="14">
        <v>4224.24</v>
      </c>
    </row>
    <row r="1571" spans="1:31" x14ac:dyDescent="0.3">
      <c r="A1571" t="s">
        <v>2063</v>
      </c>
      <c r="B1571" t="s">
        <v>172</v>
      </c>
      <c r="C1571" t="s">
        <v>172</v>
      </c>
      <c r="D1571" t="s">
        <v>172</v>
      </c>
      <c r="E1571" s="2">
        <v>797</v>
      </c>
      <c r="F1571" s="27">
        <v>8.7969094922737301E-2</v>
      </c>
      <c r="G1571" s="14">
        <v>105.454545454545</v>
      </c>
      <c r="H1571" s="2">
        <v>663</v>
      </c>
      <c r="I1571" s="27">
        <v>6.5708622398414268E-2</v>
      </c>
      <c r="J1571" s="14">
        <v>124.848488</v>
      </c>
      <c r="L1571" t="s">
        <v>172</v>
      </c>
      <c r="M1571" t="s">
        <v>172</v>
      </c>
      <c r="N1571" t="s">
        <v>172</v>
      </c>
      <c r="O1571" s="2">
        <v>3404</v>
      </c>
      <c r="P1571" s="27">
        <v>4.3814034907068936E-2</v>
      </c>
      <c r="Q1571" s="14">
        <v>203.030303030303</v>
      </c>
      <c r="R1571" s="2">
        <v>3737</v>
      </c>
      <c r="S1571" s="27">
        <v>4.5962167613706244E-2</v>
      </c>
      <c r="T1571" s="14">
        <v>296.36364700000001</v>
      </c>
      <c r="V1571" t="s">
        <v>172</v>
      </c>
      <c r="W1571" t="s">
        <v>172</v>
      </c>
      <c r="X1571" t="s">
        <v>172</v>
      </c>
      <c r="Y1571" s="2">
        <v>725271</v>
      </c>
      <c r="Z1571" s="27">
        <v>5.7000000000000002E-2</v>
      </c>
      <c r="AA1571" s="14">
        <v>4264.24</v>
      </c>
      <c r="AB1571" s="2">
        <v>689973</v>
      </c>
      <c r="AC1571" s="27">
        <v>5.2999999999999999E-2</v>
      </c>
      <c r="AD1571" s="14">
        <v>4106.0600000000004</v>
      </c>
    </row>
    <row r="1572" spans="1:31" x14ac:dyDescent="0.3">
      <c r="A1572" t="s">
        <v>2064</v>
      </c>
      <c r="B1572" t="s">
        <v>172</v>
      </c>
      <c r="C1572" t="s">
        <v>172</v>
      </c>
      <c r="D1572" t="s">
        <v>172</v>
      </c>
      <c r="E1572" s="2">
        <v>343</v>
      </c>
      <c r="F1572" s="27">
        <v>3.785871964679912E-2</v>
      </c>
      <c r="G1572" s="14">
        <v>69.090909090909093</v>
      </c>
      <c r="H1572" s="2">
        <v>696</v>
      </c>
      <c r="I1572" s="27">
        <v>6.8979187314172449E-2</v>
      </c>
      <c r="J1572" s="14">
        <v>141.81817599999999</v>
      </c>
      <c r="L1572" t="s">
        <v>172</v>
      </c>
      <c r="M1572" t="s">
        <v>172</v>
      </c>
      <c r="N1572" t="s">
        <v>172</v>
      </c>
      <c r="O1572" s="2">
        <v>2392</v>
      </c>
      <c r="P1572" s="27">
        <v>3.0788240745507903E-2</v>
      </c>
      <c r="Q1572" s="14">
        <v>191.51515151515099</v>
      </c>
      <c r="R1572" s="2">
        <v>2758</v>
      </c>
      <c r="S1572" s="27">
        <v>3.3921235825154356E-2</v>
      </c>
      <c r="T1572" s="14">
        <v>240.606064</v>
      </c>
      <c r="V1572" t="s">
        <v>172</v>
      </c>
      <c r="W1572" t="s">
        <v>172</v>
      </c>
      <c r="X1572" t="s">
        <v>172</v>
      </c>
      <c r="Y1572" s="2">
        <v>370809</v>
      </c>
      <c r="Z1572" s="27">
        <v>2.9000000000000001E-2</v>
      </c>
      <c r="AA1572" s="14">
        <v>2642.42</v>
      </c>
      <c r="AB1572" s="2">
        <v>332220</v>
      </c>
      <c r="AC1572" s="27">
        <v>2.5000000000000001E-2</v>
      </c>
      <c r="AD1572" s="14">
        <v>2572.12</v>
      </c>
    </row>
    <row r="1573" spans="1:31" x14ac:dyDescent="0.3">
      <c r="A1573" t="s">
        <v>2065</v>
      </c>
      <c r="B1573" t="s">
        <v>172</v>
      </c>
      <c r="C1573" t="s">
        <v>172</v>
      </c>
      <c r="D1573" t="s">
        <v>172</v>
      </c>
      <c r="E1573" s="2">
        <v>145</v>
      </c>
      <c r="F1573" s="27">
        <v>1.6004415011037526E-2</v>
      </c>
      <c r="G1573" s="14">
        <v>43.030303030303003</v>
      </c>
      <c r="H1573" s="2">
        <v>185</v>
      </c>
      <c r="I1573" s="27">
        <v>1.8334985133795837E-2</v>
      </c>
      <c r="J1573" s="14">
        <v>61.212119999999999</v>
      </c>
      <c r="L1573" t="s">
        <v>172</v>
      </c>
      <c r="M1573" t="s">
        <v>172</v>
      </c>
      <c r="N1573" t="s">
        <v>172</v>
      </c>
      <c r="O1573" s="2">
        <v>2148</v>
      </c>
      <c r="P1573" s="27">
        <v>2.7647634248056427E-2</v>
      </c>
      <c r="Q1573" s="14">
        <v>167.87878787878699</v>
      </c>
      <c r="R1573" s="2">
        <v>2835</v>
      </c>
      <c r="S1573" s="27">
        <v>3.4868275404029224E-2</v>
      </c>
      <c r="T1573" s="14">
        <v>261.81817599999999</v>
      </c>
      <c r="V1573" t="s">
        <v>172</v>
      </c>
      <c r="W1573" t="s">
        <v>172</v>
      </c>
      <c r="X1573" t="s">
        <v>172</v>
      </c>
      <c r="Y1573" s="2">
        <v>623290</v>
      </c>
      <c r="Z1573" s="27">
        <v>4.9000000000000002E-2</v>
      </c>
      <c r="AA1573" s="14">
        <v>3464.85</v>
      </c>
      <c r="AB1573" s="2">
        <v>590162</v>
      </c>
      <c r="AC1573" s="27">
        <v>4.4999999999999998E-2</v>
      </c>
      <c r="AD1573" s="14">
        <v>3893.33</v>
      </c>
    </row>
    <row r="1574" spans="1:31" x14ac:dyDescent="0.3">
      <c r="E1574" s="2"/>
      <c r="F1574" s="217"/>
      <c r="G1574" s="14"/>
      <c r="H1574" s="2"/>
      <c r="I1574" s="217"/>
      <c r="J1574" s="14"/>
      <c r="O1574" s="2"/>
      <c r="P1574" s="217"/>
      <c r="Q1574" s="14"/>
      <c r="R1574" s="2"/>
      <c r="S1574" s="217"/>
      <c r="T1574" s="14"/>
      <c r="Y1574" s="2"/>
      <c r="Z1574" s="217"/>
      <c r="AA1574" s="14"/>
      <c r="AB1574" s="2"/>
      <c r="AC1574" s="217"/>
      <c r="AD1574" s="14"/>
    </row>
    <row r="1575" spans="1:31" ht="14.4" customHeight="1" x14ac:dyDescent="0.3">
      <c r="A1575" s="212" t="s">
        <v>2066</v>
      </c>
      <c r="B1575" s="212"/>
      <c r="C1575" s="212"/>
      <c r="D1575" s="212"/>
      <c r="E1575" s="212"/>
      <c r="F1575" s="212"/>
      <c r="G1575" s="212"/>
      <c r="H1575" s="212"/>
      <c r="I1575" s="212"/>
      <c r="J1575" s="212"/>
      <c r="K1575" s="212"/>
      <c r="L1575" s="212"/>
      <c r="M1575" s="212"/>
      <c r="N1575" s="212"/>
      <c r="O1575" s="212"/>
      <c r="P1575" s="212"/>
      <c r="Q1575" s="212"/>
      <c r="R1575" s="212"/>
      <c r="S1575" s="212"/>
      <c r="T1575" s="212"/>
      <c r="U1575" s="212"/>
      <c r="V1575" s="212"/>
      <c r="W1575" s="212"/>
      <c r="X1575" s="212"/>
      <c r="Y1575" s="212"/>
      <c r="Z1575" s="212"/>
      <c r="AA1575" s="212"/>
      <c r="AB1575" s="212"/>
      <c r="AC1575" s="212"/>
      <c r="AD1575" s="212"/>
      <c r="AE1575" s="212"/>
    </row>
    <row r="1576" spans="1:31" x14ac:dyDescent="0.3">
      <c r="A1576" s="201"/>
      <c r="B1576" s="202" t="s">
        <v>172</v>
      </c>
      <c r="C1576" s="202" t="s">
        <v>172</v>
      </c>
      <c r="D1576" s="202" t="s">
        <v>172</v>
      </c>
      <c r="E1576" s="202" t="s">
        <v>172</v>
      </c>
      <c r="F1576" s="202" t="s">
        <v>172</v>
      </c>
      <c r="G1576" s="202" t="s">
        <v>172</v>
      </c>
      <c r="H1576" s="213" t="s">
        <v>1703</v>
      </c>
      <c r="I1576" s="214"/>
      <c r="J1576" s="214" t="s">
        <v>1704</v>
      </c>
      <c r="K1576" s="202" t="s">
        <v>172</v>
      </c>
      <c r="L1576" s="202" t="s">
        <v>172</v>
      </c>
      <c r="M1576" s="202" t="s">
        <v>172</v>
      </c>
      <c r="N1576" s="202" t="s">
        <v>172</v>
      </c>
      <c r="O1576" s="202" t="s">
        <v>172</v>
      </c>
      <c r="P1576" s="202" t="s">
        <v>172</v>
      </c>
      <c r="Q1576" s="202" t="s">
        <v>172</v>
      </c>
      <c r="R1576" s="213" t="s">
        <v>1703</v>
      </c>
      <c r="S1576" s="214"/>
      <c r="T1576" s="214" t="s">
        <v>1704</v>
      </c>
      <c r="U1576" s="202" t="s">
        <v>172</v>
      </c>
      <c r="V1576" s="202" t="s">
        <v>172</v>
      </c>
      <c r="W1576" s="202" t="s">
        <v>172</v>
      </c>
      <c r="X1576" s="202" t="s">
        <v>172</v>
      </c>
      <c r="Y1576" s="202" t="s">
        <v>172</v>
      </c>
      <c r="Z1576" s="202" t="s">
        <v>172</v>
      </c>
      <c r="AA1576" s="202" t="s">
        <v>172</v>
      </c>
      <c r="AB1576" s="213" t="s">
        <v>1703</v>
      </c>
      <c r="AC1576" s="214"/>
      <c r="AD1576" s="214" t="s">
        <v>1704</v>
      </c>
      <c r="AE1576" s="203" t="s">
        <v>172</v>
      </c>
    </row>
    <row r="1577" spans="1:31" x14ac:dyDescent="0.3">
      <c r="A1577" s="204" t="s">
        <v>180</v>
      </c>
      <c r="B1577" s="198" t="s">
        <v>172</v>
      </c>
      <c r="C1577" s="198" t="s">
        <v>172</v>
      </c>
      <c r="D1577" s="198" t="s">
        <v>172</v>
      </c>
      <c r="E1577" s="198" t="s">
        <v>172</v>
      </c>
      <c r="F1577" s="198" t="s">
        <v>172</v>
      </c>
      <c r="G1577" s="198" t="s">
        <v>172</v>
      </c>
      <c r="H1577" s="199">
        <v>10090</v>
      </c>
      <c r="I1577" s="198" t="s">
        <v>172</v>
      </c>
      <c r="J1577" s="198">
        <v>214.545456</v>
      </c>
      <c r="K1577" s="198"/>
      <c r="L1577" s="198" t="s">
        <v>172</v>
      </c>
      <c r="M1577" s="198" t="s">
        <v>172</v>
      </c>
      <c r="N1577" s="198" t="s">
        <v>172</v>
      </c>
      <c r="O1577" s="198" t="s">
        <v>172</v>
      </c>
      <c r="P1577" s="198" t="s">
        <v>172</v>
      </c>
      <c r="Q1577" s="198" t="s">
        <v>172</v>
      </c>
      <c r="R1577" s="199">
        <v>81306</v>
      </c>
      <c r="S1577" s="198" t="s">
        <v>172</v>
      </c>
      <c r="T1577" s="198">
        <v>372.72726399999999</v>
      </c>
      <c r="U1577" s="198"/>
      <c r="V1577" s="198" t="s">
        <v>172</v>
      </c>
      <c r="W1577" s="198" t="s">
        <v>172</v>
      </c>
      <c r="X1577" s="198" t="s">
        <v>172</v>
      </c>
      <c r="Y1577" s="198" t="s">
        <v>172</v>
      </c>
      <c r="Z1577" s="198" t="s">
        <v>172</v>
      </c>
      <c r="AA1577" s="198" t="s">
        <v>172</v>
      </c>
      <c r="AB1577" s="199">
        <v>13103114</v>
      </c>
      <c r="AC1577" s="198" t="s">
        <v>172</v>
      </c>
      <c r="AD1577" s="200">
        <v>11237.58</v>
      </c>
      <c r="AE1577" s="205"/>
    </row>
    <row r="1578" spans="1:31" x14ac:dyDescent="0.3">
      <c r="A1578" s="204" t="s">
        <v>2067</v>
      </c>
      <c r="B1578" s="198" t="s">
        <v>172</v>
      </c>
      <c r="C1578" s="198" t="s">
        <v>172</v>
      </c>
      <c r="D1578" s="198" t="s">
        <v>172</v>
      </c>
      <c r="E1578" s="198" t="s">
        <v>172</v>
      </c>
      <c r="F1578" s="198" t="s">
        <v>172</v>
      </c>
      <c r="G1578" s="198" t="s">
        <v>172</v>
      </c>
      <c r="H1578" s="199">
        <v>5075</v>
      </c>
      <c r="I1578" s="299">
        <v>0.50297324083250738</v>
      </c>
      <c r="J1578" s="198">
        <v>247.27271999999999</v>
      </c>
      <c r="K1578" s="198"/>
      <c r="L1578" s="198" t="s">
        <v>172</v>
      </c>
      <c r="M1578" s="198" t="s">
        <v>172</v>
      </c>
      <c r="N1578" s="198" t="s">
        <v>172</v>
      </c>
      <c r="O1578" s="198" t="s">
        <v>172</v>
      </c>
      <c r="P1578" s="198" t="s">
        <v>172</v>
      </c>
      <c r="Q1578" s="198" t="s">
        <v>172</v>
      </c>
      <c r="R1578" s="199">
        <v>40490</v>
      </c>
      <c r="S1578" s="299">
        <v>0.49799522790445971</v>
      </c>
      <c r="T1578" s="200">
        <v>656.36364700000001</v>
      </c>
      <c r="U1578" s="198"/>
      <c r="V1578" s="198" t="s">
        <v>172</v>
      </c>
      <c r="W1578" s="198" t="s">
        <v>172</v>
      </c>
      <c r="X1578" s="198" t="s">
        <v>172</v>
      </c>
      <c r="Y1578" s="198" t="s">
        <v>172</v>
      </c>
      <c r="Z1578" s="198" t="s">
        <v>172</v>
      </c>
      <c r="AA1578" s="198" t="s">
        <v>172</v>
      </c>
      <c r="AB1578" s="199">
        <v>6510580</v>
      </c>
      <c r="AC1578" s="299">
        <v>0.497</v>
      </c>
      <c r="AD1578" s="200">
        <v>17161.21</v>
      </c>
      <c r="AE1578" s="205"/>
    </row>
    <row r="1579" spans="1:31" x14ac:dyDescent="0.3">
      <c r="A1579" s="204" t="s">
        <v>2068</v>
      </c>
      <c r="B1579" s="198" t="s">
        <v>172</v>
      </c>
      <c r="C1579" s="198" t="s">
        <v>172</v>
      </c>
      <c r="D1579" s="198" t="s">
        <v>172</v>
      </c>
      <c r="E1579" s="198" t="s">
        <v>172</v>
      </c>
      <c r="F1579" s="198" t="s">
        <v>172</v>
      </c>
      <c r="G1579" s="198" t="s">
        <v>172</v>
      </c>
      <c r="H1579" s="199">
        <v>2150</v>
      </c>
      <c r="I1579" s="299">
        <v>0.21308225966303271</v>
      </c>
      <c r="J1579" s="198">
        <v>156.363632</v>
      </c>
      <c r="K1579" s="198"/>
      <c r="L1579" s="198" t="s">
        <v>172</v>
      </c>
      <c r="M1579" s="198" t="s">
        <v>172</v>
      </c>
      <c r="N1579" s="198" t="s">
        <v>172</v>
      </c>
      <c r="O1579" s="198" t="s">
        <v>172</v>
      </c>
      <c r="P1579" s="198" t="s">
        <v>172</v>
      </c>
      <c r="Q1579" s="198" t="s">
        <v>172</v>
      </c>
      <c r="R1579" s="199">
        <v>18178</v>
      </c>
      <c r="S1579" s="299">
        <v>0.22357513590632919</v>
      </c>
      <c r="T1579" s="200">
        <v>501.81817599999999</v>
      </c>
      <c r="U1579" s="198"/>
      <c r="V1579" s="198" t="s">
        <v>172</v>
      </c>
      <c r="W1579" s="198" t="s">
        <v>172</v>
      </c>
      <c r="X1579" s="198" t="s">
        <v>172</v>
      </c>
      <c r="Y1579" s="198" t="s">
        <v>172</v>
      </c>
      <c r="Z1579" s="198" t="s">
        <v>172</v>
      </c>
      <c r="AA1579" s="198" t="s">
        <v>172</v>
      </c>
      <c r="AB1579" s="199">
        <v>2784123</v>
      </c>
      <c r="AC1579" s="299">
        <v>0.21199999999999999</v>
      </c>
      <c r="AD1579" s="200">
        <v>12146.67</v>
      </c>
      <c r="AE1579" s="205"/>
    </row>
    <row r="1580" spans="1:31" x14ac:dyDescent="0.3">
      <c r="A1580" s="204" t="s">
        <v>2069</v>
      </c>
      <c r="B1580" s="198" t="s">
        <v>172</v>
      </c>
      <c r="C1580" s="198" t="s">
        <v>172</v>
      </c>
      <c r="D1580" s="198" t="s">
        <v>172</v>
      </c>
      <c r="E1580" s="198" t="s">
        <v>172</v>
      </c>
      <c r="F1580" s="198" t="s">
        <v>172</v>
      </c>
      <c r="G1580" s="198" t="s">
        <v>172</v>
      </c>
      <c r="H1580" s="199">
        <v>2925</v>
      </c>
      <c r="I1580" s="299">
        <v>0.2898909811694747</v>
      </c>
      <c r="J1580" s="198">
        <v>204.24243200000001</v>
      </c>
      <c r="K1580" s="198"/>
      <c r="L1580" s="198" t="s">
        <v>172</v>
      </c>
      <c r="M1580" s="198" t="s">
        <v>172</v>
      </c>
      <c r="N1580" s="198" t="s">
        <v>172</v>
      </c>
      <c r="O1580" s="198" t="s">
        <v>172</v>
      </c>
      <c r="P1580" s="198" t="s">
        <v>172</v>
      </c>
      <c r="Q1580" s="198" t="s">
        <v>172</v>
      </c>
      <c r="R1580" s="199">
        <v>22312</v>
      </c>
      <c r="S1580" s="299">
        <v>0.2744200919981305</v>
      </c>
      <c r="T1580" s="198">
        <v>516.96969999999999</v>
      </c>
      <c r="U1580" s="198"/>
      <c r="V1580" s="198" t="s">
        <v>172</v>
      </c>
      <c r="W1580" s="198" t="s">
        <v>172</v>
      </c>
      <c r="X1580" s="198" t="s">
        <v>172</v>
      </c>
      <c r="Y1580" s="198" t="s">
        <v>172</v>
      </c>
      <c r="Z1580" s="198" t="s">
        <v>172</v>
      </c>
      <c r="AA1580" s="198" t="s">
        <v>172</v>
      </c>
      <c r="AB1580" s="199">
        <v>3726457</v>
      </c>
      <c r="AC1580" s="299">
        <v>0.28399999999999997</v>
      </c>
      <c r="AD1580" s="200">
        <v>8318.18</v>
      </c>
      <c r="AE1580" s="205"/>
    </row>
    <row r="1581" spans="1:31" x14ac:dyDescent="0.3">
      <c r="A1581" s="204" t="s">
        <v>2070</v>
      </c>
      <c r="B1581" s="198" t="s">
        <v>172</v>
      </c>
      <c r="C1581" s="198" t="s">
        <v>172</v>
      </c>
      <c r="D1581" s="198" t="s">
        <v>172</v>
      </c>
      <c r="E1581" s="198" t="s">
        <v>172</v>
      </c>
      <c r="F1581" s="198" t="s">
        <v>172</v>
      </c>
      <c r="G1581" s="198" t="s">
        <v>172</v>
      </c>
      <c r="H1581" s="199">
        <v>826</v>
      </c>
      <c r="I1581" s="299">
        <v>8.1863230921704652E-2</v>
      </c>
      <c r="J1581" s="198">
        <v>144.24243200000001</v>
      </c>
      <c r="K1581" s="198"/>
      <c r="L1581" s="198" t="s">
        <v>172</v>
      </c>
      <c r="M1581" s="198" t="s">
        <v>172</v>
      </c>
      <c r="N1581" s="198" t="s">
        <v>172</v>
      </c>
      <c r="O1581" s="198" t="s">
        <v>172</v>
      </c>
      <c r="P1581" s="198" t="s">
        <v>172</v>
      </c>
      <c r="Q1581" s="198" t="s">
        <v>172</v>
      </c>
      <c r="R1581" s="199">
        <v>7048</v>
      </c>
      <c r="S1581" s="299">
        <v>8.6684869505325557E-2</v>
      </c>
      <c r="T1581" s="198">
        <v>426.06060000000002</v>
      </c>
      <c r="U1581" s="198"/>
      <c r="V1581" s="198" t="s">
        <v>172</v>
      </c>
      <c r="W1581" s="198" t="s">
        <v>172</v>
      </c>
      <c r="X1581" s="198" t="s">
        <v>172</v>
      </c>
      <c r="Y1581" s="198" t="s">
        <v>172</v>
      </c>
      <c r="Z1581" s="198" t="s">
        <v>172</v>
      </c>
      <c r="AA1581" s="198" t="s">
        <v>172</v>
      </c>
      <c r="AB1581" s="199">
        <v>896192</v>
      </c>
      <c r="AC1581" s="299">
        <v>6.8000000000000005E-2</v>
      </c>
      <c r="AD1581" s="200">
        <v>4660</v>
      </c>
      <c r="AE1581" s="205"/>
    </row>
    <row r="1582" spans="1:31" x14ac:dyDescent="0.3">
      <c r="A1582" s="204" t="s">
        <v>2068</v>
      </c>
      <c r="B1582" s="198" t="s">
        <v>172</v>
      </c>
      <c r="C1582" s="198" t="s">
        <v>172</v>
      </c>
      <c r="D1582" s="198" t="s">
        <v>172</v>
      </c>
      <c r="E1582" s="198" t="s">
        <v>172</v>
      </c>
      <c r="F1582" s="198" t="s">
        <v>172</v>
      </c>
      <c r="G1582" s="198" t="s">
        <v>172</v>
      </c>
      <c r="H1582" s="199">
        <v>496</v>
      </c>
      <c r="I1582" s="299">
        <v>4.9157581764122896E-2</v>
      </c>
      <c r="J1582" s="198">
        <v>109.696968</v>
      </c>
      <c r="K1582" s="198"/>
      <c r="L1582" s="198" t="s">
        <v>172</v>
      </c>
      <c r="M1582" s="198" t="s">
        <v>172</v>
      </c>
      <c r="N1582" s="198" t="s">
        <v>172</v>
      </c>
      <c r="O1582" s="198" t="s">
        <v>172</v>
      </c>
      <c r="P1582" s="198" t="s">
        <v>172</v>
      </c>
      <c r="Q1582" s="198" t="s">
        <v>172</v>
      </c>
      <c r="R1582" s="199">
        <v>4050</v>
      </c>
      <c r="S1582" s="299">
        <v>4.9811822005756033E-2</v>
      </c>
      <c r="T1582" s="198">
        <v>283.03030000000001</v>
      </c>
      <c r="U1582" s="198"/>
      <c r="V1582" s="198" t="s">
        <v>172</v>
      </c>
      <c r="W1582" s="198" t="s">
        <v>172</v>
      </c>
      <c r="X1582" s="198" t="s">
        <v>172</v>
      </c>
      <c r="Y1582" s="198" t="s">
        <v>172</v>
      </c>
      <c r="Z1582" s="198" t="s">
        <v>172</v>
      </c>
      <c r="AA1582" s="198" t="s">
        <v>172</v>
      </c>
      <c r="AB1582" s="199">
        <v>327712</v>
      </c>
      <c r="AC1582" s="299">
        <v>2.5000000000000001E-2</v>
      </c>
      <c r="AD1582" s="200">
        <v>2955.76</v>
      </c>
      <c r="AE1582" s="205"/>
    </row>
    <row r="1583" spans="1:31" x14ac:dyDescent="0.3">
      <c r="A1583" s="204" t="s">
        <v>2069</v>
      </c>
      <c r="B1583" s="198" t="s">
        <v>172</v>
      </c>
      <c r="C1583" s="198" t="s">
        <v>172</v>
      </c>
      <c r="D1583" s="198" t="s">
        <v>172</v>
      </c>
      <c r="E1583" s="198" t="s">
        <v>172</v>
      </c>
      <c r="F1583" s="198" t="s">
        <v>172</v>
      </c>
      <c r="G1583" s="198" t="s">
        <v>172</v>
      </c>
      <c r="H1583" s="199">
        <v>330</v>
      </c>
      <c r="I1583" s="299">
        <v>3.2705649157581763E-2</v>
      </c>
      <c r="J1583" s="198">
        <v>100.606064</v>
      </c>
      <c r="K1583" s="198"/>
      <c r="L1583" s="198" t="s">
        <v>172</v>
      </c>
      <c r="M1583" s="198" t="s">
        <v>172</v>
      </c>
      <c r="N1583" s="198" t="s">
        <v>172</v>
      </c>
      <c r="O1583" s="198" t="s">
        <v>172</v>
      </c>
      <c r="P1583" s="198" t="s">
        <v>172</v>
      </c>
      <c r="Q1583" s="198" t="s">
        <v>172</v>
      </c>
      <c r="R1583" s="199">
        <v>2998</v>
      </c>
      <c r="S1583" s="299">
        <v>3.6873047499569531E-2</v>
      </c>
      <c r="T1583" s="198">
        <v>302.42425500000002</v>
      </c>
      <c r="U1583" s="198"/>
      <c r="V1583" s="198" t="s">
        <v>172</v>
      </c>
      <c r="W1583" s="198" t="s">
        <v>172</v>
      </c>
      <c r="X1583" s="198" t="s">
        <v>172</v>
      </c>
      <c r="Y1583" s="198" t="s">
        <v>172</v>
      </c>
      <c r="Z1583" s="198" t="s">
        <v>172</v>
      </c>
      <c r="AA1583" s="198" t="s">
        <v>172</v>
      </c>
      <c r="AB1583" s="199">
        <v>568480</v>
      </c>
      <c r="AC1583" s="299">
        <v>4.2999999999999997E-2</v>
      </c>
      <c r="AD1583" s="200">
        <v>3708.48</v>
      </c>
      <c r="AE1583" s="205"/>
    </row>
    <row r="1584" spans="1:31" x14ac:dyDescent="0.3">
      <c r="A1584" s="204" t="s">
        <v>2071</v>
      </c>
      <c r="B1584" s="198" t="s">
        <v>172</v>
      </c>
      <c r="C1584" s="198" t="s">
        <v>172</v>
      </c>
      <c r="D1584" s="198" t="s">
        <v>172</v>
      </c>
      <c r="E1584" s="198" t="s">
        <v>172</v>
      </c>
      <c r="F1584" s="198" t="s">
        <v>172</v>
      </c>
      <c r="G1584" s="198" t="s">
        <v>172</v>
      </c>
      <c r="H1584" s="199">
        <v>2924</v>
      </c>
      <c r="I1584" s="299">
        <v>0.2897918731417245</v>
      </c>
      <c r="J1584" s="198">
        <v>258.18182400000001</v>
      </c>
      <c r="K1584" s="198"/>
      <c r="L1584" s="198" t="s">
        <v>172</v>
      </c>
      <c r="M1584" s="198" t="s">
        <v>172</v>
      </c>
      <c r="N1584" s="198" t="s">
        <v>172</v>
      </c>
      <c r="O1584" s="198" t="s">
        <v>172</v>
      </c>
      <c r="P1584" s="198" t="s">
        <v>172</v>
      </c>
      <c r="Q1584" s="198" t="s">
        <v>172</v>
      </c>
      <c r="R1584" s="199">
        <v>19684</v>
      </c>
      <c r="S1584" s="299">
        <v>0.24209775416328438</v>
      </c>
      <c r="T1584" s="200">
        <v>553.33330000000001</v>
      </c>
      <c r="U1584" s="198"/>
      <c r="V1584" s="198" t="s">
        <v>172</v>
      </c>
      <c r="W1584" s="198" t="s">
        <v>172</v>
      </c>
      <c r="X1584" s="198" t="s">
        <v>172</v>
      </c>
      <c r="Y1584" s="198" t="s">
        <v>172</v>
      </c>
      <c r="Z1584" s="198" t="s">
        <v>172</v>
      </c>
      <c r="AA1584" s="198" t="s">
        <v>172</v>
      </c>
      <c r="AB1584" s="199">
        <v>3430426</v>
      </c>
      <c r="AC1584" s="299">
        <v>0.26200000000000001</v>
      </c>
      <c r="AD1584" s="200">
        <v>6859.39</v>
      </c>
      <c r="AE1584" s="205"/>
    </row>
    <row r="1585" spans="1:31" x14ac:dyDescent="0.3">
      <c r="A1585" s="204" t="s">
        <v>1305</v>
      </c>
      <c r="B1585" s="198" t="s">
        <v>172</v>
      </c>
      <c r="C1585" s="198" t="s">
        <v>172</v>
      </c>
      <c r="D1585" s="198" t="s">
        <v>172</v>
      </c>
      <c r="E1585" s="198" t="s">
        <v>172</v>
      </c>
      <c r="F1585" s="198" t="s">
        <v>172</v>
      </c>
      <c r="G1585" s="198" t="s">
        <v>172</v>
      </c>
      <c r="H1585" s="199">
        <v>1203</v>
      </c>
      <c r="I1585" s="299">
        <v>0.11922695738354806</v>
      </c>
      <c r="J1585" s="198">
        <v>175.15152</v>
      </c>
      <c r="K1585" s="198"/>
      <c r="L1585" s="198" t="s">
        <v>172</v>
      </c>
      <c r="M1585" s="198" t="s">
        <v>172</v>
      </c>
      <c r="N1585" s="198" t="s">
        <v>172</v>
      </c>
      <c r="O1585" s="198" t="s">
        <v>172</v>
      </c>
      <c r="P1585" s="198" t="s">
        <v>172</v>
      </c>
      <c r="Q1585" s="198" t="s">
        <v>172</v>
      </c>
      <c r="R1585" s="199">
        <v>7780</v>
      </c>
      <c r="S1585" s="299">
        <v>9.5687895112291838E-2</v>
      </c>
      <c r="T1585" s="198">
        <v>463.03030000000001</v>
      </c>
      <c r="U1585" s="198"/>
      <c r="V1585" s="198" t="s">
        <v>172</v>
      </c>
      <c r="W1585" s="198" t="s">
        <v>172</v>
      </c>
      <c r="X1585" s="198" t="s">
        <v>172</v>
      </c>
      <c r="Y1585" s="198" t="s">
        <v>172</v>
      </c>
      <c r="Z1585" s="198" t="s">
        <v>172</v>
      </c>
      <c r="AA1585" s="198" t="s">
        <v>172</v>
      </c>
      <c r="AB1585" s="199">
        <v>1722600</v>
      </c>
      <c r="AC1585" s="299">
        <v>0.13100000000000001</v>
      </c>
      <c r="AD1585" s="200">
        <v>5187.2700000000004</v>
      </c>
      <c r="AE1585" s="205"/>
    </row>
    <row r="1586" spans="1:31" x14ac:dyDescent="0.3">
      <c r="A1586" s="204" t="s">
        <v>2068</v>
      </c>
      <c r="B1586" s="198" t="s">
        <v>172</v>
      </c>
      <c r="C1586" s="198" t="s">
        <v>172</v>
      </c>
      <c r="D1586" s="198" t="s">
        <v>172</v>
      </c>
      <c r="E1586" s="198" t="s">
        <v>172</v>
      </c>
      <c r="F1586" s="198" t="s">
        <v>172</v>
      </c>
      <c r="G1586" s="198" t="s">
        <v>172</v>
      </c>
      <c r="H1586" s="199">
        <v>1042</v>
      </c>
      <c r="I1586" s="299">
        <v>0.10327056491575817</v>
      </c>
      <c r="J1586" s="198">
        <v>184.24243200000001</v>
      </c>
      <c r="K1586" s="198"/>
      <c r="L1586" s="198" t="s">
        <v>172</v>
      </c>
      <c r="M1586" s="198" t="s">
        <v>172</v>
      </c>
      <c r="N1586" s="198" t="s">
        <v>172</v>
      </c>
      <c r="O1586" s="198" t="s">
        <v>172</v>
      </c>
      <c r="P1586" s="198" t="s">
        <v>172</v>
      </c>
      <c r="Q1586" s="198" t="s">
        <v>172</v>
      </c>
      <c r="R1586" s="199">
        <v>6117</v>
      </c>
      <c r="S1586" s="299">
        <v>7.5234300051656711E-2</v>
      </c>
      <c r="T1586" s="198">
        <v>398.78787199999999</v>
      </c>
      <c r="U1586" s="198"/>
      <c r="V1586" s="198" t="s">
        <v>172</v>
      </c>
      <c r="W1586" s="198" t="s">
        <v>172</v>
      </c>
      <c r="X1586" s="198" t="s">
        <v>172</v>
      </c>
      <c r="Y1586" s="198" t="s">
        <v>172</v>
      </c>
      <c r="Z1586" s="198" t="s">
        <v>172</v>
      </c>
      <c r="AA1586" s="198" t="s">
        <v>172</v>
      </c>
      <c r="AB1586" s="199">
        <v>615734</v>
      </c>
      <c r="AC1586" s="299">
        <v>4.7E-2</v>
      </c>
      <c r="AD1586" s="200">
        <v>3340.61</v>
      </c>
      <c r="AE1586" s="205"/>
    </row>
    <row r="1587" spans="1:31" x14ac:dyDescent="0.3">
      <c r="A1587" s="204" t="s">
        <v>2072</v>
      </c>
      <c r="B1587" s="198" t="s">
        <v>172</v>
      </c>
      <c r="C1587" s="198" t="s">
        <v>172</v>
      </c>
      <c r="D1587" s="198" t="s">
        <v>172</v>
      </c>
      <c r="E1587" s="198" t="s">
        <v>172</v>
      </c>
      <c r="F1587" s="198" t="s">
        <v>172</v>
      </c>
      <c r="G1587" s="198" t="s">
        <v>172</v>
      </c>
      <c r="H1587" s="199">
        <v>588</v>
      </c>
      <c r="I1587" s="299">
        <v>5.8275520317145689E-2</v>
      </c>
      <c r="J1587" s="198">
        <v>134.545456</v>
      </c>
      <c r="K1587" s="198"/>
      <c r="L1587" s="198" t="s">
        <v>172</v>
      </c>
      <c r="M1587" s="198" t="s">
        <v>172</v>
      </c>
      <c r="N1587" s="198" t="s">
        <v>172</v>
      </c>
      <c r="O1587" s="198" t="s">
        <v>172</v>
      </c>
      <c r="P1587" s="198" t="s">
        <v>172</v>
      </c>
      <c r="Q1587" s="198" t="s">
        <v>172</v>
      </c>
      <c r="R1587" s="199">
        <v>4789</v>
      </c>
      <c r="S1587" s="299">
        <v>5.8900942119892753E-2</v>
      </c>
      <c r="T1587" s="198">
        <v>296.96969999999999</v>
      </c>
      <c r="U1587" s="198"/>
      <c r="V1587" s="198" t="s">
        <v>172</v>
      </c>
      <c r="W1587" s="198" t="s">
        <v>172</v>
      </c>
      <c r="X1587" s="198" t="s">
        <v>172</v>
      </c>
      <c r="Y1587" s="198" t="s">
        <v>172</v>
      </c>
      <c r="Z1587" s="198" t="s">
        <v>172</v>
      </c>
      <c r="AA1587" s="198" t="s">
        <v>172</v>
      </c>
      <c r="AB1587" s="199">
        <v>858959</v>
      </c>
      <c r="AC1587" s="299">
        <v>6.6000000000000003E-2</v>
      </c>
      <c r="AD1587" s="200">
        <v>4071.52</v>
      </c>
      <c r="AE1587" s="205"/>
    </row>
    <row r="1588" spans="1:31" x14ac:dyDescent="0.3">
      <c r="A1588" s="204" t="s">
        <v>1307</v>
      </c>
      <c r="B1588" s="198" t="s">
        <v>172</v>
      </c>
      <c r="C1588" s="198" t="s">
        <v>172</v>
      </c>
      <c r="D1588" s="198" t="s">
        <v>172</v>
      </c>
      <c r="E1588" s="198" t="s">
        <v>172</v>
      </c>
      <c r="F1588" s="198" t="s">
        <v>172</v>
      </c>
      <c r="G1588" s="198" t="s">
        <v>172</v>
      </c>
      <c r="H1588" s="199">
        <v>91</v>
      </c>
      <c r="I1588" s="299">
        <v>9.0188305252725479E-3</v>
      </c>
      <c r="J1588" s="198">
        <v>31.515152</v>
      </c>
      <c r="K1588" s="198"/>
      <c r="L1588" s="198" t="s">
        <v>172</v>
      </c>
      <c r="M1588" s="198" t="s">
        <v>172</v>
      </c>
      <c r="N1588" s="198" t="s">
        <v>172</v>
      </c>
      <c r="O1588" s="198" t="s">
        <v>172</v>
      </c>
      <c r="P1588" s="198" t="s">
        <v>172</v>
      </c>
      <c r="Q1588" s="198" t="s">
        <v>172</v>
      </c>
      <c r="R1588" s="199">
        <v>998</v>
      </c>
      <c r="S1588" s="299">
        <v>1.2274616879443092E-2</v>
      </c>
      <c r="T1588" s="198">
        <v>155.15152</v>
      </c>
      <c r="U1588" s="198"/>
      <c r="V1588" s="198" t="s">
        <v>172</v>
      </c>
      <c r="W1588" s="198" t="s">
        <v>172</v>
      </c>
      <c r="X1588" s="198" t="s">
        <v>172</v>
      </c>
      <c r="Y1588" s="198" t="s">
        <v>172</v>
      </c>
      <c r="Z1588" s="198" t="s">
        <v>172</v>
      </c>
      <c r="AA1588" s="198" t="s">
        <v>172</v>
      </c>
      <c r="AB1588" s="199">
        <v>233133</v>
      </c>
      <c r="AC1588" s="299">
        <v>1.7999999999999999E-2</v>
      </c>
      <c r="AD1588" s="200">
        <v>2655.15</v>
      </c>
      <c r="AE1588" s="205"/>
    </row>
    <row r="1589" spans="1:31" x14ac:dyDescent="0.3">
      <c r="A1589" s="204" t="s">
        <v>2073</v>
      </c>
      <c r="B1589" s="198" t="s">
        <v>172</v>
      </c>
      <c r="C1589" s="198" t="s">
        <v>172</v>
      </c>
      <c r="D1589" s="198" t="s">
        <v>172</v>
      </c>
      <c r="E1589" s="198" t="s">
        <v>172</v>
      </c>
      <c r="F1589" s="198" t="s">
        <v>172</v>
      </c>
      <c r="G1589" s="198" t="s">
        <v>172</v>
      </c>
      <c r="H1589" s="199">
        <v>1265</v>
      </c>
      <c r="I1589" s="299">
        <v>0.12537165510406342</v>
      </c>
      <c r="J1589" s="198">
        <v>135.15152</v>
      </c>
      <c r="K1589" s="198"/>
      <c r="L1589" s="198" t="s">
        <v>172</v>
      </c>
      <c r="M1589" s="198" t="s">
        <v>172</v>
      </c>
      <c r="N1589" s="198" t="s">
        <v>172</v>
      </c>
      <c r="O1589" s="198" t="s">
        <v>172</v>
      </c>
      <c r="P1589" s="198" t="s">
        <v>172</v>
      </c>
      <c r="Q1589" s="198" t="s">
        <v>172</v>
      </c>
      <c r="R1589" s="199">
        <v>14084</v>
      </c>
      <c r="S1589" s="299">
        <v>0.17322214842693037</v>
      </c>
      <c r="T1589" s="200">
        <v>587.27269999999999</v>
      </c>
      <c r="U1589" s="198"/>
      <c r="V1589" s="198" t="s">
        <v>172</v>
      </c>
      <c r="W1589" s="198" t="s">
        <v>172</v>
      </c>
      <c r="X1589" s="198" t="s">
        <v>172</v>
      </c>
      <c r="Y1589" s="198" t="s">
        <v>172</v>
      </c>
      <c r="Z1589" s="198" t="s">
        <v>172</v>
      </c>
      <c r="AA1589" s="198" t="s">
        <v>172</v>
      </c>
      <c r="AB1589" s="199">
        <v>2265916</v>
      </c>
      <c r="AC1589" s="299">
        <v>0.17299999999999999</v>
      </c>
      <c r="AD1589" s="200">
        <v>7329.09</v>
      </c>
      <c r="AE1589" s="205"/>
    </row>
    <row r="1590" spans="1:31" x14ac:dyDescent="0.3">
      <c r="A1590" s="204" t="s">
        <v>1305</v>
      </c>
      <c r="B1590" s="198" t="s">
        <v>172</v>
      </c>
      <c r="C1590" s="198" t="s">
        <v>172</v>
      </c>
      <c r="D1590" s="198" t="s">
        <v>172</v>
      </c>
      <c r="E1590" s="198" t="s">
        <v>172</v>
      </c>
      <c r="F1590" s="198" t="s">
        <v>172</v>
      </c>
      <c r="G1590" s="198" t="s">
        <v>172</v>
      </c>
      <c r="H1590" s="199">
        <v>775</v>
      </c>
      <c r="I1590" s="299">
        <v>7.6808721506442024E-2</v>
      </c>
      <c r="J1590" s="198">
        <v>113.333336</v>
      </c>
      <c r="K1590" s="198"/>
      <c r="L1590" s="198" t="s">
        <v>172</v>
      </c>
      <c r="M1590" s="198" t="s">
        <v>172</v>
      </c>
      <c r="N1590" s="198" t="s">
        <v>172</v>
      </c>
      <c r="O1590" s="198" t="s">
        <v>172</v>
      </c>
      <c r="P1590" s="198" t="s">
        <v>172</v>
      </c>
      <c r="Q1590" s="198" t="s">
        <v>172</v>
      </c>
      <c r="R1590" s="199">
        <v>7649</v>
      </c>
      <c r="S1590" s="299">
        <v>9.4076697906673556E-2</v>
      </c>
      <c r="T1590" s="198">
        <v>432.121216</v>
      </c>
      <c r="U1590" s="198"/>
      <c r="V1590" s="198" t="s">
        <v>172</v>
      </c>
      <c r="W1590" s="198" t="s">
        <v>172</v>
      </c>
      <c r="X1590" s="198" t="s">
        <v>172</v>
      </c>
      <c r="Y1590" s="198" t="s">
        <v>172</v>
      </c>
      <c r="Z1590" s="198" t="s">
        <v>172</v>
      </c>
      <c r="AA1590" s="198" t="s">
        <v>172</v>
      </c>
      <c r="AB1590" s="199">
        <v>1392219</v>
      </c>
      <c r="AC1590" s="299">
        <v>0.106</v>
      </c>
      <c r="AD1590" s="200">
        <v>4585.45</v>
      </c>
      <c r="AE1590" s="205"/>
    </row>
    <row r="1591" spans="1:31" x14ac:dyDescent="0.3">
      <c r="A1591" s="204" t="s">
        <v>2068</v>
      </c>
      <c r="B1591" s="198" t="s">
        <v>172</v>
      </c>
      <c r="C1591" s="198" t="s">
        <v>172</v>
      </c>
      <c r="D1591" s="198" t="s">
        <v>172</v>
      </c>
      <c r="E1591" s="198" t="s">
        <v>172</v>
      </c>
      <c r="F1591" s="198" t="s">
        <v>172</v>
      </c>
      <c r="G1591" s="198" t="s">
        <v>172</v>
      </c>
      <c r="H1591" s="199">
        <v>45</v>
      </c>
      <c r="I1591" s="299">
        <v>4.4598612487611496E-3</v>
      </c>
      <c r="J1591" s="198">
        <v>23.030304000000001</v>
      </c>
      <c r="K1591" s="198"/>
      <c r="L1591" s="198" t="s">
        <v>172</v>
      </c>
      <c r="M1591" s="198" t="s">
        <v>172</v>
      </c>
      <c r="N1591" s="198" t="s">
        <v>172</v>
      </c>
      <c r="O1591" s="198" t="s">
        <v>172</v>
      </c>
      <c r="P1591" s="198" t="s">
        <v>172</v>
      </c>
      <c r="Q1591" s="198" t="s">
        <v>172</v>
      </c>
      <c r="R1591" s="199">
        <v>1714</v>
      </c>
      <c r="S1591" s="299">
        <v>2.1080855041448354E-2</v>
      </c>
      <c r="T1591" s="198">
        <v>221.81817599999999</v>
      </c>
      <c r="U1591" s="198"/>
      <c r="V1591" s="198" t="s">
        <v>172</v>
      </c>
      <c r="W1591" s="198" t="s">
        <v>172</v>
      </c>
      <c r="X1591" s="198" t="s">
        <v>172</v>
      </c>
      <c r="Y1591" s="198" t="s">
        <v>172</v>
      </c>
      <c r="Z1591" s="198" t="s">
        <v>172</v>
      </c>
      <c r="AA1591" s="198" t="s">
        <v>172</v>
      </c>
      <c r="AB1591" s="199">
        <v>170832</v>
      </c>
      <c r="AC1591" s="299">
        <v>1.2999999999999999E-2</v>
      </c>
      <c r="AD1591" s="200">
        <v>2200</v>
      </c>
      <c r="AE1591" s="205"/>
    </row>
    <row r="1592" spans="1:31" x14ac:dyDescent="0.3">
      <c r="A1592" s="204" t="s">
        <v>2072</v>
      </c>
      <c r="B1592" s="198" t="s">
        <v>172</v>
      </c>
      <c r="C1592" s="198" t="s">
        <v>172</v>
      </c>
      <c r="D1592" s="198" t="s">
        <v>172</v>
      </c>
      <c r="E1592" s="198" t="s">
        <v>172</v>
      </c>
      <c r="F1592" s="198" t="s">
        <v>172</v>
      </c>
      <c r="G1592" s="198" t="s">
        <v>172</v>
      </c>
      <c r="H1592" s="199">
        <v>373</v>
      </c>
      <c r="I1592" s="299">
        <v>3.6967294350842415E-2</v>
      </c>
      <c r="J1592" s="198">
        <v>76.363640000000004</v>
      </c>
      <c r="K1592" s="198"/>
      <c r="L1592" s="198" t="s">
        <v>172</v>
      </c>
      <c r="M1592" s="198" t="s">
        <v>172</v>
      </c>
      <c r="N1592" s="198" t="s">
        <v>172</v>
      </c>
      <c r="O1592" s="198" t="s">
        <v>172</v>
      </c>
      <c r="P1592" s="198" t="s">
        <v>172</v>
      </c>
      <c r="Q1592" s="198" t="s">
        <v>172</v>
      </c>
      <c r="R1592" s="199">
        <v>3612</v>
      </c>
      <c r="S1592" s="299">
        <v>4.442476569994834E-2</v>
      </c>
      <c r="T1592" s="198">
        <v>309.09089999999998</v>
      </c>
      <c r="U1592" s="198"/>
      <c r="V1592" s="198" t="s">
        <v>172</v>
      </c>
      <c r="W1592" s="198" t="s">
        <v>172</v>
      </c>
      <c r="X1592" s="198" t="s">
        <v>172</v>
      </c>
      <c r="Y1592" s="198" t="s">
        <v>172</v>
      </c>
      <c r="Z1592" s="198" t="s">
        <v>172</v>
      </c>
      <c r="AA1592" s="198" t="s">
        <v>172</v>
      </c>
      <c r="AB1592" s="199">
        <v>414759</v>
      </c>
      <c r="AC1592" s="299">
        <v>3.2000000000000001E-2</v>
      </c>
      <c r="AD1592" s="200">
        <v>3192.73</v>
      </c>
      <c r="AE1592" s="205"/>
    </row>
    <row r="1593" spans="1:31" x14ac:dyDescent="0.3">
      <c r="A1593" s="206" t="s">
        <v>1307</v>
      </c>
      <c r="B1593" s="207" t="s">
        <v>172</v>
      </c>
      <c r="C1593" s="207" t="s">
        <v>172</v>
      </c>
      <c r="D1593" s="207" t="s">
        <v>172</v>
      </c>
      <c r="E1593" s="207" t="s">
        <v>172</v>
      </c>
      <c r="F1593" s="207" t="s">
        <v>172</v>
      </c>
      <c r="G1593" s="207" t="s">
        <v>172</v>
      </c>
      <c r="H1593" s="208">
        <v>72</v>
      </c>
      <c r="I1593" s="300">
        <v>7.1357779980178396E-3</v>
      </c>
      <c r="J1593" s="207">
        <v>30.30303</v>
      </c>
      <c r="K1593" s="207"/>
      <c r="L1593" s="207" t="s">
        <v>172</v>
      </c>
      <c r="M1593" s="207" t="s">
        <v>172</v>
      </c>
      <c r="N1593" s="207" t="s">
        <v>172</v>
      </c>
      <c r="O1593" s="207" t="s">
        <v>172</v>
      </c>
      <c r="P1593" s="207" t="s">
        <v>172</v>
      </c>
      <c r="Q1593" s="207" t="s">
        <v>172</v>
      </c>
      <c r="R1593" s="208">
        <v>1109</v>
      </c>
      <c r="S1593" s="300">
        <v>1.3639829778860109E-2</v>
      </c>
      <c r="T1593" s="207">
        <v>168.484848</v>
      </c>
      <c r="U1593" s="207"/>
      <c r="V1593" s="207" t="s">
        <v>172</v>
      </c>
      <c r="W1593" s="207" t="s">
        <v>172</v>
      </c>
      <c r="X1593" s="207" t="s">
        <v>172</v>
      </c>
      <c r="Y1593" s="207" t="s">
        <v>172</v>
      </c>
      <c r="Z1593" s="207" t="s">
        <v>172</v>
      </c>
      <c r="AA1593" s="207" t="s">
        <v>172</v>
      </c>
      <c r="AB1593" s="208">
        <v>288106</v>
      </c>
      <c r="AC1593" s="300">
        <v>2.1999999999999999E-2</v>
      </c>
      <c r="AD1593" s="209">
        <v>3481.21</v>
      </c>
      <c r="AE1593" s="210"/>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8"/>
      <c r="B1" s="366" t="s">
        <v>1700</v>
      </c>
      <c r="C1" s="366"/>
      <c r="D1" s="366"/>
      <c r="E1" s="366"/>
      <c r="F1" s="366"/>
      <c r="G1" s="366"/>
      <c r="H1" s="345"/>
      <c r="I1" s="345"/>
      <c r="J1" s="345"/>
      <c r="K1" s="345"/>
      <c r="L1" s="218"/>
      <c r="M1" s="218"/>
      <c r="N1" s="218"/>
      <c r="O1" s="218"/>
      <c r="P1" s="218"/>
      <c r="Q1" s="218"/>
      <c r="R1" s="218"/>
      <c r="S1" s="218"/>
      <c r="T1" s="218"/>
      <c r="U1" s="218"/>
      <c r="V1" s="218"/>
      <c r="W1" s="218"/>
      <c r="X1" s="218"/>
      <c r="Y1" s="218"/>
      <c r="Z1" s="218"/>
      <c r="AA1" s="218"/>
      <c r="AB1" s="218"/>
      <c r="AC1" s="218"/>
      <c r="AD1" s="218"/>
      <c r="AE1" s="218"/>
    </row>
    <row r="2" spans="1:31" ht="40.5" customHeight="1" x14ac:dyDescent="0.3">
      <c r="A2" s="218" t="s">
        <v>172</v>
      </c>
      <c r="B2" s="368" t="str">
        <f>Population!B3</f>
        <v>City of Atwater</v>
      </c>
      <c r="C2" s="368"/>
      <c r="D2" s="368"/>
      <c r="E2" s="368"/>
      <c r="F2" s="368"/>
      <c r="G2" s="368"/>
      <c r="H2" s="368"/>
      <c r="I2" s="368"/>
      <c r="J2" s="368"/>
      <c r="K2" s="368"/>
      <c r="L2" s="368" t="str">
        <f>Population!B4</f>
        <v>Merced County</v>
      </c>
      <c r="M2" s="368"/>
      <c r="N2" s="368"/>
      <c r="O2" s="368"/>
      <c r="P2" s="368"/>
      <c r="Q2" s="368"/>
      <c r="R2" s="368"/>
      <c r="S2" s="368"/>
      <c r="T2" s="368"/>
      <c r="U2" s="368"/>
      <c r="V2" s="368" t="s">
        <v>173</v>
      </c>
      <c r="W2" s="368"/>
      <c r="X2" s="368"/>
      <c r="Y2" s="368"/>
      <c r="Z2" s="368"/>
      <c r="AA2" s="368"/>
      <c r="AB2" s="368"/>
      <c r="AC2" s="368"/>
      <c r="AD2" s="368"/>
      <c r="AE2" s="368"/>
    </row>
    <row r="3" spans="1:31" ht="34.5" customHeight="1" x14ac:dyDescent="0.3">
      <c r="A3" s="218"/>
      <c r="B3" s="368">
        <v>2010</v>
      </c>
      <c r="C3" s="368"/>
      <c r="D3" s="368"/>
      <c r="E3" s="368">
        <v>2015</v>
      </c>
      <c r="F3" s="368"/>
      <c r="G3" s="368"/>
      <c r="H3" s="368">
        <v>2020</v>
      </c>
      <c r="I3" s="368"/>
      <c r="J3" s="368"/>
      <c r="K3" s="196" t="s">
        <v>1701</v>
      </c>
      <c r="L3" s="368">
        <v>2010</v>
      </c>
      <c r="M3" s="368"/>
      <c r="N3" s="368"/>
      <c r="O3" s="368">
        <v>2015</v>
      </c>
      <c r="P3" s="368"/>
      <c r="Q3" s="368"/>
      <c r="R3" s="368">
        <v>2020</v>
      </c>
      <c r="S3" s="368"/>
      <c r="T3" s="368"/>
      <c r="U3" s="196" t="s">
        <v>1701</v>
      </c>
      <c r="V3" s="368">
        <v>2010</v>
      </c>
      <c r="W3" s="368"/>
      <c r="X3" s="368"/>
      <c r="Y3" s="368">
        <v>2015</v>
      </c>
      <c r="Z3" s="368"/>
      <c r="AA3" s="368"/>
      <c r="AB3" s="368">
        <v>2020</v>
      </c>
      <c r="AC3" s="368"/>
      <c r="AD3" s="368"/>
      <c r="AE3" s="196" t="s">
        <v>1701</v>
      </c>
    </row>
    <row r="4" spans="1:31" x14ac:dyDescent="0.3">
      <c r="A4" s="367" t="s">
        <v>2074</v>
      </c>
      <c r="B4" s="367"/>
      <c r="C4" s="367"/>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row>
    <row r="5" spans="1:31" x14ac:dyDescent="0.3">
      <c r="A5" s="230" t="s">
        <v>2436</v>
      </c>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row>
    <row r="6" spans="1:31" x14ac:dyDescent="0.3">
      <c r="A6" s="218" t="s">
        <v>2075</v>
      </c>
      <c r="B6" s="219">
        <v>42226</v>
      </c>
      <c r="C6" s="218" t="s">
        <v>172</v>
      </c>
      <c r="D6" s="218" t="s">
        <v>172</v>
      </c>
      <c r="E6" s="219">
        <v>41414</v>
      </c>
      <c r="F6" s="218" t="s">
        <v>172</v>
      </c>
      <c r="G6" s="218" t="s">
        <v>172</v>
      </c>
      <c r="H6" s="219">
        <v>57052</v>
      </c>
      <c r="I6" s="218" t="s">
        <v>172</v>
      </c>
      <c r="J6" s="218" t="s">
        <v>172</v>
      </c>
      <c r="K6" s="220">
        <v>0.35111069009614931</v>
      </c>
      <c r="L6" s="219">
        <v>43844</v>
      </c>
      <c r="M6" s="218" t="s">
        <v>172</v>
      </c>
      <c r="N6" s="218" t="s">
        <v>172</v>
      </c>
      <c r="O6" s="219">
        <v>42462</v>
      </c>
      <c r="P6" s="218" t="s">
        <v>172</v>
      </c>
      <c r="Q6" s="218" t="s">
        <v>172</v>
      </c>
      <c r="R6" s="219">
        <v>56330</v>
      </c>
      <c r="S6" s="218" t="s">
        <v>172</v>
      </c>
      <c r="T6" s="218" t="s">
        <v>172</v>
      </c>
      <c r="U6" s="220">
        <v>0.28478241036401786</v>
      </c>
      <c r="V6" s="219">
        <v>60883</v>
      </c>
      <c r="W6" s="218" t="s">
        <v>172</v>
      </c>
      <c r="X6" s="218" t="s">
        <v>172</v>
      </c>
      <c r="Y6" s="219">
        <v>61818</v>
      </c>
      <c r="Z6" s="218" t="s">
        <v>172</v>
      </c>
      <c r="AA6" s="218" t="s">
        <v>172</v>
      </c>
      <c r="AB6" s="219">
        <v>78672</v>
      </c>
      <c r="AC6" s="218" t="s">
        <v>172</v>
      </c>
      <c r="AD6" s="218" t="s">
        <v>172</v>
      </c>
      <c r="AE6" s="220">
        <v>0.29199999999999998</v>
      </c>
    </row>
    <row r="7" spans="1:31" x14ac:dyDescent="0.3">
      <c r="A7" s="229" t="s">
        <v>2074</v>
      </c>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row>
    <row r="8" spans="1:31" x14ac:dyDescent="0.3">
      <c r="A8" s="230" t="s">
        <v>2437</v>
      </c>
      <c r="B8" s="230"/>
      <c r="C8" s="230"/>
      <c r="D8" s="230"/>
      <c r="E8" s="230"/>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row>
    <row r="9" spans="1:31" x14ac:dyDescent="0.3">
      <c r="A9" s="218" t="s">
        <v>2076</v>
      </c>
      <c r="B9" s="219">
        <v>42226</v>
      </c>
      <c r="C9" s="218" t="s">
        <v>172</v>
      </c>
      <c r="D9" s="218" t="s">
        <v>172</v>
      </c>
      <c r="E9" s="219">
        <v>41414</v>
      </c>
      <c r="F9" s="218" t="s">
        <v>172</v>
      </c>
      <c r="G9" s="218" t="s">
        <v>172</v>
      </c>
      <c r="H9" s="219">
        <v>57052</v>
      </c>
      <c r="I9" s="218" t="s">
        <v>172</v>
      </c>
      <c r="J9" s="218" t="s">
        <v>172</v>
      </c>
      <c r="K9" s="220">
        <v>0.35111069009614931</v>
      </c>
      <c r="L9" s="219">
        <v>43844</v>
      </c>
      <c r="M9" s="218" t="s">
        <v>172</v>
      </c>
      <c r="N9" s="218" t="s">
        <v>172</v>
      </c>
      <c r="O9" s="219">
        <v>42462</v>
      </c>
      <c r="P9" s="218" t="s">
        <v>172</v>
      </c>
      <c r="Q9" s="218" t="s">
        <v>172</v>
      </c>
      <c r="R9" s="219">
        <v>56330</v>
      </c>
      <c r="S9" s="218" t="s">
        <v>172</v>
      </c>
      <c r="T9" s="218" t="s">
        <v>172</v>
      </c>
      <c r="U9" s="220">
        <v>0.28478241036401786</v>
      </c>
      <c r="V9" s="219">
        <v>60883</v>
      </c>
      <c r="W9" s="218" t="s">
        <v>172</v>
      </c>
      <c r="X9" s="218" t="s">
        <v>172</v>
      </c>
      <c r="Y9" s="219">
        <v>61818</v>
      </c>
      <c r="Z9" s="218" t="s">
        <v>172</v>
      </c>
      <c r="AA9" s="218" t="s">
        <v>172</v>
      </c>
      <c r="AB9" s="219">
        <v>78672</v>
      </c>
      <c r="AC9" s="218" t="s">
        <v>172</v>
      </c>
      <c r="AD9" s="218" t="s">
        <v>172</v>
      </c>
      <c r="AE9" s="220">
        <v>0.29199999999999998</v>
      </c>
    </row>
    <row r="10" spans="1:31" x14ac:dyDescent="0.3">
      <c r="A10" s="218" t="s">
        <v>2077</v>
      </c>
      <c r="B10" s="219">
        <v>45826</v>
      </c>
      <c r="C10" s="218" t="s">
        <v>172</v>
      </c>
      <c r="D10" s="218" t="s">
        <v>172</v>
      </c>
      <c r="E10" s="219">
        <v>43800</v>
      </c>
      <c r="F10" s="218" t="s">
        <v>172</v>
      </c>
      <c r="G10" s="218" t="s">
        <v>172</v>
      </c>
      <c r="H10" s="219">
        <v>58242</v>
      </c>
      <c r="I10" s="218" t="s">
        <v>172</v>
      </c>
      <c r="J10" s="218" t="s">
        <v>172</v>
      </c>
      <c r="K10" s="220">
        <v>0.27093789551782832</v>
      </c>
      <c r="L10" s="219">
        <v>46799</v>
      </c>
      <c r="M10" s="218" t="s">
        <v>172</v>
      </c>
      <c r="N10" s="218" t="s">
        <v>172</v>
      </c>
      <c r="O10" s="219">
        <v>45504</v>
      </c>
      <c r="P10" s="218" t="s">
        <v>172</v>
      </c>
      <c r="Q10" s="218" t="s">
        <v>172</v>
      </c>
      <c r="R10" s="219">
        <v>59645</v>
      </c>
      <c r="S10" s="218" t="s">
        <v>172</v>
      </c>
      <c r="T10" s="218" t="s">
        <v>172</v>
      </c>
      <c r="U10" s="220">
        <v>0.27449304472317787</v>
      </c>
      <c r="V10" s="219">
        <v>63933</v>
      </c>
      <c r="W10" s="218" t="s">
        <v>172</v>
      </c>
      <c r="X10" s="218" t="s">
        <v>172</v>
      </c>
      <c r="Y10" s="219">
        <v>64803</v>
      </c>
      <c r="Z10" s="218" t="s">
        <v>172</v>
      </c>
      <c r="AA10" s="218" t="s">
        <v>172</v>
      </c>
      <c r="AB10" s="219">
        <v>82157</v>
      </c>
      <c r="AC10" s="218" t="s">
        <v>172</v>
      </c>
      <c r="AD10" s="218" t="s">
        <v>172</v>
      </c>
      <c r="AE10" s="220">
        <v>0.28499999999999998</v>
      </c>
    </row>
    <row r="11" spans="1:31" x14ac:dyDescent="0.3">
      <c r="A11" s="218" t="s">
        <v>2078</v>
      </c>
      <c r="B11" s="219">
        <v>34120</v>
      </c>
      <c r="C11" s="218" t="s">
        <v>172</v>
      </c>
      <c r="D11" s="218" t="s">
        <v>172</v>
      </c>
      <c r="E11" s="219">
        <v>53971</v>
      </c>
      <c r="F11" s="218" t="s">
        <v>172</v>
      </c>
      <c r="G11" s="218" t="s">
        <v>172</v>
      </c>
      <c r="H11" s="219">
        <v>46613</v>
      </c>
      <c r="I11" s="218" t="s">
        <v>172</v>
      </c>
      <c r="J11" s="218" t="s">
        <v>172</v>
      </c>
      <c r="K11" s="220">
        <v>0.36614888628370457</v>
      </c>
      <c r="L11" s="219">
        <v>37633</v>
      </c>
      <c r="M11" s="218" t="s">
        <v>172</v>
      </c>
      <c r="N11" s="218" t="s">
        <v>172</v>
      </c>
      <c r="O11" s="219">
        <v>32605</v>
      </c>
      <c r="P11" s="218" t="s">
        <v>172</v>
      </c>
      <c r="Q11" s="218" t="s">
        <v>172</v>
      </c>
      <c r="R11" s="219">
        <v>43710</v>
      </c>
      <c r="S11" s="218" t="s">
        <v>172</v>
      </c>
      <c r="T11" s="218" t="s">
        <v>172</v>
      </c>
      <c r="U11" s="220">
        <v>0.16148061541731989</v>
      </c>
      <c r="V11" s="219">
        <v>44127</v>
      </c>
      <c r="W11" s="218" t="s">
        <v>172</v>
      </c>
      <c r="X11" s="218" t="s">
        <v>172</v>
      </c>
      <c r="Y11" s="219">
        <v>43087</v>
      </c>
      <c r="Z11" s="218" t="s">
        <v>172</v>
      </c>
      <c r="AA11" s="218" t="s">
        <v>172</v>
      </c>
      <c r="AB11" s="219">
        <v>54976</v>
      </c>
      <c r="AC11" s="218" t="s">
        <v>172</v>
      </c>
      <c r="AD11" s="218" t="s">
        <v>172</v>
      </c>
      <c r="AE11" s="220">
        <v>0.246</v>
      </c>
    </row>
    <row r="12" spans="1:31" x14ac:dyDescent="0.3">
      <c r="A12" s="218" t="s">
        <v>2079</v>
      </c>
      <c r="B12" s="219">
        <v>12125</v>
      </c>
      <c r="C12" s="218" t="s">
        <v>172</v>
      </c>
      <c r="D12" s="218" t="s">
        <v>172</v>
      </c>
      <c r="E12" s="219">
        <v>40536</v>
      </c>
      <c r="F12" s="218" t="s">
        <v>172</v>
      </c>
      <c r="G12" s="218" t="s">
        <v>172</v>
      </c>
      <c r="H12" s="219" t="s">
        <v>172</v>
      </c>
      <c r="I12" s="218" t="s">
        <v>172</v>
      </c>
      <c r="J12" s="218" t="s">
        <v>172</v>
      </c>
      <c r="K12" s="220"/>
      <c r="L12" s="219">
        <v>30708</v>
      </c>
      <c r="M12" s="218" t="s">
        <v>172</v>
      </c>
      <c r="N12" s="218" t="s">
        <v>172</v>
      </c>
      <c r="O12" s="219">
        <v>35347</v>
      </c>
      <c r="P12" s="218" t="s">
        <v>172</v>
      </c>
      <c r="Q12" s="218" t="s">
        <v>172</v>
      </c>
      <c r="R12" s="219">
        <v>39659</v>
      </c>
      <c r="S12" s="218" t="s">
        <v>172</v>
      </c>
      <c r="T12" s="218" t="s">
        <v>172</v>
      </c>
      <c r="U12" s="220">
        <v>0.29148756024488731</v>
      </c>
      <c r="V12" s="219">
        <v>45491</v>
      </c>
      <c r="W12" s="218" t="s">
        <v>172</v>
      </c>
      <c r="X12" s="218" t="s">
        <v>172</v>
      </c>
      <c r="Y12" s="219">
        <v>45490</v>
      </c>
      <c r="Z12" s="218" t="s">
        <v>172</v>
      </c>
      <c r="AA12" s="218" t="s">
        <v>172</v>
      </c>
      <c r="AB12" s="219">
        <v>60182</v>
      </c>
      <c r="AC12" s="218" t="s">
        <v>172</v>
      </c>
      <c r="AD12" s="218" t="s">
        <v>172</v>
      </c>
      <c r="AE12" s="220">
        <v>0.32300000000000001</v>
      </c>
    </row>
    <row r="13" spans="1:31" x14ac:dyDescent="0.3">
      <c r="A13" s="218" t="s">
        <v>223</v>
      </c>
      <c r="B13" s="219">
        <v>72885</v>
      </c>
      <c r="C13" s="218" t="s">
        <v>172</v>
      </c>
      <c r="D13" s="218" t="s">
        <v>172</v>
      </c>
      <c r="E13" s="219">
        <v>41016</v>
      </c>
      <c r="F13" s="218" t="s">
        <v>172</v>
      </c>
      <c r="G13" s="218" t="s">
        <v>172</v>
      </c>
      <c r="H13" s="219">
        <v>70212</v>
      </c>
      <c r="I13" s="218" t="s">
        <v>172</v>
      </c>
      <c r="J13" s="218" t="s">
        <v>172</v>
      </c>
      <c r="K13" s="220">
        <v>-3.6674212800987857E-2</v>
      </c>
      <c r="L13" s="219">
        <v>56281</v>
      </c>
      <c r="M13" s="218" t="s">
        <v>172</v>
      </c>
      <c r="N13" s="218" t="s">
        <v>172</v>
      </c>
      <c r="O13" s="219">
        <v>50354</v>
      </c>
      <c r="P13" s="218" t="s">
        <v>172</v>
      </c>
      <c r="Q13" s="218" t="s">
        <v>172</v>
      </c>
      <c r="R13" s="219">
        <v>66135</v>
      </c>
      <c r="S13" s="218" t="s">
        <v>172</v>
      </c>
      <c r="T13" s="218" t="s">
        <v>172</v>
      </c>
      <c r="U13" s="220">
        <v>0.17508573053072973</v>
      </c>
      <c r="V13" s="219">
        <v>74527</v>
      </c>
      <c r="W13" s="218" t="s">
        <v>172</v>
      </c>
      <c r="X13" s="218" t="s">
        <v>172</v>
      </c>
      <c r="Y13" s="219">
        <v>79260</v>
      </c>
      <c r="Z13" s="218" t="s">
        <v>172</v>
      </c>
      <c r="AA13" s="218" t="s">
        <v>172</v>
      </c>
      <c r="AB13" s="219">
        <v>101380</v>
      </c>
      <c r="AC13" s="218" t="s">
        <v>172</v>
      </c>
      <c r="AD13" s="218" t="s">
        <v>172</v>
      </c>
      <c r="AE13" s="220">
        <v>0.36</v>
      </c>
    </row>
    <row r="14" spans="1:31" x14ac:dyDescent="0.3">
      <c r="A14" s="218" t="s">
        <v>2080</v>
      </c>
      <c r="B14" s="219" t="s">
        <v>172</v>
      </c>
      <c r="C14" s="218" t="s">
        <v>172</v>
      </c>
      <c r="D14" s="218" t="s">
        <v>172</v>
      </c>
      <c r="E14" s="219" t="s">
        <v>172</v>
      </c>
      <c r="F14" s="218" t="s">
        <v>172</v>
      </c>
      <c r="G14" s="218" t="s">
        <v>172</v>
      </c>
      <c r="H14" s="219" t="s">
        <v>172</v>
      </c>
      <c r="I14" s="218" t="s">
        <v>172</v>
      </c>
      <c r="J14" s="218" t="s">
        <v>172</v>
      </c>
      <c r="K14" s="220"/>
      <c r="L14" s="219">
        <v>107500</v>
      </c>
      <c r="M14" s="218" t="s">
        <v>172</v>
      </c>
      <c r="N14" s="218" t="s">
        <v>172</v>
      </c>
      <c r="O14" s="219">
        <v>46563</v>
      </c>
      <c r="P14" s="218" t="s">
        <v>172</v>
      </c>
      <c r="Q14" s="218" t="s">
        <v>172</v>
      </c>
      <c r="R14" s="219">
        <v>120275</v>
      </c>
      <c r="S14" s="218" t="s">
        <v>172</v>
      </c>
      <c r="T14" s="218" t="s">
        <v>172</v>
      </c>
      <c r="U14" s="220">
        <v>0.11883720930232558</v>
      </c>
      <c r="V14" s="219">
        <v>65168</v>
      </c>
      <c r="W14" s="218" t="s">
        <v>172</v>
      </c>
      <c r="X14" s="218" t="s">
        <v>172</v>
      </c>
      <c r="Y14" s="219">
        <v>60717</v>
      </c>
      <c r="Z14" s="218" t="s">
        <v>172</v>
      </c>
      <c r="AA14" s="218" t="s">
        <v>172</v>
      </c>
      <c r="AB14" s="219">
        <v>81682</v>
      </c>
      <c r="AC14" s="218" t="s">
        <v>172</v>
      </c>
      <c r="AD14" s="218" t="s">
        <v>172</v>
      </c>
      <c r="AE14" s="220">
        <v>0.253</v>
      </c>
    </row>
    <row r="15" spans="1:31" x14ac:dyDescent="0.3">
      <c r="A15" s="218" t="s">
        <v>2081</v>
      </c>
      <c r="B15" s="219">
        <v>34747</v>
      </c>
      <c r="C15" s="218" t="s">
        <v>172</v>
      </c>
      <c r="D15" s="218" t="s">
        <v>172</v>
      </c>
      <c r="E15" s="219">
        <v>36311</v>
      </c>
      <c r="F15" s="218" t="s">
        <v>172</v>
      </c>
      <c r="G15" s="218" t="s">
        <v>172</v>
      </c>
      <c r="H15" s="219">
        <v>58810</v>
      </c>
      <c r="I15" s="218" t="s">
        <v>172</v>
      </c>
      <c r="J15" s="218" t="s">
        <v>172</v>
      </c>
      <c r="K15" s="220">
        <v>0.69252021757274007</v>
      </c>
      <c r="L15" s="219">
        <v>34142</v>
      </c>
      <c r="M15" s="218" t="s">
        <v>172</v>
      </c>
      <c r="N15" s="218" t="s">
        <v>172</v>
      </c>
      <c r="O15" s="219">
        <v>36167</v>
      </c>
      <c r="P15" s="218" t="s">
        <v>172</v>
      </c>
      <c r="Q15" s="218" t="s">
        <v>172</v>
      </c>
      <c r="R15" s="219">
        <v>51319</v>
      </c>
      <c r="S15" s="218" t="s">
        <v>172</v>
      </c>
      <c r="T15" s="218" t="s">
        <v>172</v>
      </c>
      <c r="U15" s="220">
        <v>0.50310468045222889</v>
      </c>
      <c r="V15" s="219">
        <v>46613</v>
      </c>
      <c r="W15" s="218" t="s">
        <v>172</v>
      </c>
      <c r="X15" s="218" t="s">
        <v>172</v>
      </c>
      <c r="Y15" s="219">
        <v>45252</v>
      </c>
      <c r="Z15" s="218" t="s">
        <v>172</v>
      </c>
      <c r="AA15" s="218" t="s">
        <v>172</v>
      </c>
      <c r="AB15" s="219">
        <v>59287</v>
      </c>
      <c r="AC15" s="218" t="s">
        <v>172</v>
      </c>
      <c r="AD15" s="218" t="s">
        <v>172</v>
      </c>
      <c r="AE15" s="220">
        <v>0.27200000000000002</v>
      </c>
    </row>
    <row r="16" spans="1:31" x14ac:dyDescent="0.3">
      <c r="A16" s="218" t="s">
        <v>2082</v>
      </c>
      <c r="B16" s="219">
        <v>62679</v>
      </c>
      <c r="C16" s="218" t="s">
        <v>172</v>
      </c>
      <c r="D16" s="218" t="s">
        <v>172</v>
      </c>
      <c r="E16" s="219">
        <v>30667</v>
      </c>
      <c r="F16" s="218" t="s">
        <v>172</v>
      </c>
      <c r="G16" s="218" t="s">
        <v>172</v>
      </c>
      <c r="H16" s="219">
        <v>41250</v>
      </c>
      <c r="I16" s="218" t="s">
        <v>172</v>
      </c>
      <c r="J16" s="218" t="s">
        <v>172</v>
      </c>
      <c r="K16" s="220">
        <v>-0.34188484181304746</v>
      </c>
      <c r="L16" s="219">
        <v>43472</v>
      </c>
      <c r="M16" s="218" t="s">
        <v>172</v>
      </c>
      <c r="N16" s="218" t="s">
        <v>172</v>
      </c>
      <c r="O16" s="219">
        <v>37333</v>
      </c>
      <c r="P16" s="218" t="s">
        <v>172</v>
      </c>
      <c r="Q16" s="218" t="s">
        <v>172</v>
      </c>
      <c r="R16" s="219">
        <v>54370</v>
      </c>
      <c r="S16" s="218" t="s">
        <v>172</v>
      </c>
      <c r="T16" s="218" t="s">
        <v>172</v>
      </c>
      <c r="U16" s="220">
        <v>0.25069009937430992</v>
      </c>
      <c r="V16" s="219">
        <v>57908</v>
      </c>
      <c r="W16" s="218" t="s">
        <v>172</v>
      </c>
      <c r="X16" s="218" t="s">
        <v>172</v>
      </c>
      <c r="Y16" s="219">
        <v>59807</v>
      </c>
      <c r="Z16" s="218" t="s">
        <v>172</v>
      </c>
      <c r="AA16" s="218" t="s">
        <v>172</v>
      </c>
      <c r="AB16" s="219">
        <v>76733</v>
      </c>
      <c r="AC16" s="218" t="s">
        <v>172</v>
      </c>
      <c r="AD16" s="218" t="s">
        <v>172</v>
      </c>
      <c r="AE16" s="220">
        <v>0.32500000000000001</v>
      </c>
    </row>
    <row r="17" spans="1:31" x14ac:dyDescent="0.3">
      <c r="A17" s="218" t="s">
        <v>2083</v>
      </c>
      <c r="B17" s="219">
        <v>37556</v>
      </c>
      <c r="C17" s="218" t="s">
        <v>172</v>
      </c>
      <c r="D17" s="218" t="s">
        <v>172</v>
      </c>
      <c r="E17" s="219">
        <v>35480</v>
      </c>
      <c r="F17" s="218" t="s">
        <v>172</v>
      </c>
      <c r="G17" s="218" t="s">
        <v>172</v>
      </c>
      <c r="H17" s="219">
        <v>55596</v>
      </c>
      <c r="I17" s="218" t="s">
        <v>172</v>
      </c>
      <c r="J17" s="218" t="s">
        <v>172</v>
      </c>
      <c r="K17" s="220">
        <v>0.48034934497816595</v>
      </c>
      <c r="L17" s="219">
        <v>36092</v>
      </c>
      <c r="M17" s="218" t="s">
        <v>172</v>
      </c>
      <c r="N17" s="218" t="s">
        <v>172</v>
      </c>
      <c r="O17" s="219">
        <v>37404</v>
      </c>
      <c r="P17" s="218" t="s">
        <v>172</v>
      </c>
      <c r="Q17" s="218" t="s">
        <v>172</v>
      </c>
      <c r="R17" s="219">
        <v>51583</v>
      </c>
      <c r="S17" s="218" t="s">
        <v>172</v>
      </c>
      <c r="T17" s="218" t="s">
        <v>172</v>
      </c>
      <c r="U17" s="220">
        <v>0.42920868890612879</v>
      </c>
      <c r="V17" s="219">
        <v>47180</v>
      </c>
      <c r="W17" s="218" t="s">
        <v>172</v>
      </c>
      <c r="X17" s="218" t="s">
        <v>172</v>
      </c>
      <c r="Y17" s="219">
        <v>47393</v>
      </c>
      <c r="Z17" s="218" t="s">
        <v>172</v>
      </c>
      <c r="AA17" s="218" t="s">
        <v>172</v>
      </c>
      <c r="AB17" s="219">
        <v>62330</v>
      </c>
      <c r="AC17" s="218" t="s">
        <v>172</v>
      </c>
      <c r="AD17" s="218" t="s">
        <v>172</v>
      </c>
      <c r="AE17" s="220">
        <v>0.32100000000000001</v>
      </c>
    </row>
    <row r="18" spans="1:31" x14ac:dyDescent="0.3">
      <c r="A18" s="218" t="s">
        <v>2084</v>
      </c>
      <c r="B18" s="219">
        <v>49034</v>
      </c>
      <c r="C18" s="218" t="s">
        <v>172</v>
      </c>
      <c r="D18" s="218" t="s">
        <v>172</v>
      </c>
      <c r="E18" s="219">
        <v>48350</v>
      </c>
      <c r="F18" s="218" t="s">
        <v>172</v>
      </c>
      <c r="G18" s="218" t="s">
        <v>172</v>
      </c>
      <c r="H18" s="219">
        <v>62285</v>
      </c>
      <c r="I18" s="218" t="s">
        <v>172</v>
      </c>
      <c r="J18" s="218" t="s">
        <v>172</v>
      </c>
      <c r="K18" s="220">
        <v>0.27024105722559855</v>
      </c>
      <c r="L18" s="219">
        <v>52730</v>
      </c>
      <c r="M18" s="218" t="s">
        <v>172</v>
      </c>
      <c r="N18" s="218" t="s">
        <v>172</v>
      </c>
      <c r="O18" s="219">
        <v>50153</v>
      </c>
      <c r="P18" s="218" t="s">
        <v>172</v>
      </c>
      <c r="Q18" s="218" t="s">
        <v>172</v>
      </c>
      <c r="R18" s="219">
        <v>64961</v>
      </c>
      <c r="S18" s="218" t="s">
        <v>172</v>
      </c>
      <c r="T18" s="218" t="s">
        <v>172</v>
      </c>
      <c r="U18" s="220">
        <v>0.23195524369429169</v>
      </c>
      <c r="V18" s="219">
        <v>70414</v>
      </c>
      <c r="W18" s="218" t="s">
        <v>172</v>
      </c>
      <c r="X18" s="218" t="s">
        <v>172</v>
      </c>
      <c r="Y18" s="219">
        <v>72741</v>
      </c>
      <c r="Z18" s="218" t="s">
        <v>172</v>
      </c>
      <c r="AA18" s="218" t="s">
        <v>172</v>
      </c>
      <c r="AB18" s="219">
        <v>90496</v>
      </c>
      <c r="AC18" s="218" t="s">
        <v>172</v>
      </c>
      <c r="AD18" s="218" t="s">
        <v>172</v>
      </c>
      <c r="AE18" s="220">
        <v>0.28499999999999998</v>
      </c>
    </row>
    <row r="19" spans="1:31" x14ac:dyDescent="0.3">
      <c r="A19" s="229" t="s">
        <v>2074</v>
      </c>
      <c r="B19" s="229"/>
      <c r="C19" s="229"/>
      <c r="D19" s="229"/>
      <c r="E19" s="229"/>
      <c r="F19" s="229"/>
      <c r="G19" s="229"/>
      <c r="H19" s="229"/>
      <c r="I19" s="229"/>
      <c r="J19" s="229"/>
      <c r="K19" s="229"/>
      <c r="L19" s="229"/>
      <c r="M19" s="229"/>
      <c r="N19" s="229"/>
      <c r="O19" s="229"/>
      <c r="P19" s="229"/>
      <c r="Q19" s="229"/>
      <c r="R19" s="229"/>
      <c r="S19" s="229"/>
      <c r="T19" s="229"/>
      <c r="U19" s="229"/>
      <c r="V19" s="229"/>
      <c r="W19" s="229"/>
      <c r="X19" s="229"/>
      <c r="Y19" s="229"/>
      <c r="Z19" s="229"/>
      <c r="AA19" s="229"/>
      <c r="AB19" s="229"/>
      <c r="AC19" s="229"/>
      <c r="AD19" s="229"/>
      <c r="AE19" s="229"/>
    </row>
    <row r="20" spans="1:31" x14ac:dyDescent="0.3">
      <c r="A20" s="228" t="s">
        <v>2085</v>
      </c>
      <c r="B20" s="228"/>
      <c r="C20" s="228"/>
      <c r="D20" s="228"/>
      <c r="E20" s="22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row>
    <row r="21" spans="1:31" x14ac:dyDescent="0.3">
      <c r="A21" s="198" t="s">
        <v>2086</v>
      </c>
      <c r="B21" s="223">
        <v>214600</v>
      </c>
      <c r="C21" s="198" t="s">
        <v>172</v>
      </c>
      <c r="D21" s="198" t="s">
        <v>172</v>
      </c>
      <c r="E21" s="223">
        <v>147500</v>
      </c>
      <c r="F21" s="198" t="s">
        <v>172</v>
      </c>
      <c r="G21" s="198" t="s">
        <v>172</v>
      </c>
      <c r="H21" s="223">
        <v>251100</v>
      </c>
      <c r="I21" s="198" t="s">
        <v>172</v>
      </c>
      <c r="J21" s="198" t="s">
        <v>172</v>
      </c>
      <c r="K21" s="224">
        <v>0.17008387698042871</v>
      </c>
      <c r="L21" s="223">
        <v>241000</v>
      </c>
      <c r="M21" s="198" t="s">
        <v>172</v>
      </c>
      <c r="N21" s="198" t="s">
        <v>172</v>
      </c>
      <c r="O21" s="223">
        <v>161200</v>
      </c>
      <c r="P21" s="198" t="s">
        <v>172</v>
      </c>
      <c r="Q21" s="198" t="s">
        <v>172</v>
      </c>
      <c r="R21" s="223">
        <v>268800</v>
      </c>
      <c r="S21" s="198" t="s">
        <v>172</v>
      </c>
      <c r="T21" s="198" t="s">
        <v>172</v>
      </c>
      <c r="U21" s="224">
        <v>0.11535269709543569</v>
      </c>
      <c r="V21" s="223">
        <v>458500</v>
      </c>
      <c r="W21" s="198" t="s">
        <v>172</v>
      </c>
      <c r="X21" s="198" t="s">
        <v>172</v>
      </c>
      <c r="Y21" s="223">
        <v>385500</v>
      </c>
      <c r="Z21" s="198" t="s">
        <v>172</v>
      </c>
      <c r="AA21" s="198" t="s">
        <v>172</v>
      </c>
      <c r="AB21" s="223">
        <v>538500</v>
      </c>
      <c r="AC21" s="198" t="s">
        <v>172</v>
      </c>
      <c r="AD21" s="198" t="s">
        <v>172</v>
      </c>
      <c r="AE21" s="224">
        <v>0.17399999999999999</v>
      </c>
    </row>
    <row r="22" spans="1:31" x14ac:dyDescent="0.3">
      <c r="A22" s="202" t="s">
        <v>2074</v>
      </c>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row>
    <row r="23" spans="1:31" x14ac:dyDescent="0.3">
      <c r="A23" s="228" t="s">
        <v>2087</v>
      </c>
      <c r="B23" s="228"/>
      <c r="C23" s="228"/>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row>
    <row r="24" spans="1:31" x14ac:dyDescent="0.3">
      <c r="A24" s="198" t="s">
        <v>1415</v>
      </c>
      <c r="B24" s="223">
        <v>869</v>
      </c>
      <c r="C24" s="198" t="s">
        <v>172</v>
      </c>
      <c r="D24" s="198" t="s">
        <v>172</v>
      </c>
      <c r="E24" s="223">
        <v>888</v>
      </c>
      <c r="F24" s="198" t="s">
        <v>172</v>
      </c>
      <c r="G24" s="198" t="s">
        <v>172</v>
      </c>
      <c r="H24" s="223">
        <v>1044</v>
      </c>
      <c r="I24" s="198" t="s">
        <v>172</v>
      </c>
      <c r="J24" s="198" t="s">
        <v>172</v>
      </c>
      <c r="K24" s="224">
        <v>0.20138089758342922</v>
      </c>
      <c r="L24" s="223">
        <v>798</v>
      </c>
      <c r="M24" s="198" t="s">
        <v>172</v>
      </c>
      <c r="N24" s="198" t="s">
        <v>172</v>
      </c>
      <c r="O24" s="223">
        <v>873</v>
      </c>
      <c r="P24" s="198" t="s">
        <v>172</v>
      </c>
      <c r="Q24" s="198" t="s">
        <v>172</v>
      </c>
      <c r="R24" s="223">
        <v>1054</v>
      </c>
      <c r="S24" s="198" t="s">
        <v>172</v>
      </c>
      <c r="T24" s="198" t="s">
        <v>172</v>
      </c>
      <c r="U24" s="224">
        <v>0.32080200501253131</v>
      </c>
      <c r="V24" s="223">
        <v>1147</v>
      </c>
      <c r="W24" s="198" t="s">
        <v>172</v>
      </c>
      <c r="X24" s="198" t="s">
        <v>172</v>
      </c>
      <c r="Y24" s="223">
        <v>1255</v>
      </c>
      <c r="Z24" s="198" t="s">
        <v>172</v>
      </c>
      <c r="AA24" s="198" t="s">
        <v>172</v>
      </c>
      <c r="AB24" s="223">
        <v>1586</v>
      </c>
      <c r="AC24" s="198" t="s">
        <v>172</v>
      </c>
      <c r="AD24" s="198" t="s">
        <v>172</v>
      </c>
      <c r="AE24" s="224">
        <v>0.38300000000000001</v>
      </c>
    </row>
    <row r="25" spans="1:31" x14ac:dyDescent="0.3">
      <c r="A25" s="202" t="s">
        <v>2074</v>
      </c>
      <c r="B25" s="202"/>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row>
    <row r="26" spans="1:31" x14ac:dyDescent="0.3">
      <c r="A26" s="228" t="s">
        <v>2448</v>
      </c>
      <c r="B26" s="228"/>
      <c r="C26" s="228"/>
      <c r="D26" s="228"/>
      <c r="E26" s="228"/>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row>
    <row r="27" spans="1:31" x14ac:dyDescent="0.3">
      <c r="A27" s="198"/>
      <c r="B27" s="225" t="s">
        <v>1703</v>
      </c>
      <c r="C27" s="226"/>
      <c r="D27" s="226" t="s">
        <v>1704</v>
      </c>
      <c r="E27" s="225" t="s">
        <v>1703</v>
      </c>
      <c r="F27" s="226"/>
      <c r="G27" s="226" t="s">
        <v>1704</v>
      </c>
      <c r="H27" s="225" t="s">
        <v>1703</v>
      </c>
      <c r="I27" s="226"/>
      <c r="J27" s="226" t="s">
        <v>1704</v>
      </c>
      <c r="K27" s="198" t="s">
        <v>172</v>
      </c>
      <c r="L27" s="225" t="s">
        <v>1703</v>
      </c>
      <c r="M27" s="226"/>
      <c r="N27" s="226" t="s">
        <v>1704</v>
      </c>
      <c r="O27" s="225" t="s">
        <v>1703</v>
      </c>
      <c r="P27" s="226"/>
      <c r="Q27" s="226" t="s">
        <v>1704</v>
      </c>
      <c r="R27" s="225" t="s">
        <v>1703</v>
      </c>
      <c r="S27" s="226"/>
      <c r="T27" s="226" t="s">
        <v>1704</v>
      </c>
      <c r="U27" s="198" t="s">
        <v>172</v>
      </c>
      <c r="V27" s="225" t="s">
        <v>1703</v>
      </c>
      <c r="W27" s="226"/>
      <c r="X27" s="226" t="s">
        <v>1704</v>
      </c>
      <c r="Y27" s="225" t="s">
        <v>1703</v>
      </c>
      <c r="Z27" s="226"/>
      <c r="AA27" s="226" t="s">
        <v>1704</v>
      </c>
      <c r="AB27" s="225" t="s">
        <v>1703</v>
      </c>
      <c r="AC27" s="226"/>
      <c r="AD27" s="226" t="s">
        <v>1704</v>
      </c>
      <c r="AE27" s="198" t="s">
        <v>172</v>
      </c>
    </row>
    <row r="28" spans="1:31" x14ac:dyDescent="0.3">
      <c r="A28" s="198" t="s">
        <v>174</v>
      </c>
      <c r="B28" s="199">
        <v>5711</v>
      </c>
      <c r="C28" s="198" t="s">
        <v>172</v>
      </c>
      <c r="D28" s="199">
        <v>268.48484848484799</v>
      </c>
      <c r="E28" s="199">
        <v>5957</v>
      </c>
      <c r="F28" s="198" t="s">
        <v>172</v>
      </c>
      <c r="G28" s="199">
        <v>373.93939393939303</v>
      </c>
      <c r="H28" s="199">
        <v>6451</v>
      </c>
      <c r="I28" s="198" t="s">
        <v>172</v>
      </c>
      <c r="J28" s="200">
        <v>358.18182400000001</v>
      </c>
      <c r="K28" s="224">
        <v>0.12957450534057083</v>
      </c>
      <c r="L28" s="199">
        <v>78754</v>
      </c>
      <c r="M28" s="198" t="s">
        <v>172</v>
      </c>
      <c r="N28" s="199">
        <v>1029.69696969696</v>
      </c>
      <c r="O28" s="199">
        <v>79326</v>
      </c>
      <c r="P28" s="198" t="s">
        <v>172</v>
      </c>
      <c r="Q28" s="199">
        <v>1192.72727272727</v>
      </c>
      <c r="R28" s="199">
        <v>85512</v>
      </c>
      <c r="S28" s="198" t="s">
        <v>172</v>
      </c>
      <c r="T28" s="200">
        <v>1464.84851</v>
      </c>
      <c r="U28" s="224">
        <v>8.5811514335779771E-2</v>
      </c>
      <c r="V28" s="199">
        <v>16272337</v>
      </c>
      <c r="W28" s="198" t="s">
        <v>172</v>
      </c>
      <c r="X28" s="199">
        <v>11453</v>
      </c>
      <c r="Y28" s="199">
        <v>16864403</v>
      </c>
      <c r="Z28" s="198" t="s">
        <v>172</v>
      </c>
      <c r="AA28" s="199">
        <v>10889</v>
      </c>
      <c r="AB28" s="199">
        <v>18246043</v>
      </c>
      <c r="AC28" s="198" t="s">
        <v>172</v>
      </c>
      <c r="AD28" s="200">
        <v>14744.85</v>
      </c>
      <c r="AE28" s="224">
        <v>0.121</v>
      </c>
    </row>
    <row r="29" spans="1:31" x14ac:dyDescent="0.3">
      <c r="A29" s="198" t="s">
        <v>1744</v>
      </c>
      <c r="B29" s="199">
        <v>5024</v>
      </c>
      <c r="C29" s="224">
        <v>0.87970583085274034</v>
      </c>
      <c r="D29" s="199">
        <v>270.90909090909003</v>
      </c>
      <c r="E29" s="199">
        <v>5304</v>
      </c>
      <c r="F29" s="224">
        <v>0.89038106429410779</v>
      </c>
      <c r="G29" s="199">
        <v>368.48484848484799</v>
      </c>
      <c r="H29" s="199">
        <v>5493</v>
      </c>
      <c r="I29" s="224">
        <v>0.85149589210975041</v>
      </c>
      <c r="J29" s="200">
        <v>325.45455900000002</v>
      </c>
      <c r="K29" s="224">
        <v>9.3351910828025478E-2</v>
      </c>
      <c r="L29" s="199">
        <v>68953</v>
      </c>
      <c r="M29" s="224">
        <v>0.8755491784544277</v>
      </c>
      <c r="N29" s="199">
        <v>1043.0303030303</v>
      </c>
      <c r="O29" s="199">
        <v>70398</v>
      </c>
      <c r="P29" s="224">
        <v>0.88745178125709101</v>
      </c>
      <c r="Q29" s="199">
        <v>1130.9090909090901</v>
      </c>
      <c r="R29" s="199">
        <v>74841</v>
      </c>
      <c r="S29" s="224">
        <v>0.87521049677238283</v>
      </c>
      <c r="T29" s="200">
        <v>1501.21216</v>
      </c>
      <c r="U29" s="224">
        <v>8.5391498556988091E-2</v>
      </c>
      <c r="V29" s="199">
        <v>13814143</v>
      </c>
      <c r="W29" s="224">
        <v>0.84899999999999998</v>
      </c>
      <c r="X29" s="199">
        <v>13304</v>
      </c>
      <c r="Y29" s="199">
        <v>14204745</v>
      </c>
      <c r="Z29" s="224">
        <v>0.84199999999999997</v>
      </c>
      <c r="AA29" s="199">
        <v>11907</v>
      </c>
      <c r="AB29" s="199">
        <v>14970903</v>
      </c>
      <c r="AC29" s="224">
        <v>0.82099999999999995</v>
      </c>
      <c r="AD29" s="200">
        <v>14004.85</v>
      </c>
      <c r="AE29" s="224">
        <v>8.4000000000000005E-2</v>
      </c>
    </row>
    <row r="30" spans="1:31" x14ac:dyDescent="0.3">
      <c r="A30" s="198" t="s">
        <v>1745</v>
      </c>
      <c r="B30" s="199">
        <v>4377</v>
      </c>
      <c r="C30" s="224">
        <v>0.76641568902118717</v>
      </c>
      <c r="D30" s="199">
        <v>252.72727272727201</v>
      </c>
      <c r="E30" s="199">
        <v>4695</v>
      </c>
      <c r="F30" s="224">
        <v>0.78814839684404903</v>
      </c>
      <c r="G30" s="199">
        <v>343.030303030303</v>
      </c>
      <c r="H30" s="199">
        <v>5207</v>
      </c>
      <c r="I30" s="224">
        <v>0.8071616803596342</v>
      </c>
      <c r="J30" s="200">
        <v>320</v>
      </c>
      <c r="K30" s="224">
        <v>0.18962759881197166</v>
      </c>
      <c r="L30" s="199">
        <v>59524</v>
      </c>
      <c r="M30" s="224">
        <v>0.75582192650532032</v>
      </c>
      <c r="N30" s="199">
        <v>978.78787878787898</v>
      </c>
      <c r="O30" s="199">
        <v>61854</v>
      </c>
      <c r="P30" s="224">
        <v>0.7797443461160275</v>
      </c>
      <c r="Q30" s="199">
        <v>1136.9696969696899</v>
      </c>
      <c r="R30" s="199">
        <v>68027</v>
      </c>
      <c r="S30" s="224">
        <v>0.79552577416035175</v>
      </c>
      <c r="T30" s="200">
        <v>1444.84851</v>
      </c>
      <c r="U30" s="224">
        <v>0.1428499428801828</v>
      </c>
      <c r="V30" s="199">
        <v>11874104</v>
      </c>
      <c r="W30" s="224">
        <v>0.73</v>
      </c>
      <c r="X30" s="199">
        <v>11578</v>
      </c>
      <c r="Y30" s="199">
        <v>12381444</v>
      </c>
      <c r="Z30" s="224">
        <v>0.73399999999999999</v>
      </c>
      <c r="AA30" s="199">
        <v>10208</v>
      </c>
      <c r="AB30" s="199">
        <v>13152425</v>
      </c>
      <c r="AC30" s="224">
        <v>0.72099999999999997</v>
      </c>
      <c r="AD30" s="200">
        <v>13278.18</v>
      </c>
      <c r="AE30" s="224">
        <v>0.108</v>
      </c>
    </row>
    <row r="31" spans="1:31" x14ac:dyDescent="0.3">
      <c r="A31" s="198" t="s">
        <v>1746</v>
      </c>
      <c r="B31" s="199">
        <v>647</v>
      </c>
      <c r="C31" s="224">
        <v>0.11329014183155314</v>
      </c>
      <c r="D31" s="198">
        <v>124.24242424242399</v>
      </c>
      <c r="E31" s="199">
        <v>609</v>
      </c>
      <c r="F31" s="224">
        <v>0.10223266745005875</v>
      </c>
      <c r="G31" s="198">
        <v>124.84848484848401</v>
      </c>
      <c r="H31" s="199">
        <v>286</v>
      </c>
      <c r="I31" s="224">
        <v>4.4334211750116259E-2</v>
      </c>
      <c r="J31" s="200">
        <v>80</v>
      </c>
      <c r="K31" s="224">
        <v>-0.55795981452859356</v>
      </c>
      <c r="L31" s="199">
        <v>9429</v>
      </c>
      <c r="M31" s="224">
        <v>0.11972725194910734</v>
      </c>
      <c r="N31" s="199">
        <v>497.575757575757</v>
      </c>
      <c r="O31" s="199">
        <v>8544</v>
      </c>
      <c r="P31" s="224">
        <v>0.10770743514106346</v>
      </c>
      <c r="Q31" s="199">
        <v>531.51515151515105</v>
      </c>
      <c r="R31" s="199">
        <v>6814</v>
      </c>
      <c r="S31" s="224">
        <v>7.9684722612031064E-2</v>
      </c>
      <c r="T31" s="200">
        <v>436.96969999999999</v>
      </c>
      <c r="U31" s="224">
        <v>-0.27733587867218157</v>
      </c>
      <c r="V31" s="199">
        <v>1940039</v>
      </c>
      <c r="W31" s="224">
        <v>0.11899999999999999</v>
      </c>
      <c r="X31" s="199">
        <v>8838</v>
      </c>
      <c r="Y31" s="199">
        <v>1823301</v>
      </c>
      <c r="Z31" s="224">
        <v>0.108</v>
      </c>
      <c r="AA31" s="199">
        <v>8273</v>
      </c>
      <c r="AB31" s="199">
        <v>1818478</v>
      </c>
      <c r="AC31" s="224">
        <v>0.1</v>
      </c>
      <c r="AD31" s="200">
        <v>8448.48</v>
      </c>
      <c r="AE31" s="224">
        <v>-6.3E-2</v>
      </c>
    </row>
    <row r="32" spans="1:31" x14ac:dyDescent="0.3">
      <c r="A32" s="198" t="s">
        <v>1487</v>
      </c>
      <c r="B32" s="199">
        <v>459</v>
      </c>
      <c r="C32" s="224">
        <v>8.0371213447732445E-2</v>
      </c>
      <c r="D32" s="198">
        <v>103.636363636363</v>
      </c>
      <c r="E32" s="199">
        <v>433</v>
      </c>
      <c r="F32" s="224">
        <v>7.2687594426724858E-2</v>
      </c>
      <c r="G32" s="198">
        <v>103.030303030303</v>
      </c>
      <c r="H32" s="199">
        <v>191</v>
      </c>
      <c r="I32" s="224">
        <v>2.9607812742210509E-2</v>
      </c>
      <c r="J32" s="198">
        <v>57.5757561</v>
      </c>
      <c r="K32" s="224">
        <v>-0.58387799564270149</v>
      </c>
      <c r="L32" s="199">
        <v>6423</v>
      </c>
      <c r="M32" s="224">
        <v>8.1557762145414839E-2</v>
      </c>
      <c r="N32" s="198">
        <v>378.18181818181802</v>
      </c>
      <c r="O32" s="199">
        <v>6196</v>
      </c>
      <c r="P32" s="224">
        <v>7.8108060408945371E-2</v>
      </c>
      <c r="Q32" s="198">
        <v>481.21212121212102</v>
      </c>
      <c r="R32" s="199">
        <v>4244</v>
      </c>
      <c r="S32" s="224">
        <v>4.9630461221816823E-2</v>
      </c>
      <c r="T32" s="200">
        <v>337.57574499999998</v>
      </c>
      <c r="U32" s="224">
        <v>-0.33924957185115989</v>
      </c>
      <c r="V32" s="199">
        <v>1460095</v>
      </c>
      <c r="W32" s="224">
        <v>0.09</v>
      </c>
      <c r="X32" s="199">
        <v>7212</v>
      </c>
      <c r="Y32" s="199">
        <v>1361548</v>
      </c>
      <c r="Z32" s="224">
        <v>8.1000000000000003E-2</v>
      </c>
      <c r="AA32" s="199">
        <v>6241</v>
      </c>
      <c r="AB32" s="199">
        <v>1326184</v>
      </c>
      <c r="AC32" s="224">
        <v>7.2999999999999995E-2</v>
      </c>
      <c r="AD32" s="200">
        <v>6402.42</v>
      </c>
      <c r="AE32" s="224">
        <v>-9.1999999999999998E-2</v>
      </c>
    </row>
    <row r="33" spans="1:31" x14ac:dyDescent="0.3">
      <c r="A33" s="198" t="s">
        <v>1488</v>
      </c>
      <c r="B33" s="199">
        <v>60</v>
      </c>
      <c r="C33" s="224">
        <v>1.0506040973559796E-2</v>
      </c>
      <c r="D33" s="198">
        <v>30.909090909090899</v>
      </c>
      <c r="E33" s="199">
        <v>59</v>
      </c>
      <c r="F33" s="224">
        <v>9.904314252140339E-3</v>
      </c>
      <c r="G33" s="198">
        <v>26.6666666666666</v>
      </c>
      <c r="H33" s="199">
        <v>52</v>
      </c>
      <c r="I33" s="224">
        <v>8.0607657727484114E-3</v>
      </c>
      <c r="J33" s="198">
        <v>32.121212</v>
      </c>
      <c r="K33" s="224">
        <v>-0.13333333333333333</v>
      </c>
      <c r="L33" s="199">
        <v>1304</v>
      </c>
      <c r="M33" s="224">
        <v>1.6557889123092161E-2</v>
      </c>
      <c r="N33" s="198">
        <v>178.18181818181799</v>
      </c>
      <c r="O33" s="199">
        <v>1198</v>
      </c>
      <c r="P33" s="224">
        <v>1.5102236341174394E-2</v>
      </c>
      <c r="Q33" s="198">
        <v>167.87878787878699</v>
      </c>
      <c r="R33" s="199">
        <v>1206</v>
      </c>
      <c r="S33" s="224">
        <v>1.4103283749649172E-2</v>
      </c>
      <c r="T33" s="198">
        <v>164.84848</v>
      </c>
      <c r="U33" s="224">
        <v>-7.5153374233128831E-2</v>
      </c>
      <c r="V33" s="199">
        <v>280313</v>
      </c>
      <c r="W33" s="224">
        <v>1.7000000000000001E-2</v>
      </c>
      <c r="X33" s="199">
        <v>2801</v>
      </c>
      <c r="Y33" s="199">
        <v>268059</v>
      </c>
      <c r="Z33" s="224">
        <v>1.6E-2</v>
      </c>
      <c r="AA33" s="199">
        <v>3098</v>
      </c>
      <c r="AB33" s="199">
        <v>285049</v>
      </c>
      <c r="AC33" s="224">
        <v>1.6E-2</v>
      </c>
      <c r="AD33" s="200">
        <v>3306.67</v>
      </c>
      <c r="AE33" s="224">
        <v>1.7000000000000001E-2</v>
      </c>
    </row>
    <row r="34" spans="1:31" x14ac:dyDescent="0.3">
      <c r="A34" s="198" t="s">
        <v>1489</v>
      </c>
      <c r="B34" s="199">
        <v>30</v>
      </c>
      <c r="C34" s="224">
        <v>5.2530204867798982E-3</v>
      </c>
      <c r="D34" s="198">
        <v>20.606060606060598</v>
      </c>
      <c r="E34" s="199">
        <v>70</v>
      </c>
      <c r="F34" s="224">
        <v>1.1750881316098707E-2</v>
      </c>
      <c r="G34" s="198">
        <v>46.6666666666666</v>
      </c>
      <c r="H34" s="199">
        <v>9</v>
      </c>
      <c r="I34" s="224">
        <v>1.3951325375910712E-3</v>
      </c>
      <c r="J34" s="198">
        <v>6.6666665099999998</v>
      </c>
      <c r="K34" s="224">
        <v>-0.7</v>
      </c>
      <c r="L34" s="199">
        <v>665</v>
      </c>
      <c r="M34" s="224">
        <v>8.4440155420677041E-3</v>
      </c>
      <c r="N34" s="198">
        <v>127.87878787878699</v>
      </c>
      <c r="O34" s="199">
        <v>599</v>
      </c>
      <c r="P34" s="224">
        <v>7.551118170587197E-3</v>
      </c>
      <c r="Q34" s="198">
        <v>141.21212121212099</v>
      </c>
      <c r="R34" s="199">
        <v>741</v>
      </c>
      <c r="S34" s="224">
        <v>8.665450463092899E-3</v>
      </c>
      <c r="T34" s="198">
        <v>165.454544</v>
      </c>
      <c r="U34" s="224">
        <v>0.11428571428571428</v>
      </c>
      <c r="V34" s="199">
        <v>102460</v>
      </c>
      <c r="W34" s="224">
        <v>6.0000000000000001E-3</v>
      </c>
      <c r="X34" s="199">
        <v>1979</v>
      </c>
      <c r="Y34" s="199">
        <v>101729</v>
      </c>
      <c r="Z34" s="224">
        <v>6.0000000000000001E-3</v>
      </c>
      <c r="AA34" s="199">
        <v>1845</v>
      </c>
      <c r="AB34" s="199">
        <v>111802</v>
      </c>
      <c r="AC34" s="224">
        <v>6.0000000000000001E-3</v>
      </c>
      <c r="AD34" s="200">
        <v>2132.73</v>
      </c>
      <c r="AE34" s="224">
        <v>9.0999999999999998E-2</v>
      </c>
    </row>
    <row r="35" spans="1:31" x14ac:dyDescent="0.3">
      <c r="A35" s="198" t="s">
        <v>1747</v>
      </c>
      <c r="B35" s="199">
        <v>57</v>
      </c>
      <c r="C35" s="224">
        <v>9.9807389248818077E-3</v>
      </c>
      <c r="D35" s="198">
        <v>33.939393939393902</v>
      </c>
      <c r="E35" s="198">
        <v>19</v>
      </c>
      <c r="F35" s="224">
        <v>3.1895249286553636E-3</v>
      </c>
      <c r="G35" s="198">
        <v>13.3333333333333</v>
      </c>
      <c r="H35" s="198">
        <v>31</v>
      </c>
      <c r="I35" s="224">
        <v>4.8054565183692447E-3</v>
      </c>
      <c r="J35" s="198">
        <v>23.636364</v>
      </c>
      <c r="K35" s="224">
        <v>-0.45614035087719296</v>
      </c>
      <c r="L35" s="199">
        <v>590</v>
      </c>
      <c r="M35" s="224">
        <v>7.4916829621352564E-3</v>
      </c>
      <c r="N35" s="198">
        <v>215.75757575757501</v>
      </c>
      <c r="O35" s="199">
        <v>334</v>
      </c>
      <c r="P35" s="224">
        <v>4.2104732370219092E-3</v>
      </c>
      <c r="Q35" s="198">
        <v>66.6666666666666</v>
      </c>
      <c r="R35" s="199">
        <v>490</v>
      </c>
      <c r="S35" s="224">
        <v>5.7301899148657501E-3</v>
      </c>
      <c r="T35" s="198">
        <v>115.151512</v>
      </c>
      <c r="U35" s="224">
        <v>-0.16949152542372881</v>
      </c>
      <c r="V35" s="199">
        <v>51221</v>
      </c>
      <c r="W35" s="224">
        <v>3.0000000000000001E-3</v>
      </c>
      <c r="X35" s="199">
        <v>1354</v>
      </c>
      <c r="Y35" s="199">
        <v>50682</v>
      </c>
      <c r="Z35" s="224">
        <v>3.0000000000000001E-3</v>
      </c>
      <c r="AA35" s="199">
        <v>1279</v>
      </c>
      <c r="AB35" s="199">
        <v>61048</v>
      </c>
      <c r="AC35" s="224">
        <v>3.0000000000000001E-3</v>
      </c>
      <c r="AD35" s="200">
        <v>1444.85</v>
      </c>
      <c r="AE35" s="224">
        <v>0.192</v>
      </c>
    </row>
    <row r="36" spans="1:31" x14ac:dyDescent="0.3">
      <c r="A36" s="198" t="s">
        <v>1748</v>
      </c>
      <c r="B36" s="198">
        <v>41</v>
      </c>
      <c r="C36" s="224">
        <v>7.1791279985991942E-3</v>
      </c>
      <c r="D36" s="198">
        <v>36.969696969696898</v>
      </c>
      <c r="E36" s="198">
        <v>28</v>
      </c>
      <c r="F36" s="224">
        <v>4.7003525264394828E-3</v>
      </c>
      <c r="G36" s="198">
        <v>25.4545454545454</v>
      </c>
      <c r="H36" s="198">
        <v>3</v>
      </c>
      <c r="I36" s="224">
        <v>4.6504417919702372E-4</v>
      </c>
      <c r="J36" s="198">
        <v>4.8484850000000002</v>
      </c>
      <c r="K36" s="224">
        <v>-0.92682926829268297</v>
      </c>
      <c r="L36" s="199">
        <v>447</v>
      </c>
      <c r="M36" s="224">
        <v>5.6759021763973889E-3</v>
      </c>
      <c r="N36" s="198">
        <v>197.575757575757</v>
      </c>
      <c r="O36" s="199">
        <v>217</v>
      </c>
      <c r="P36" s="224">
        <v>2.735546983334594E-3</v>
      </c>
      <c r="Q36" s="198">
        <v>63.030303030303003</v>
      </c>
      <c r="R36" s="199">
        <v>133</v>
      </c>
      <c r="S36" s="224">
        <v>1.5553372626064179E-3</v>
      </c>
      <c r="T36" s="198">
        <v>61.818179999999998</v>
      </c>
      <c r="U36" s="224">
        <v>-0.70246085011185677</v>
      </c>
      <c r="V36" s="199">
        <v>45950</v>
      </c>
      <c r="W36" s="224">
        <v>3.0000000000000001E-3</v>
      </c>
      <c r="X36" s="199">
        <v>1387</v>
      </c>
      <c r="Y36" s="199">
        <v>41283</v>
      </c>
      <c r="Z36" s="224">
        <v>2E-3</v>
      </c>
      <c r="AA36" s="198">
        <v>933</v>
      </c>
      <c r="AB36" s="199">
        <v>34395</v>
      </c>
      <c r="AC36" s="224">
        <v>2E-3</v>
      </c>
      <c r="AD36" s="198">
        <v>876.36</v>
      </c>
      <c r="AE36" s="224">
        <v>-0.251</v>
      </c>
    </row>
    <row r="37" spans="1:31" x14ac:dyDescent="0.3">
      <c r="A37" s="198" t="s">
        <v>1749</v>
      </c>
      <c r="B37" s="199">
        <v>18</v>
      </c>
      <c r="C37" s="224">
        <v>3.1518122920679392E-3</v>
      </c>
      <c r="D37" s="198">
        <v>12.7272727272727</v>
      </c>
      <c r="E37" s="199">
        <v>33</v>
      </c>
      <c r="F37" s="224">
        <v>5.5397011918751045E-3</v>
      </c>
      <c r="G37" s="198">
        <v>23.636363636363601</v>
      </c>
      <c r="H37" s="199">
        <v>30</v>
      </c>
      <c r="I37" s="224">
        <v>4.6504417919702376E-3</v>
      </c>
      <c r="J37" s="198">
        <v>16.363636</v>
      </c>
      <c r="K37" s="224">
        <v>0.66666666666666663</v>
      </c>
      <c r="L37" s="199">
        <v>424</v>
      </c>
      <c r="M37" s="224">
        <v>5.3838535185514388E-3</v>
      </c>
      <c r="N37" s="198">
        <v>100.60606060606</v>
      </c>
      <c r="O37" s="199">
        <v>645</v>
      </c>
      <c r="P37" s="224">
        <v>8.1310037062249443E-3</v>
      </c>
      <c r="Q37" s="198">
        <v>190.30303030303</v>
      </c>
      <c r="R37" s="199">
        <v>980</v>
      </c>
      <c r="S37" s="224">
        <v>1.14603798297315E-2</v>
      </c>
      <c r="T37" s="198">
        <v>155.75756799999999</v>
      </c>
      <c r="U37" s="224">
        <v>1.3113207547169812</v>
      </c>
      <c r="V37" s="199">
        <v>833179</v>
      </c>
      <c r="W37" s="224">
        <v>5.0999999999999997E-2</v>
      </c>
      <c r="X37" s="199">
        <v>4481</v>
      </c>
      <c r="Y37" s="199">
        <v>880090</v>
      </c>
      <c r="Z37" s="224">
        <v>5.1999999999999998E-2</v>
      </c>
      <c r="AA37" s="199">
        <v>4450</v>
      </c>
      <c r="AB37" s="199">
        <v>842402</v>
      </c>
      <c r="AC37" s="224">
        <v>4.5999999999999999E-2</v>
      </c>
      <c r="AD37" s="200">
        <v>4132.7299999999996</v>
      </c>
      <c r="AE37" s="224">
        <v>1.0999999999999999E-2</v>
      </c>
    </row>
    <row r="38" spans="1:31" x14ac:dyDescent="0.3">
      <c r="A38" s="198" t="s">
        <v>1750</v>
      </c>
      <c r="B38" s="199">
        <v>18</v>
      </c>
      <c r="C38" s="224">
        <v>3.1518122920679392E-3</v>
      </c>
      <c r="D38" s="198">
        <v>12.7272727272727</v>
      </c>
      <c r="E38" s="199">
        <v>33</v>
      </c>
      <c r="F38" s="224">
        <v>5.5397011918751045E-3</v>
      </c>
      <c r="G38" s="198">
        <v>23.636363636363601</v>
      </c>
      <c r="H38" s="199">
        <v>28</v>
      </c>
      <c r="I38" s="224">
        <v>4.3404123391722216E-3</v>
      </c>
      <c r="J38" s="198">
        <v>15.757576</v>
      </c>
      <c r="K38" s="224">
        <v>0.55555555555555558</v>
      </c>
      <c r="L38" s="199">
        <v>396</v>
      </c>
      <c r="M38" s="224">
        <v>5.0283160220433252E-3</v>
      </c>
      <c r="N38" s="198">
        <v>98.787878787878796</v>
      </c>
      <c r="O38" s="199">
        <v>627</v>
      </c>
      <c r="P38" s="224">
        <v>7.9040919748884358E-3</v>
      </c>
      <c r="Q38" s="198">
        <v>189.69696969696901</v>
      </c>
      <c r="R38" s="199">
        <v>949</v>
      </c>
      <c r="S38" s="224">
        <v>1.1097857610627749E-2</v>
      </c>
      <c r="T38" s="198">
        <v>157.57576</v>
      </c>
      <c r="U38" s="224">
        <v>1.3964646464646464</v>
      </c>
      <c r="V38" s="199">
        <v>620864</v>
      </c>
      <c r="W38" s="224">
        <v>3.7999999999999999E-2</v>
      </c>
      <c r="X38" s="199">
        <v>4363</v>
      </c>
      <c r="Y38" s="199">
        <v>612589</v>
      </c>
      <c r="Z38" s="224">
        <v>3.5999999999999997E-2</v>
      </c>
      <c r="AA38" s="199">
        <v>3858</v>
      </c>
      <c r="AB38" s="199">
        <v>524621</v>
      </c>
      <c r="AC38" s="224">
        <v>2.9000000000000001E-2</v>
      </c>
      <c r="AD38" s="200">
        <v>3443.64</v>
      </c>
      <c r="AE38" s="224">
        <v>-0.155</v>
      </c>
    </row>
    <row r="39" spans="1:31" x14ac:dyDescent="0.3">
      <c r="A39" s="198" t="s">
        <v>1751</v>
      </c>
      <c r="B39" s="198">
        <v>0</v>
      </c>
      <c r="C39" s="224">
        <v>0</v>
      </c>
      <c r="D39" s="198">
        <v>72.121212121212096</v>
      </c>
      <c r="E39" s="198">
        <v>0</v>
      </c>
      <c r="F39" s="224">
        <v>0</v>
      </c>
      <c r="G39" s="198">
        <v>12.7272727272727</v>
      </c>
      <c r="H39" s="198">
        <v>2</v>
      </c>
      <c r="I39" s="224">
        <v>3.1002945279801579E-4</v>
      </c>
      <c r="J39" s="198">
        <v>3.030303</v>
      </c>
      <c r="K39" s="224"/>
      <c r="L39" s="198">
        <v>0</v>
      </c>
      <c r="M39" s="224">
        <v>0</v>
      </c>
      <c r="N39" s="198">
        <v>72.121212121212096</v>
      </c>
      <c r="O39" s="198">
        <v>0</v>
      </c>
      <c r="P39" s="224">
        <v>0</v>
      </c>
      <c r="Q39" s="198">
        <v>16.363636363636299</v>
      </c>
      <c r="R39" s="198">
        <v>20</v>
      </c>
      <c r="S39" s="224">
        <v>2.3388530264758164E-4</v>
      </c>
      <c r="T39" s="198">
        <v>14.545455</v>
      </c>
      <c r="U39" s="224"/>
      <c r="V39" s="199">
        <v>22701</v>
      </c>
      <c r="W39" s="224">
        <v>1E-3</v>
      </c>
      <c r="X39" s="198">
        <v>770</v>
      </c>
      <c r="Y39" s="199">
        <v>21403</v>
      </c>
      <c r="Z39" s="224">
        <v>1E-3</v>
      </c>
      <c r="AA39" s="198">
        <v>699</v>
      </c>
      <c r="AB39" s="199">
        <v>198342</v>
      </c>
      <c r="AC39" s="224">
        <v>1.0999999999999999E-2</v>
      </c>
      <c r="AD39" s="200">
        <v>2127.27</v>
      </c>
      <c r="AE39" s="224">
        <v>7.7370000000000001</v>
      </c>
    </row>
    <row r="40" spans="1:31" x14ac:dyDescent="0.3">
      <c r="A40" s="198" t="s">
        <v>1752</v>
      </c>
      <c r="B40" s="198">
        <v>0</v>
      </c>
      <c r="C40" s="224">
        <v>0</v>
      </c>
      <c r="D40" s="198">
        <v>72.121212121212096</v>
      </c>
      <c r="E40" s="198">
        <v>0</v>
      </c>
      <c r="F40" s="224">
        <v>0</v>
      </c>
      <c r="G40" s="198">
        <v>12.7272727272727</v>
      </c>
      <c r="H40" s="198">
        <v>0</v>
      </c>
      <c r="I40" s="224">
        <v>0</v>
      </c>
      <c r="J40" s="198">
        <v>15.757576</v>
      </c>
      <c r="K40" s="224"/>
      <c r="L40" s="198">
        <v>0</v>
      </c>
      <c r="M40" s="224">
        <v>0</v>
      </c>
      <c r="N40" s="198">
        <v>72.121212121212096</v>
      </c>
      <c r="O40" s="198">
        <v>0</v>
      </c>
      <c r="P40" s="224">
        <v>0</v>
      </c>
      <c r="Q40" s="198">
        <v>16.363636363636299</v>
      </c>
      <c r="R40" s="198">
        <v>8</v>
      </c>
      <c r="S40" s="224">
        <v>9.355412105903265E-5</v>
      </c>
      <c r="T40" s="198">
        <v>7.8787880000000001</v>
      </c>
      <c r="U40" s="224"/>
      <c r="V40" s="199">
        <v>129467</v>
      </c>
      <c r="W40" s="224">
        <v>8.0000000000000002E-3</v>
      </c>
      <c r="X40" s="199">
        <v>1562</v>
      </c>
      <c r="Y40" s="199">
        <v>170567</v>
      </c>
      <c r="Z40" s="224">
        <v>0.01</v>
      </c>
      <c r="AA40" s="199">
        <v>1788</v>
      </c>
      <c r="AB40" s="199">
        <v>77854</v>
      </c>
      <c r="AC40" s="224">
        <v>4.0000000000000001E-3</v>
      </c>
      <c r="AD40" s="200">
        <v>1422.42</v>
      </c>
      <c r="AE40" s="224">
        <v>-0.39900000000000002</v>
      </c>
    </row>
    <row r="41" spans="1:31" x14ac:dyDescent="0.3">
      <c r="A41" s="198" t="s">
        <v>1753</v>
      </c>
      <c r="B41" s="198">
        <v>0</v>
      </c>
      <c r="C41" s="224">
        <v>0</v>
      </c>
      <c r="D41" s="198">
        <v>72.121212121212096</v>
      </c>
      <c r="E41" s="198">
        <v>0</v>
      </c>
      <c r="F41" s="224">
        <v>0</v>
      </c>
      <c r="G41" s="198">
        <v>12.7272727272727</v>
      </c>
      <c r="H41" s="198">
        <v>0</v>
      </c>
      <c r="I41" s="224">
        <v>0</v>
      </c>
      <c r="J41" s="198">
        <v>15.757576</v>
      </c>
      <c r="K41" s="224"/>
      <c r="L41" s="198">
        <v>28</v>
      </c>
      <c r="M41" s="224">
        <v>3.5553749650811387E-4</v>
      </c>
      <c r="N41" s="198">
        <v>18.7878787878787</v>
      </c>
      <c r="O41" s="198">
        <v>18</v>
      </c>
      <c r="P41" s="224">
        <v>2.2691173133651009E-4</v>
      </c>
      <c r="Q41" s="198">
        <v>9.6969696969696901</v>
      </c>
      <c r="R41" s="198">
        <v>3</v>
      </c>
      <c r="S41" s="224">
        <v>3.5082795397137247E-5</v>
      </c>
      <c r="T41" s="198">
        <v>4.2424239999999998</v>
      </c>
      <c r="U41" s="224">
        <v>-0.8928571428571429</v>
      </c>
      <c r="V41" s="199">
        <v>54716</v>
      </c>
      <c r="W41" s="224">
        <v>3.0000000000000001E-3</v>
      </c>
      <c r="X41" s="198">
        <v>981</v>
      </c>
      <c r="Y41" s="199">
        <v>66908</v>
      </c>
      <c r="Z41" s="224">
        <v>4.0000000000000001E-3</v>
      </c>
      <c r="AA41" s="199">
        <v>1275</v>
      </c>
      <c r="AB41" s="199">
        <v>29415</v>
      </c>
      <c r="AC41" s="224">
        <v>2E-3</v>
      </c>
      <c r="AD41" s="198">
        <v>933.33</v>
      </c>
      <c r="AE41" s="224">
        <v>-0.46200000000000002</v>
      </c>
    </row>
    <row r="42" spans="1:31" x14ac:dyDescent="0.3">
      <c r="A42" s="198" t="s">
        <v>1497</v>
      </c>
      <c r="B42" s="198">
        <v>0</v>
      </c>
      <c r="C42" s="224">
        <v>0</v>
      </c>
      <c r="D42" s="198">
        <v>72.121212121212096</v>
      </c>
      <c r="E42" s="198">
        <v>0</v>
      </c>
      <c r="F42" s="224">
        <v>0</v>
      </c>
      <c r="G42" s="198">
        <v>12.7272727272727</v>
      </c>
      <c r="H42" s="198">
        <v>0</v>
      </c>
      <c r="I42" s="224">
        <v>0</v>
      </c>
      <c r="J42" s="198">
        <v>15.757576</v>
      </c>
      <c r="K42" s="224"/>
      <c r="L42" s="198">
        <v>0</v>
      </c>
      <c r="M42" s="224">
        <v>0</v>
      </c>
      <c r="N42" s="198">
        <v>72.121212121212096</v>
      </c>
      <c r="O42" s="198">
        <v>0</v>
      </c>
      <c r="P42" s="224">
        <v>0</v>
      </c>
      <c r="Q42" s="198">
        <v>16.363636363636299</v>
      </c>
      <c r="R42" s="198">
        <v>0</v>
      </c>
      <c r="S42" s="224">
        <v>0</v>
      </c>
      <c r="T42" s="198">
        <v>17.575758</v>
      </c>
      <c r="U42" s="224"/>
      <c r="V42" s="199">
        <v>5431</v>
      </c>
      <c r="W42" s="224">
        <v>0</v>
      </c>
      <c r="X42" s="198">
        <v>279</v>
      </c>
      <c r="Y42" s="199">
        <v>8623</v>
      </c>
      <c r="Z42" s="224">
        <v>1E-3</v>
      </c>
      <c r="AA42" s="198">
        <v>418</v>
      </c>
      <c r="AB42" s="199">
        <v>12170</v>
      </c>
      <c r="AC42" s="224">
        <v>1E-3</v>
      </c>
      <c r="AD42" s="198">
        <v>455.15</v>
      </c>
      <c r="AE42" s="224">
        <v>1.2410000000000001</v>
      </c>
    </row>
    <row r="43" spans="1:31" x14ac:dyDescent="0.3">
      <c r="A43" s="198" t="s">
        <v>1498</v>
      </c>
      <c r="B43" s="198">
        <v>0</v>
      </c>
      <c r="C43" s="224">
        <v>0</v>
      </c>
      <c r="D43" s="198">
        <v>72.121212121212096</v>
      </c>
      <c r="E43" s="198">
        <v>0</v>
      </c>
      <c r="F43" s="224">
        <v>0</v>
      </c>
      <c r="G43" s="198">
        <v>12.7272727272727</v>
      </c>
      <c r="H43" s="198">
        <v>0</v>
      </c>
      <c r="I43" s="224">
        <v>0</v>
      </c>
      <c r="J43" s="198">
        <v>15.757576</v>
      </c>
      <c r="K43" s="224"/>
      <c r="L43" s="198">
        <v>26</v>
      </c>
      <c r="M43" s="224">
        <v>3.3014196104324861E-4</v>
      </c>
      <c r="N43" s="198">
        <v>15.757575757575699</v>
      </c>
      <c r="O43" s="198">
        <v>0</v>
      </c>
      <c r="P43" s="224">
        <v>0</v>
      </c>
      <c r="Q43" s="198">
        <v>16.363636363636299</v>
      </c>
      <c r="R43" s="198">
        <v>30</v>
      </c>
      <c r="S43" s="224">
        <v>3.5082795397137244E-4</v>
      </c>
      <c r="T43" s="198">
        <v>21.212122000000001</v>
      </c>
      <c r="U43" s="224">
        <v>0.15384615384615385</v>
      </c>
      <c r="V43" s="199">
        <v>6671</v>
      </c>
      <c r="W43" s="224">
        <v>0</v>
      </c>
      <c r="X43" s="198">
        <v>375</v>
      </c>
      <c r="Y43" s="199">
        <v>8684</v>
      </c>
      <c r="Z43" s="224">
        <v>1E-3</v>
      </c>
      <c r="AA43" s="198">
        <v>413</v>
      </c>
      <c r="AB43" s="199">
        <v>36319</v>
      </c>
      <c r="AC43" s="224">
        <v>2E-3</v>
      </c>
      <c r="AD43" s="198">
        <v>977.58</v>
      </c>
      <c r="AE43" s="224">
        <v>4.444</v>
      </c>
    </row>
    <row r="44" spans="1:31" x14ac:dyDescent="0.3">
      <c r="A44" s="198" t="s">
        <v>1499</v>
      </c>
      <c r="B44" s="198">
        <v>0</v>
      </c>
      <c r="C44" s="224">
        <v>0</v>
      </c>
      <c r="D44" s="198">
        <v>72.121212121212096</v>
      </c>
      <c r="E44" s="198">
        <v>15</v>
      </c>
      <c r="F44" s="224">
        <v>2.518045996306866E-3</v>
      </c>
      <c r="G44" s="198">
        <v>9.6969696969696901</v>
      </c>
      <c r="H44" s="198">
        <v>0</v>
      </c>
      <c r="I44" s="224">
        <v>0</v>
      </c>
      <c r="J44" s="198">
        <v>15.757576</v>
      </c>
      <c r="K44" s="224"/>
      <c r="L44" s="199">
        <v>249</v>
      </c>
      <c r="M44" s="224">
        <v>3.1617441653757268E-3</v>
      </c>
      <c r="N44" s="198">
        <v>67.878787878787804</v>
      </c>
      <c r="O44" s="199">
        <v>188</v>
      </c>
      <c r="P44" s="224">
        <v>2.3699669717368831E-3</v>
      </c>
      <c r="Q44" s="198">
        <v>52.121212121212103</v>
      </c>
      <c r="R44" s="198">
        <v>112</v>
      </c>
      <c r="S44" s="224">
        <v>1.3097576948264572E-3</v>
      </c>
      <c r="T44" s="198">
        <v>35.151516000000001</v>
      </c>
      <c r="U44" s="224">
        <v>-0.55020080321285136</v>
      </c>
      <c r="V44" s="199">
        <v>54731</v>
      </c>
      <c r="W44" s="224">
        <v>3.0000000000000001E-3</v>
      </c>
      <c r="X44" s="199">
        <v>1191</v>
      </c>
      <c r="Y44" s="199">
        <v>59664</v>
      </c>
      <c r="Z44" s="224">
        <v>4.0000000000000001E-3</v>
      </c>
      <c r="AA44" s="199">
        <v>1267</v>
      </c>
      <c r="AB44" s="199">
        <v>52859</v>
      </c>
      <c r="AC44" s="224">
        <v>3.0000000000000001E-3</v>
      </c>
      <c r="AD44" s="200">
        <v>1159.3900000000001</v>
      </c>
      <c r="AE44" s="224">
        <v>-3.4000000000000002E-2</v>
      </c>
    </row>
    <row r="45" spans="1:31" x14ac:dyDescent="0.3">
      <c r="A45" s="198" t="s">
        <v>1500</v>
      </c>
      <c r="B45" s="199">
        <v>11</v>
      </c>
      <c r="C45" s="224">
        <v>1.9261075118192962E-3</v>
      </c>
      <c r="D45" s="198">
        <v>10.909090909090899</v>
      </c>
      <c r="E45" s="199">
        <v>10</v>
      </c>
      <c r="F45" s="224">
        <v>1.6786973308712439E-3</v>
      </c>
      <c r="G45" s="198">
        <v>8.4848484848484809</v>
      </c>
      <c r="H45" s="199">
        <v>28</v>
      </c>
      <c r="I45" s="224">
        <v>4.3404123391722216E-3</v>
      </c>
      <c r="J45" s="198">
        <v>18.181818</v>
      </c>
      <c r="K45" s="224">
        <v>1.5454545454545454</v>
      </c>
      <c r="L45" s="199">
        <v>647</v>
      </c>
      <c r="M45" s="224">
        <v>8.2154557228839176E-3</v>
      </c>
      <c r="N45" s="198">
        <v>151.51515151515099</v>
      </c>
      <c r="O45" s="199">
        <v>317</v>
      </c>
      <c r="P45" s="224">
        <v>3.9961677129818724E-3</v>
      </c>
      <c r="Q45" s="198">
        <v>75.757575757575694</v>
      </c>
      <c r="R45" s="199">
        <v>386</v>
      </c>
      <c r="S45" s="224">
        <v>4.5139863410983251E-3</v>
      </c>
      <c r="T45" s="198">
        <v>120</v>
      </c>
      <c r="U45" s="224">
        <v>-0.40340030911901081</v>
      </c>
      <c r="V45" s="199">
        <v>152227</v>
      </c>
      <c r="W45" s="224">
        <v>8.9999999999999993E-3</v>
      </c>
      <c r="X45" s="199">
        <v>2020</v>
      </c>
      <c r="Y45" s="199">
        <v>188568</v>
      </c>
      <c r="Z45" s="224">
        <v>1.0999999999999999E-2</v>
      </c>
      <c r="AA45" s="199">
        <v>1779</v>
      </c>
      <c r="AB45" s="199">
        <v>153247</v>
      </c>
      <c r="AC45" s="224">
        <v>8.0000000000000002E-3</v>
      </c>
      <c r="AD45" s="200">
        <v>2120</v>
      </c>
      <c r="AE45" s="224">
        <v>7.0000000000000001E-3</v>
      </c>
    </row>
    <row r="46" spans="1:31" x14ac:dyDescent="0.3">
      <c r="A46" s="198" t="s">
        <v>1501</v>
      </c>
      <c r="B46" s="199">
        <v>88</v>
      </c>
      <c r="C46" s="224">
        <v>1.5408860094554369E-2</v>
      </c>
      <c r="D46" s="198">
        <v>30.909090909090899</v>
      </c>
      <c r="E46" s="199">
        <v>100</v>
      </c>
      <c r="F46" s="224">
        <v>1.6786973308712438E-2</v>
      </c>
      <c r="G46" s="198">
        <v>29.696969696969699</v>
      </c>
      <c r="H46" s="199">
        <v>117</v>
      </c>
      <c r="I46" s="224">
        <v>1.8136722988683924E-2</v>
      </c>
      <c r="J46" s="198">
        <v>38.787880000000001</v>
      </c>
      <c r="K46" s="224">
        <v>0.32954545454545453</v>
      </c>
      <c r="L46" s="199">
        <v>2501</v>
      </c>
      <c r="M46" s="224">
        <v>3.1757117098814028E-2</v>
      </c>
      <c r="N46" s="198">
        <v>232.12121212121201</v>
      </c>
      <c r="O46" s="199">
        <v>1981</v>
      </c>
      <c r="P46" s="224">
        <v>2.4972896654312585E-2</v>
      </c>
      <c r="Q46" s="198">
        <v>205.45454545454501</v>
      </c>
      <c r="R46" s="199">
        <v>2481</v>
      </c>
      <c r="S46" s="224">
        <v>2.9013471793432499E-2</v>
      </c>
      <c r="T46" s="198">
        <v>236.363632</v>
      </c>
      <c r="U46" s="224">
        <v>-7.9968012794882047E-3</v>
      </c>
      <c r="V46" s="199">
        <v>448940</v>
      </c>
      <c r="W46" s="224">
        <v>2.8000000000000001E-2</v>
      </c>
      <c r="X46" s="199">
        <v>3625</v>
      </c>
      <c r="Y46" s="199">
        <v>456782</v>
      </c>
      <c r="Z46" s="224">
        <v>2.7E-2</v>
      </c>
      <c r="AA46" s="199">
        <v>3373</v>
      </c>
      <c r="AB46" s="199">
        <v>460235</v>
      </c>
      <c r="AC46" s="224">
        <v>2.5000000000000001E-2</v>
      </c>
      <c r="AD46" s="200">
        <v>3440</v>
      </c>
      <c r="AE46" s="224">
        <v>2.5000000000000001E-2</v>
      </c>
    </row>
    <row r="47" spans="1:31" x14ac:dyDescent="0.3">
      <c r="A47" s="198" t="s">
        <v>1503</v>
      </c>
      <c r="B47" s="199">
        <v>106</v>
      </c>
      <c r="C47" s="224">
        <v>1.8560672386622307E-2</v>
      </c>
      <c r="D47" s="198">
        <v>50.909090909090899</v>
      </c>
      <c r="E47" s="199">
        <v>189</v>
      </c>
      <c r="F47" s="224">
        <v>3.1727379553466509E-2</v>
      </c>
      <c r="G47" s="198">
        <v>58.181818181818201</v>
      </c>
      <c r="H47" s="199">
        <v>417</v>
      </c>
      <c r="I47" s="224">
        <v>6.4641140908386296E-2</v>
      </c>
      <c r="J47" s="198">
        <v>164.24243200000001</v>
      </c>
      <c r="K47" s="224">
        <v>2.9339622641509435</v>
      </c>
      <c r="L47" s="199">
        <v>2228</v>
      </c>
      <c r="M47" s="224">
        <v>2.8290626507859917E-2</v>
      </c>
      <c r="N47" s="198">
        <v>347.27272727272702</v>
      </c>
      <c r="O47" s="199">
        <v>2139</v>
      </c>
      <c r="P47" s="224">
        <v>2.6964677407155285E-2</v>
      </c>
      <c r="Q47" s="198">
        <v>239.39393939393901</v>
      </c>
      <c r="R47" s="199">
        <v>2748</v>
      </c>
      <c r="S47" s="224">
        <v>3.2135840583777713E-2</v>
      </c>
      <c r="T47" s="198">
        <v>293.93939999999998</v>
      </c>
      <c r="U47" s="224">
        <v>0.23339317773788151</v>
      </c>
      <c r="V47" s="199">
        <v>156627</v>
      </c>
      <c r="W47" s="224">
        <v>0.01</v>
      </c>
      <c r="X47" s="199">
        <v>2075</v>
      </c>
      <c r="Y47" s="199">
        <v>165542</v>
      </c>
      <c r="Z47" s="224">
        <v>0.01</v>
      </c>
      <c r="AA47" s="199">
        <v>1978</v>
      </c>
      <c r="AB47" s="199">
        <v>200381</v>
      </c>
      <c r="AC47" s="224">
        <v>1.0999999999999999E-2</v>
      </c>
      <c r="AD47" s="200">
        <v>2606.67</v>
      </c>
      <c r="AE47" s="224">
        <v>0.27900000000000003</v>
      </c>
    </row>
    <row r="48" spans="1:31" x14ac:dyDescent="0.3">
      <c r="A48" s="198" t="s">
        <v>1754</v>
      </c>
      <c r="B48" s="199">
        <v>464</v>
      </c>
      <c r="C48" s="224">
        <v>8.1246716862195756E-2</v>
      </c>
      <c r="D48" s="198">
        <v>101.212121212121</v>
      </c>
      <c r="E48" s="199">
        <v>306</v>
      </c>
      <c r="F48" s="224">
        <v>5.1368138324660063E-2</v>
      </c>
      <c r="G48" s="198">
        <v>66.060606060606005</v>
      </c>
      <c r="H48" s="199">
        <v>366</v>
      </c>
      <c r="I48" s="224">
        <v>5.673538986203689E-2</v>
      </c>
      <c r="J48" s="198">
        <v>78.787880000000001</v>
      </c>
      <c r="K48" s="224">
        <v>-0.21120689655172414</v>
      </c>
      <c r="L48" s="199">
        <v>3726</v>
      </c>
      <c r="M48" s="224">
        <v>4.731188257104401E-2</v>
      </c>
      <c r="N48" s="198">
        <v>293.93939393939303</v>
      </c>
      <c r="O48" s="199">
        <v>3658</v>
      </c>
      <c r="P48" s="224">
        <v>4.6113506290497444E-2</v>
      </c>
      <c r="Q48" s="198">
        <v>280</v>
      </c>
      <c r="R48" s="199">
        <v>3934</v>
      </c>
      <c r="S48" s="224">
        <v>4.6005239030779306E-2</v>
      </c>
      <c r="T48" s="198">
        <v>334.54544099999998</v>
      </c>
      <c r="U48" s="224">
        <v>5.5823939881910895E-2</v>
      </c>
      <c r="V48" s="199">
        <v>805819</v>
      </c>
      <c r="W48" s="224">
        <v>0.05</v>
      </c>
      <c r="X48" s="199">
        <v>4420</v>
      </c>
      <c r="Y48" s="199">
        <v>900328</v>
      </c>
      <c r="Z48" s="224">
        <v>5.2999999999999999E-2</v>
      </c>
      <c r="AA48" s="199">
        <v>4250</v>
      </c>
      <c r="AB48" s="199">
        <v>1529697</v>
      </c>
      <c r="AC48" s="224">
        <v>8.4000000000000005E-2</v>
      </c>
      <c r="AD48" s="200">
        <v>8544.24</v>
      </c>
      <c r="AE48" s="224">
        <v>0.89800000000000002</v>
      </c>
    </row>
    <row r="49" spans="1:31" x14ac:dyDescent="0.3">
      <c r="A49" s="202" t="s">
        <v>2074</v>
      </c>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row>
    <row r="50" spans="1:31" x14ac:dyDescent="0.3">
      <c r="A50" s="228" t="s">
        <v>1974</v>
      </c>
      <c r="B50" s="228"/>
      <c r="C50" s="228"/>
      <c r="D50" s="228"/>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row>
    <row r="51" spans="1:31" x14ac:dyDescent="0.3">
      <c r="A51" s="198"/>
      <c r="B51" s="225" t="s">
        <v>1703</v>
      </c>
      <c r="C51" s="226"/>
      <c r="D51" s="226" t="s">
        <v>1704</v>
      </c>
      <c r="E51" s="225" t="s">
        <v>1703</v>
      </c>
      <c r="F51" s="226"/>
      <c r="G51" s="226" t="s">
        <v>1704</v>
      </c>
      <c r="H51" s="225" t="s">
        <v>1703</v>
      </c>
      <c r="I51" s="226"/>
      <c r="J51" s="226" t="s">
        <v>1704</v>
      </c>
      <c r="K51" s="198" t="s">
        <v>172</v>
      </c>
      <c r="L51" s="225" t="s">
        <v>1703</v>
      </c>
      <c r="M51" s="226"/>
      <c r="N51" s="226" t="s">
        <v>1704</v>
      </c>
      <c r="O51" s="225" t="s">
        <v>1703</v>
      </c>
      <c r="P51" s="226"/>
      <c r="Q51" s="226" t="s">
        <v>1704</v>
      </c>
      <c r="R51" s="225" t="s">
        <v>1703</v>
      </c>
      <c r="S51" s="226"/>
      <c r="T51" s="226" t="s">
        <v>1704</v>
      </c>
      <c r="U51" s="198" t="s">
        <v>172</v>
      </c>
      <c r="V51" s="225" t="s">
        <v>1703</v>
      </c>
      <c r="W51" s="226"/>
      <c r="X51" s="226" t="s">
        <v>1704</v>
      </c>
      <c r="Y51" s="225" t="s">
        <v>1703</v>
      </c>
      <c r="Z51" s="226"/>
      <c r="AA51" s="226" t="s">
        <v>1704</v>
      </c>
      <c r="AB51" s="225" t="s">
        <v>1703</v>
      </c>
      <c r="AC51" s="226"/>
      <c r="AD51" s="226" t="s">
        <v>1704</v>
      </c>
      <c r="AE51" s="198" t="s">
        <v>172</v>
      </c>
    </row>
    <row r="52" spans="1:31" x14ac:dyDescent="0.3">
      <c r="A52" s="198" t="s">
        <v>1975</v>
      </c>
      <c r="B52" s="223">
        <v>1279</v>
      </c>
      <c r="C52" s="198" t="s">
        <v>172</v>
      </c>
      <c r="D52" s="223">
        <v>67.878787878787804</v>
      </c>
      <c r="E52" s="223">
        <v>1066</v>
      </c>
      <c r="F52" s="198" t="s">
        <v>172</v>
      </c>
      <c r="G52" s="223">
        <v>24.2424242424242</v>
      </c>
      <c r="H52" s="199">
        <v>1268</v>
      </c>
      <c r="I52" s="198" t="s">
        <v>172</v>
      </c>
      <c r="J52" s="198">
        <v>47.878788</v>
      </c>
      <c r="K52" s="224">
        <v>-8.6004691164972627E-3</v>
      </c>
      <c r="L52" s="223">
        <v>1316</v>
      </c>
      <c r="M52" s="198" t="s">
        <v>172</v>
      </c>
      <c r="N52" s="223">
        <v>24.2424242424242</v>
      </c>
      <c r="O52" s="223">
        <v>1084</v>
      </c>
      <c r="P52" s="198" t="s">
        <v>172</v>
      </c>
      <c r="Q52" s="223">
        <v>18.181818181818102</v>
      </c>
      <c r="R52" s="199">
        <v>1140</v>
      </c>
      <c r="S52" s="198" t="s">
        <v>172</v>
      </c>
      <c r="T52" s="198">
        <v>27.272728000000001</v>
      </c>
      <c r="U52" s="224">
        <v>-0.1337386018237082</v>
      </c>
      <c r="V52" s="223">
        <v>1882</v>
      </c>
      <c r="W52" s="198" t="s">
        <v>172</v>
      </c>
      <c r="X52" s="223">
        <v>2</v>
      </c>
      <c r="Y52" s="223">
        <v>1693</v>
      </c>
      <c r="Z52" s="198" t="s">
        <v>172</v>
      </c>
      <c r="AA52" s="223">
        <v>2</v>
      </c>
      <c r="AB52" s="199">
        <v>1851</v>
      </c>
      <c r="AC52" s="198" t="s">
        <v>172</v>
      </c>
      <c r="AD52" s="198">
        <v>3.03</v>
      </c>
      <c r="AE52" s="224">
        <v>-1.6E-2</v>
      </c>
    </row>
    <row r="53" spans="1:31" x14ac:dyDescent="0.3">
      <c r="A53" s="198" t="s">
        <v>1976</v>
      </c>
      <c r="B53" s="223">
        <v>1604</v>
      </c>
      <c r="C53" s="198" t="s">
        <v>172</v>
      </c>
      <c r="D53" s="223">
        <v>69.090909090909093</v>
      </c>
      <c r="E53" s="223">
        <v>1246</v>
      </c>
      <c r="F53" s="198" t="s">
        <v>172</v>
      </c>
      <c r="G53" s="223">
        <v>38.181818181818102</v>
      </c>
      <c r="H53" s="199">
        <v>1496</v>
      </c>
      <c r="I53" s="198" t="s">
        <v>172</v>
      </c>
      <c r="J53" s="198">
        <v>38.181820000000002</v>
      </c>
      <c r="K53" s="224">
        <v>-6.7331670822942641E-2</v>
      </c>
      <c r="L53" s="223">
        <v>1689</v>
      </c>
      <c r="M53" s="198" t="s">
        <v>172</v>
      </c>
      <c r="N53" s="223">
        <v>21.2121212121212</v>
      </c>
      <c r="O53" s="223">
        <v>1355</v>
      </c>
      <c r="P53" s="198" t="s">
        <v>172</v>
      </c>
      <c r="Q53" s="223">
        <v>15.151515151515101</v>
      </c>
      <c r="R53" s="199">
        <v>1536</v>
      </c>
      <c r="S53" s="198" t="s">
        <v>172</v>
      </c>
      <c r="T53" s="198">
        <v>19.393940000000001</v>
      </c>
      <c r="U53" s="224">
        <v>-9.0586145648312605E-2</v>
      </c>
      <c r="V53" s="223">
        <v>2345</v>
      </c>
      <c r="W53" s="198" t="s">
        <v>172</v>
      </c>
      <c r="X53" s="223">
        <v>2</v>
      </c>
      <c r="Y53" s="223">
        <v>2155</v>
      </c>
      <c r="Z53" s="198" t="s">
        <v>172</v>
      </c>
      <c r="AA53" s="223">
        <v>2</v>
      </c>
      <c r="AB53" s="199">
        <v>2422</v>
      </c>
      <c r="AC53" s="198" t="s">
        <v>172</v>
      </c>
      <c r="AD53" s="198">
        <v>3.03</v>
      </c>
      <c r="AE53" s="224">
        <v>3.3000000000000002E-2</v>
      </c>
    </row>
    <row r="54" spans="1:31" x14ac:dyDescent="0.3">
      <c r="A54" s="198" t="s">
        <v>1977</v>
      </c>
      <c r="B54" s="223">
        <v>379</v>
      </c>
      <c r="C54" s="198" t="s">
        <v>172</v>
      </c>
      <c r="D54" s="223">
        <v>20.606060606060598</v>
      </c>
      <c r="E54" s="223">
        <v>393</v>
      </c>
      <c r="F54" s="198" t="s">
        <v>172</v>
      </c>
      <c r="G54" s="223">
        <v>14.545454545454501</v>
      </c>
      <c r="H54" s="198">
        <v>445</v>
      </c>
      <c r="I54" s="198" t="s">
        <v>172</v>
      </c>
      <c r="J54" s="198">
        <v>22.424242</v>
      </c>
      <c r="K54" s="224">
        <v>0.17414248021108181</v>
      </c>
      <c r="L54" s="223">
        <v>373</v>
      </c>
      <c r="M54" s="198" t="s">
        <v>172</v>
      </c>
      <c r="N54" s="223">
        <v>6.6666666666666599</v>
      </c>
      <c r="O54" s="223">
        <v>380</v>
      </c>
      <c r="P54" s="198" t="s">
        <v>172</v>
      </c>
      <c r="Q54" s="223">
        <v>6.6666666666666599</v>
      </c>
      <c r="R54" s="198">
        <v>473</v>
      </c>
      <c r="S54" s="198" t="s">
        <v>172</v>
      </c>
      <c r="T54" s="198">
        <v>10.909091</v>
      </c>
      <c r="U54" s="224">
        <v>0.26809651474530832</v>
      </c>
      <c r="V54" s="223">
        <v>450</v>
      </c>
      <c r="W54" s="198" t="s">
        <v>172</v>
      </c>
      <c r="X54" s="223">
        <v>1</v>
      </c>
      <c r="Y54" s="223">
        <v>500</v>
      </c>
      <c r="Z54" s="198" t="s">
        <v>172</v>
      </c>
      <c r="AA54" s="223">
        <v>1</v>
      </c>
      <c r="AB54" s="198">
        <v>618</v>
      </c>
      <c r="AC54" s="198" t="s">
        <v>172</v>
      </c>
      <c r="AD54" s="198">
        <v>1.21</v>
      </c>
      <c r="AE54" s="224">
        <v>0.373</v>
      </c>
    </row>
    <row r="55" spans="1:31" x14ac:dyDescent="0.3">
      <c r="A55" s="202" t="s">
        <v>2074</v>
      </c>
      <c r="B55" s="202"/>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c r="AA55" s="202"/>
      <c r="AB55" s="202"/>
      <c r="AC55" s="202"/>
      <c r="AD55" s="202"/>
      <c r="AE55" s="202"/>
    </row>
    <row r="56" spans="1:31" x14ac:dyDescent="0.3">
      <c r="A56" s="228" t="s">
        <v>1995</v>
      </c>
      <c r="B56" s="228"/>
      <c r="C56" s="228"/>
      <c r="D56" s="228"/>
      <c r="E56" s="228"/>
      <c r="F56" s="228"/>
      <c r="G56" s="228"/>
      <c r="H56" s="228"/>
      <c r="I56" s="228"/>
      <c r="J56" s="228"/>
      <c r="K56" s="228"/>
      <c r="L56" s="228"/>
      <c r="M56" s="228"/>
      <c r="N56" s="228"/>
      <c r="O56" s="228"/>
      <c r="P56" s="228"/>
      <c r="Q56" s="228"/>
      <c r="R56" s="228"/>
      <c r="S56" s="228"/>
      <c r="T56" s="228"/>
      <c r="U56" s="228"/>
      <c r="V56" s="228"/>
      <c r="W56" s="228"/>
      <c r="X56" s="228"/>
      <c r="Y56" s="228"/>
      <c r="Z56" s="228"/>
      <c r="AA56" s="228"/>
      <c r="AB56" s="228"/>
      <c r="AC56" s="228"/>
      <c r="AD56" s="228"/>
      <c r="AE56" s="228"/>
    </row>
    <row r="57" spans="1:31" x14ac:dyDescent="0.3">
      <c r="A57" s="198"/>
      <c r="B57" s="225" t="s">
        <v>1703</v>
      </c>
      <c r="C57" s="226"/>
      <c r="D57" s="226" t="s">
        <v>1704</v>
      </c>
      <c r="E57" s="225" t="s">
        <v>1703</v>
      </c>
      <c r="F57" s="226"/>
      <c r="G57" s="226" t="s">
        <v>1704</v>
      </c>
      <c r="H57" s="225" t="s">
        <v>1703</v>
      </c>
      <c r="I57" s="226"/>
      <c r="J57" s="226" t="s">
        <v>1704</v>
      </c>
      <c r="K57" s="198" t="s">
        <v>172</v>
      </c>
      <c r="L57" s="225" t="s">
        <v>1703</v>
      </c>
      <c r="M57" s="226"/>
      <c r="N57" s="226" t="s">
        <v>1704</v>
      </c>
      <c r="O57" s="225" t="s">
        <v>1703</v>
      </c>
      <c r="P57" s="226"/>
      <c r="Q57" s="226" t="s">
        <v>1704</v>
      </c>
      <c r="R57" s="225" t="s">
        <v>1703</v>
      </c>
      <c r="S57" s="226"/>
      <c r="T57" s="226" t="s">
        <v>1704</v>
      </c>
      <c r="U57" s="198" t="s">
        <v>172</v>
      </c>
      <c r="V57" s="225" t="s">
        <v>1703</v>
      </c>
      <c r="W57" s="226"/>
      <c r="X57" s="226" t="s">
        <v>1704</v>
      </c>
      <c r="Y57" s="225" t="s">
        <v>1703</v>
      </c>
      <c r="Z57" s="226"/>
      <c r="AA57" s="226" t="s">
        <v>1704</v>
      </c>
      <c r="AB57" s="225" t="s">
        <v>1703</v>
      </c>
      <c r="AC57" s="226"/>
      <c r="AD57" s="226" t="s">
        <v>1704</v>
      </c>
      <c r="AE57" s="198" t="s">
        <v>172</v>
      </c>
    </row>
    <row r="58" spans="1:31" x14ac:dyDescent="0.3">
      <c r="A58" s="198" t="s">
        <v>1996</v>
      </c>
      <c r="B58" s="223">
        <v>967</v>
      </c>
      <c r="C58" s="198" t="s">
        <v>172</v>
      </c>
      <c r="D58" s="223">
        <v>21.818181818181799</v>
      </c>
      <c r="E58" s="223">
        <v>947</v>
      </c>
      <c r="F58" s="198" t="s">
        <v>172</v>
      </c>
      <c r="G58" s="223">
        <v>16.363636363636299</v>
      </c>
      <c r="H58" s="199">
        <v>1116</v>
      </c>
      <c r="I58" s="198" t="s">
        <v>172</v>
      </c>
      <c r="J58" s="198">
        <v>31.515152</v>
      </c>
      <c r="K58" s="224">
        <v>0.15408479834539815</v>
      </c>
      <c r="L58" s="223">
        <v>970</v>
      </c>
      <c r="M58" s="198" t="s">
        <v>172</v>
      </c>
      <c r="N58" s="223">
        <v>10.909090909090899</v>
      </c>
      <c r="O58" s="223">
        <v>951</v>
      </c>
      <c r="P58" s="198" t="s">
        <v>172</v>
      </c>
      <c r="Q58" s="223">
        <v>9.0909090909090899</v>
      </c>
      <c r="R58" s="199">
        <v>1084</v>
      </c>
      <c r="S58" s="198" t="s">
        <v>172</v>
      </c>
      <c r="T58" s="198">
        <v>11.515152</v>
      </c>
      <c r="U58" s="224">
        <v>0.11752577319587629</v>
      </c>
      <c r="V58" s="223">
        <v>1409</v>
      </c>
      <c r="W58" s="198" t="s">
        <v>172</v>
      </c>
      <c r="X58" s="223">
        <v>1</v>
      </c>
      <c r="Y58" s="223">
        <v>1419</v>
      </c>
      <c r="Z58" s="198" t="s">
        <v>172</v>
      </c>
      <c r="AA58" s="223">
        <v>1</v>
      </c>
      <c r="AB58" s="199">
        <v>1688</v>
      </c>
      <c r="AC58" s="198" t="s">
        <v>172</v>
      </c>
      <c r="AD58" s="198">
        <v>1.82</v>
      </c>
      <c r="AE58" s="224">
        <v>0.19800000000000001</v>
      </c>
    </row>
    <row r="59" spans="1:31" x14ac:dyDescent="0.3">
      <c r="A59" s="202" t="s">
        <v>2074</v>
      </c>
      <c r="B59" s="202"/>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row>
    <row r="60" spans="1:31" x14ac:dyDescent="0.3">
      <c r="A60" s="228" t="s">
        <v>2088</v>
      </c>
      <c r="B60" s="228"/>
      <c r="C60" s="228"/>
      <c r="D60" s="228"/>
      <c r="E60" s="228"/>
      <c r="F60" s="228"/>
      <c r="G60" s="228"/>
      <c r="H60" s="228"/>
      <c r="I60" s="228"/>
      <c r="J60" s="228"/>
      <c r="K60" s="228"/>
      <c r="L60" s="228"/>
      <c r="M60" s="228"/>
      <c r="N60" s="228"/>
      <c r="O60" s="228"/>
      <c r="P60" s="228"/>
      <c r="Q60" s="228"/>
      <c r="R60" s="228"/>
      <c r="S60" s="228"/>
      <c r="T60" s="228"/>
      <c r="U60" s="228"/>
      <c r="V60" s="228"/>
      <c r="W60" s="228"/>
      <c r="X60" s="228"/>
      <c r="Y60" s="228"/>
      <c r="Z60" s="228"/>
      <c r="AA60" s="228"/>
      <c r="AB60" s="228"/>
      <c r="AC60" s="228"/>
      <c r="AD60" s="228"/>
      <c r="AE60" s="228"/>
    </row>
    <row r="61" spans="1:31" x14ac:dyDescent="0.3">
      <c r="A61" s="198"/>
      <c r="B61" s="225" t="s">
        <v>1703</v>
      </c>
      <c r="C61" s="226"/>
      <c r="D61" s="226" t="s">
        <v>1704</v>
      </c>
      <c r="E61" s="225" t="s">
        <v>1703</v>
      </c>
      <c r="F61" s="226"/>
      <c r="G61" s="226" t="s">
        <v>1704</v>
      </c>
      <c r="H61" s="225" t="s">
        <v>1703</v>
      </c>
      <c r="I61" s="226"/>
      <c r="J61" s="226" t="s">
        <v>1704</v>
      </c>
      <c r="K61" s="198" t="s">
        <v>172</v>
      </c>
      <c r="L61" s="225" t="s">
        <v>1703</v>
      </c>
      <c r="M61" s="226"/>
      <c r="N61" s="226" t="s">
        <v>1704</v>
      </c>
      <c r="O61" s="225" t="s">
        <v>1703</v>
      </c>
      <c r="P61" s="226"/>
      <c r="Q61" s="226" t="s">
        <v>1704</v>
      </c>
      <c r="R61" s="225" t="s">
        <v>1703</v>
      </c>
      <c r="S61" s="226"/>
      <c r="T61" s="226" t="s">
        <v>1704</v>
      </c>
      <c r="U61" s="198" t="s">
        <v>172</v>
      </c>
      <c r="V61" s="225" t="s">
        <v>1703</v>
      </c>
      <c r="W61" s="226"/>
      <c r="X61" s="226" t="s">
        <v>1704</v>
      </c>
      <c r="Y61" s="225" t="s">
        <v>1703</v>
      </c>
      <c r="Z61" s="226"/>
      <c r="AA61" s="226" t="s">
        <v>1704</v>
      </c>
      <c r="AB61" s="225" t="s">
        <v>1703</v>
      </c>
      <c r="AC61" s="226"/>
      <c r="AD61" s="226" t="s">
        <v>1704</v>
      </c>
      <c r="AE61" s="198" t="s">
        <v>172</v>
      </c>
    </row>
    <row r="62" spans="1:31" x14ac:dyDescent="0.3">
      <c r="A62" s="198" t="s">
        <v>174</v>
      </c>
      <c r="B62" s="199">
        <v>10119</v>
      </c>
      <c r="C62" s="198" t="s">
        <v>172</v>
      </c>
      <c r="D62" s="200">
        <v>366.666666666666</v>
      </c>
      <c r="E62" s="199">
        <v>10319</v>
      </c>
      <c r="F62" s="198" t="s">
        <v>172</v>
      </c>
      <c r="G62" s="200">
        <v>306.06060606060601</v>
      </c>
      <c r="H62" s="199">
        <v>12876</v>
      </c>
      <c r="I62" s="198" t="s">
        <v>172</v>
      </c>
      <c r="J62" s="200">
        <v>291.51513699999998</v>
      </c>
      <c r="K62" s="224">
        <v>0.27245775274236583</v>
      </c>
      <c r="L62" s="199">
        <v>94778</v>
      </c>
      <c r="M62" s="198" t="s">
        <v>172</v>
      </c>
      <c r="N62" s="200">
        <v>850.30303030303003</v>
      </c>
      <c r="O62" s="199">
        <v>96170</v>
      </c>
      <c r="P62" s="198" t="s">
        <v>172</v>
      </c>
      <c r="Q62" s="200">
        <v>1140.6060606060601</v>
      </c>
      <c r="R62" s="199">
        <v>107059</v>
      </c>
      <c r="S62" s="198" t="s">
        <v>172</v>
      </c>
      <c r="T62" s="200">
        <v>1107.87878</v>
      </c>
      <c r="U62" s="224">
        <v>0.12957648399417587</v>
      </c>
      <c r="V62" s="199">
        <v>16632466</v>
      </c>
      <c r="W62" s="198" t="s">
        <v>172</v>
      </c>
      <c r="X62" s="200">
        <v>11543.03</v>
      </c>
      <c r="Y62" s="199">
        <v>17246360</v>
      </c>
      <c r="Z62" s="198" t="s">
        <v>172</v>
      </c>
      <c r="AA62" s="200">
        <v>9952.73</v>
      </c>
      <c r="AB62" s="199">
        <v>18646894</v>
      </c>
      <c r="AC62" s="198" t="s">
        <v>172</v>
      </c>
      <c r="AD62" s="200">
        <v>13241.21</v>
      </c>
      <c r="AE62" s="224">
        <v>0.121</v>
      </c>
    </row>
    <row r="63" spans="1:31" x14ac:dyDescent="0.3">
      <c r="A63" s="198" t="s">
        <v>2089</v>
      </c>
      <c r="B63" s="199">
        <v>743</v>
      </c>
      <c r="C63" s="224">
        <v>7.3426227888131232E-2</v>
      </c>
      <c r="D63" s="198">
        <v>118.787878787878</v>
      </c>
      <c r="E63" s="199">
        <v>1042</v>
      </c>
      <c r="F63" s="224">
        <v>0.10097877701327648</v>
      </c>
      <c r="G63" s="198">
        <v>173.939393939393</v>
      </c>
      <c r="H63" s="199">
        <v>1153</v>
      </c>
      <c r="I63" s="224">
        <v>8.9546442994718853E-2</v>
      </c>
      <c r="J63" s="198">
        <v>209.090912</v>
      </c>
      <c r="K63" s="224">
        <v>0.55181695827725441</v>
      </c>
      <c r="L63" s="199">
        <v>11048</v>
      </c>
      <c r="M63" s="224">
        <v>0.11656713583321024</v>
      </c>
      <c r="N63" s="200">
        <v>553.93939393939399</v>
      </c>
      <c r="O63" s="199">
        <v>13038</v>
      </c>
      <c r="P63" s="224">
        <v>0.13557242383279608</v>
      </c>
      <c r="Q63" s="200">
        <v>546.06060606060601</v>
      </c>
      <c r="R63" s="199">
        <v>12772</v>
      </c>
      <c r="S63" s="224">
        <v>0.11929870445268496</v>
      </c>
      <c r="T63" s="198">
        <v>588.48486300000002</v>
      </c>
      <c r="U63" s="224">
        <v>0.1560463432295438</v>
      </c>
      <c r="V63" s="199">
        <v>356312</v>
      </c>
      <c r="W63" s="224">
        <v>2.1000000000000001E-2</v>
      </c>
      <c r="X63" s="200">
        <v>3246.06</v>
      </c>
      <c r="Y63" s="199">
        <v>412950</v>
      </c>
      <c r="Z63" s="224">
        <v>2.4E-2</v>
      </c>
      <c r="AA63" s="200">
        <v>3522.42</v>
      </c>
      <c r="AB63" s="199">
        <v>394290</v>
      </c>
      <c r="AC63" s="224">
        <v>2.1000000000000001E-2</v>
      </c>
      <c r="AD63" s="200">
        <v>4242.42</v>
      </c>
      <c r="AE63" s="224">
        <v>0.107</v>
      </c>
    </row>
    <row r="64" spans="1:31" x14ac:dyDescent="0.3">
      <c r="A64" s="198" t="s">
        <v>2090</v>
      </c>
      <c r="B64" s="199">
        <v>633</v>
      </c>
      <c r="C64" s="224">
        <v>6.2555588496887041E-2</v>
      </c>
      <c r="D64" s="198">
        <v>145.45454545454501</v>
      </c>
      <c r="E64" s="199">
        <v>542</v>
      </c>
      <c r="F64" s="224">
        <v>5.2524469425331913E-2</v>
      </c>
      <c r="G64" s="198">
        <v>99.393939393939405</v>
      </c>
      <c r="H64" s="199">
        <v>880</v>
      </c>
      <c r="I64" s="224">
        <v>6.8344206275240751E-2</v>
      </c>
      <c r="J64" s="198">
        <v>158.78787199999999</v>
      </c>
      <c r="K64" s="224">
        <v>0.39020537124802529</v>
      </c>
      <c r="L64" s="199">
        <v>7463</v>
      </c>
      <c r="M64" s="224">
        <v>7.8741902129186095E-2</v>
      </c>
      <c r="N64" s="198">
        <v>519.39393939393904</v>
      </c>
      <c r="O64" s="199">
        <v>6085</v>
      </c>
      <c r="P64" s="224">
        <v>6.3273370073827592E-2</v>
      </c>
      <c r="Q64" s="198">
        <v>340</v>
      </c>
      <c r="R64" s="199">
        <v>7439</v>
      </c>
      <c r="S64" s="224">
        <v>6.9485050299367634E-2</v>
      </c>
      <c r="T64" s="198">
        <v>463.03030000000001</v>
      </c>
      <c r="U64" s="224">
        <v>-3.2158649336727859E-3</v>
      </c>
      <c r="V64" s="199">
        <v>1157120</v>
      </c>
      <c r="W64" s="224">
        <v>7.0000000000000007E-2</v>
      </c>
      <c r="X64" s="200">
        <v>5257.58</v>
      </c>
      <c r="Y64" s="199">
        <v>1029140</v>
      </c>
      <c r="Z64" s="224">
        <v>0.06</v>
      </c>
      <c r="AA64" s="200">
        <v>5446.67</v>
      </c>
      <c r="AB64" s="199">
        <v>1190537</v>
      </c>
      <c r="AC64" s="224">
        <v>6.4000000000000001E-2</v>
      </c>
      <c r="AD64" s="200">
        <v>6051.52</v>
      </c>
      <c r="AE64" s="224">
        <v>2.9000000000000001E-2</v>
      </c>
    </row>
    <row r="65" spans="1:31" x14ac:dyDescent="0.3">
      <c r="A65" s="198" t="s">
        <v>2091</v>
      </c>
      <c r="B65" s="199">
        <v>1240</v>
      </c>
      <c r="C65" s="224">
        <v>0.12254175313766183</v>
      </c>
      <c r="D65" s="198">
        <v>153.939393939393</v>
      </c>
      <c r="E65" s="199">
        <v>1459</v>
      </c>
      <c r="F65" s="224">
        <v>0.14138966954162224</v>
      </c>
      <c r="G65" s="198">
        <v>167.272727272727</v>
      </c>
      <c r="H65" s="199">
        <v>1614</v>
      </c>
      <c r="I65" s="224">
        <v>0.12534948741845295</v>
      </c>
      <c r="J65" s="198">
        <v>167.27271999999999</v>
      </c>
      <c r="K65" s="224">
        <v>0.30161290322580647</v>
      </c>
      <c r="L65" s="199">
        <v>11586</v>
      </c>
      <c r="M65" s="224">
        <v>0.12224355863174999</v>
      </c>
      <c r="N65" s="198">
        <v>476.36363636363598</v>
      </c>
      <c r="O65" s="199">
        <v>11142</v>
      </c>
      <c r="P65" s="224">
        <v>0.11585733596755746</v>
      </c>
      <c r="Q65" s="198">
        <v>528.48484848484804</v>
      </c>
      <c r="R65" s="199">
        <v>11801</v>
      </c>
      <c r="S65" s="224">
        <v>0.11022893918306728</v>
      </c>
      <c r="T65" s="198">
        <v>632.72730000000001</v>
      </c>
      <c r="U65" s="224">
        <v>1.8556878991886759E-2</v>
      </c>
      <c r="V65" s="199">
        <v>1721087</v>
      </c>
      <c r="W65" s="224">
        <v>0.10299999999999999</v>
      </c>
      <c r="X65" s="200">
        <v>6296.36</v>
      </c>
      <c r="Y65" s="199">
        <v>1687092</v>
      </c>
      <c r="Z65" s="224">
        <v>9.8000000000000004E-2</v>
      </c>
      <c r="AA65" s="200">
        <v>5295.15</v>
      </c>
      <c r="AB65" s="199">
        <v>1676497</v>
      </c>
      <c r="AC65" s="224">
        <v>0.09</v>
      </c>
      <c r="AD65" s="200">
        <v>7269.7</v>
      </c>
      <c r="AE65" s="224">
        <v>-2.5999999999999999E-2</v>
      </c>
    </row>
    <row r="66" spans="1:31" x14ac:dyDescent="0.3">
      <c r="A66" s="198" t="s">
        <v>2092</v>
      </c>
      <c r="B66" s="199">
        <v>252</v>
      </c>
      <c r="C66" s="224">
        <v>2.4903646605395791E-2</v>
      </c>
      <c r="D66" s="198">
        <v>64.848484848484802</v>
      </c>
      <c r="E66" s="199">
        <v>205</v>
      </c>
      <c r="F66" s="224">
        <v>1.9866266111057271E-2</v>
      </c>
      <c r="G66" s="198">
        <v>56.969696969696898</v>
      </c>
      <c r="H66" s="199">
        <v>426</v>
      </c>
      <c r="I66" s="224">
        <v>3.308480894687791E-2</v>
      </c>
      <c r="J66" s="198">
        <v>93.333335899999994</v>
      </c>
      <c r="K66" s="224">
        <v>0.69047619047619047</v>
      </c>
      <c r="L66" s="199">
        <v>2984</v>
      </c>
      <c r="M66" s="224">
        <v>3.1484099685581045E-2</v>
      </c>
      <c r="N66" s="198">
        <v>255.15151515151501</v>
      </c>
      <c r="O66" s="199">
        <v>2905</v>
      </c>
      <c r="P66" s="224">
        <v>3.0206925236560257E-2</v>
      </c>
      <c r="Q66" s="198">
        <v>233.333333333333</v>
      </c>
      <c r="R66" s="199">
        <v>3619</v>
      </c>
      <c r="S66" s="224">
        <v>3.3803790433312469E-2</v>
      </c>
      <c r="T66" s="198">
        <v>298.18182400000001</v>
      </c>
      <c r="U66" s="224">
        <v>0.21280160857908847</v>
      </c>
      <c r="V66" s="199">
        <v>569555</v>
      </c>
      <c r="W66" s="224">
        <v>3.4000000000000002E-2</v>
      </c>
      <c r="X66" s="200">
        <v>3166.06</v>
      </c>
      <c r="Y66" s="199">
        <v>527004</v>
      </c>
      <c r="Z66" s="224">
        <v>3.1E-2</v>
      </c>
      <c r="AA66" s="200">
        <v>3700</v>
      </c>
      <c r="AB66" s="199">
        <v>514234</v>
      </c>
      <c r="AC66" s="224">
        <v>2.8000000000000001E-2</v>
      </c>
      <c r="AD66" s="200">
        <v>3368.48</v>
      </c>
      <c r="AE66" s="224">
        <v>-9.7000000000000003E-2</v>
      </c>
    </row>
    <row r="67" spans="1:31" x14ac:dyDescent="0.3">
      <c r="A67" s="198" t="s">
        <v>2093</v>
      </c>
      <c r="B67" s="199">
        <v>1178</v>
      </c>
      <c r="C67" s="224">
        <v>0.11641466548077874</v>
      </c>
      <c r="D67" s="198">
        <v>182.42424242424201</v>
      </c>
      <c r="E67" s="199">
        <v>1408</v>
      </c>
      <c r="F67" s="224">
        <v>0.1364473301676519</v>
      </c>
      <c r="G67" s="198">
        <v>163.636363636363</v>
      </c>
      <c r="H67" s="199">
        <v>1306</v>
      </c>
      <c r="I67" s="224">
        <v>0.10142901522211867</v>
      </c>
      <c r="J67" s="198">
        <v>161.81817599999999</v>
      </c>
      <c r="K67" s="224">
        <v>0.10865874363327674</v>
      </c>
      <c r="L67" s="199">
        <v>11241</v>
      </c>
      <c r="M67" s="224">
        <v>0.11860347337989829</v>
      </c>
      <c r="N67" s="200">
        <v>596.969696969697</v>
      </c>
      <c r="O67" s="199">
        <v>10670</v>
      </c>
      <c r="P67" s="224">
        <v>0.11094936050743476</v>
      </c>
      <c r="Q67" s="200">
        <v>505.45454545454498</v>
      </c>
      <c r="R67" s="199">
        <v>12184</v>
      </c>
      <c r="S67" s="224">
        <v>0.11380640581361678</v>
      </c>
      <c r="T67" s="198">
        <v>483.03030000000001</v>
      </c>
      <c r="U67" s="224">
        <v>8.3889333689173562E-2</v>
      </c>
      <c r="V67" s="199">
        <v>1833165</v>
      </c>
      <c r="W67" s="224">
        <v>0.11</v>
      </c>
      <c r="X67" s="200">
        <v>7343.03</v>
      </c>
      <c r="Y67" s="199">
        <v>1910340</v>
      </c>
      <c r="Z67" s="224">
        <v>0.111</v>
      </c>
      <c r="AA67" s="200">
        <v>6383.64</v>
      </c>
      <c r="AB67" s="199">
        <v>1942421</v>
      </c>
      <c r="AC67" s="224">
        <v>0.104</v>
      </c>
      <c r="AD67" s="200">
        <v>7973.94</v>
      </c>
      <c r="AE67" s="224">
        <v>0.06</v>
      </c>
    </row>
    <row r="68" spans="1:31" x14ac:dyDescent="0.3">
      <c r="A68" s="198" t="s">
        <v>2094</v>
      </c>
      <c r="B68" s="199">
        <v>481</v>
      </c>
      <c r="C68" s="224">
        <v>4.7534341338076887E-2</v>
      </c>
      <c r="D68" s="198">
        <v>99.393939393939405</v>
      </c>
      <c r="E68" s="199">
        <v>468</v>
      </c>
      <c r="F68" s="224">
        <v>4.5353231902316118E-2</v>
      </c>
      <c r="G68" s="198">
        <v>89.090909090909093</v>
      </c>
      <c r="H68" s="199">
        <v>867</v>
      </c>
      <c r="I68" s="224">
        <v>6.733457595526561E-2</v>
      </c>
      <c r="J68" s="198">
        <v>188.484848</v>
      </c>
      <c r="K68" s="224">
        <v>0.80249480249480254</v>
      </c>
      <c r="L68" s="199">
        <v>4885</v>
      </c>
      <c r="M68" s="224">
        <v>5.1541496971871111E-2</v>
      </c>
      <c r="N68" s="198">
        <v>315.75757575757501</v>
      </c>
      <c r="O68" s="199">
        <v>5162</v>
      </c>
      <c r="P68" s="224">
        <v>5.3675782468545284E-2</v>
      </c>
      <c r="Q68" s="198">
        <v>309.09090909090901</v>
      </c>
      <c r="R68" s="199">
        <v>7242</v>
      </c>
      <c r="S68" s="224">
        <v>6.764494344240092E-2</v>
      </c>
      <c r="T68" s="198">
        <v>623.03030000000001</v>
      </c>
      <c r="U68" s="224">
        <v>0.48249744114636645</v>
      </c>
      <c r="V68" s="199">
        <v>782174</v>
      </c>
      <c r="W68" s="224">
        <v>4.7E-2</v>
      </c>
      <c r="X68" s="200">
        <v>3563.64</v>
      </c>
      <c r="Y68" s="199">
        <v>808614</v>
      </c>
      <c r="Z68" s="224">
        <v>4.7E-2</v>
      </c>
      <c r="AA68" s="200">
        <v>4143.6400000000003</v>
      </c>
      <c r="AB68" s="199">
        <v>1028818</v>
      </c>
      <c r="AC68" s="224">
        <v>5.5E-2</v>
      </c>
      <c r="AD68" s="200">
        <v>4473.33</v>
      </c>
      <c r="AE68" s="224">
        <v>0.315</v>
      </c>
    </row>
    <row r="69" spans="1:31" x14ac:dyDescent="0.3">
      <c r="A69" s="198" t="s">
        <v>2095</v>
      </c>
      <c r="B69" s="199">
        <v>285</v>
      </c>
      <c r="C69" s="224">
        <v>2.816483842276905E-2</v>
      </c>
      <c r="D69" s="198">
        <v>86.060606060606005</v>
      </c>
      <c r="E69" s="199">
        <v>151</v>
      </c>
      <c r="F69" s="224">
        <v>1.4633200891559259E-2</v>
      </c>
      <c r="G69" s="198">
        <v>43.636363636363598</v>
      </c>
      <c r="H69" s="199">
        <v>90</v>
      </c>
      <c r="I69" s="224">
        <v>6.9897483690587138E-3</v>
      </c>
      <c r="J69" s="198">
        <v>38.181820000000002</v>
      </c>
      <c r="K69" s="224">
        <v>-0.68421052631578949</v>
      </c>
      <c r="L69" s="199">
        <v>1656</v>
      </c>
      <c r="M69" s="224">
        <v>1.7472409208888137E-2</v>
      </c>
      <c r="N69" s="198">
        <v>194.54545454545399</v>
      </c>
      <c r="O69" s="199">
        <v>1111</v>
      </c>
      <c r="P69" s="224">
        <v>1.1552459186856608E-2</v>
      </c>
      <c r="Q69" s="198">
        <v>138.78787878787799</v>
      </c>
      <c r="R69" s="199">
        <v>1039</v>
      </c>
      <c r="S69" s="224">
        <v>9.7049290578092445E-3</v>
      </c>
      <c r="T69" s="198">
        <v>154.545456</v>
      </c>
      <c r="U69" s="224">
        <v>-0.37258454106280192</v>
      </c>
      <c r="V69" s="199">
        <v>499869</v>
      </c>
      <c r="W69" s="224">
        <v>0.03</v>
      </c>
      <c r="X69" s="200">
        <v>2912.73</v>
      </c>
      <c r="Y69" s="199">
        <v>495819</v>
      </c>
      <c r="Z69" s="224">
        <v>2.9000000000000001E-2</v>
      </c>
      <c r="AA69" s="200">
        <v>3311.52</v>
      </c>
      <c r="AB69" s="199">
        <v>542674</v>
      </c>
      <c r="AC69" s="224">
        <v>2.9000000000000001E-2</v>
      </c>
      <c r="AD69" s="200">
        <v>4341.21</v>
      </c>
      <c r="AE69" s="224">
        <v>8.5999999999999993E-2</v>
      </c>
    </row>
    <row r="70" spans="1:31" x14ac:dyDescent="0.3">
      <c r="A70" s="198" t="s">
        <v>2096</v>
      </c>
      <c r="B70" s="199">
        <v>570</v>
      </c>
      <c r="C70" s="224">
        <v>5.63296768455381E-2</v>
      </c>
      <c r="D70" s="198">
        <v>109.69696969696901</v>
      </c>
      <c r="E70" s="199">
        <v>378</v>
      </c>
      <c r="F70" s="224">
        <v>3.6631456536486091E-2</v>
      </c>
      <c r="G70" s="198">
        <v>90.303030303030297</v>
      </c>
      <c r="H70" s="199">
        <v>546</v>
      </c>
      <c r="I70" s="224">
        <v>4.2404473438956196E-2</v>
      </c>
      <c r="J70" s="198">
        <v>96.363640000000004</v>
      </c>
      <c r="K70" s="224">
        <v>-4.2105263157894736E-2</v>
      </c>
      <c r="L70" s="199">
        <v>3459</v>
      </c>
      <c r="M70" s="224">
        <v>3.6495811264217436E-2</v>
      </c>
      <c r="N70" s="198">
        <v>268.48484848484799</v>
      </c>
      <c r="O70" s="199">
        <v>3494</v>
      </c>
      <c r="P70" s="224">
        <v>3.6331496308620155E-2</v>
      </c>
      <c r="Q70" s="198">
        <v>235.15151515151501</v>
      </c>
      <c r="R70" s="199">
        <v>3207</v>
      </c>
      <c r="S70" s="224">
        <v>2.9955445128387152E-2</v>
      </c>
      <c r="T70" s="198">
        <v>285.45455900000002</v>
      </c>
      <c r="U70" s="224">
        <v>-7.2853425845620115E-2</v>
      </c>
      <c r="V70" s="199">
        <v>1166047</v>
      </c>
      <c r="W70" s="224">
        <v>7.0000000000000007E-2</v>
      </c>
      <c r="X70" s="200">
        <v>4752.12</v>
      </c>
      <c r="Y70" s="199">
        <v>1075345</v>
      </c>
      <c r="Z70" s="224">
        <v>6.2E-2</v>
      </c>
      <c r="AA70" s="200">
        <v>4914.55</v>
      </c>
      <c r="AB70" s="199">
        <v>1118253</v>
      </c>
      <c r="AC70" s="224">
        <v>0.06</v>
      </c>
      <c r="AD70" s="200">
        <v>5002.42</v>
      </c>
      <c r="AE70" s="224">
        <v>-4.1000000000000002E-2</v>
      </c>
    </row>
    <row r="71" spans="1:31" x14ac:dyDescent="0.3">
      <c r="A71" s="198" t="s">
        <v>2097</v>
      </c>
      <c r="B71" s="199">
        <v>621</v>
      </c>
      <c r="C71" s="224">
        <v>6.136970056329677E-2</v>
      </c>
      <c r="D71" s="198">
        <v>110.30303030303</v>
      </c>
      <c r="E71" s="199">
        <v>692</v>
      </c>
      <c r="F71" s="224">
        <v>6.706076170171528E-2</v>
      </c>
      <c r="G71" s="198">
        <v>106.06060606060601</v>
      </c>
      <c r="H71" s="199">
        <v>717</v>
      </c>
      <c r="I71" s="224">
        <v>5.5684995340167756E-2</v>
      </c>
      <c r="J71" s="198">
        <v>136.363632</v>
      </c>
      <c r="K71" s="224">
        <v>0.15458937198067632</v>
      </c>
      <c r="L71" s="199">
        <v>5585</v>
      </c>
      <c r="M71" s="224">
        <v>5.892717719301948E-2</v>
      </c>
      <c r="N71" s="198">
        <v>290.90909090909003</v>
      </c>
      <c r="O71" s="199">
        <v>6416</v>
      </c>
      <c r="P71" s="224">
        <v>6.671519184776957E-2</v>
      </c>
      <c r="Q71" s="198">
        <v>380.60606060606</v>
      </c>
      <c r="R71" s="199">
        <v>6731</v>
      </c>
      <c r="S71" s="224">
        <v>6.2871874387020243E-2</v>
      </c>
      <c r="T71" s="200">
        <v>431.51513699999998</v>
      </c>
      <c r="U71" s="224">
        <v>0.20519247985675917</v>
      </c>
      <c r="V71" s="199">
        <v>2031092</v>
      </c>
      <c r="W71" s="224">
        <v>0.122</v>
      </c>
      <c r="X71" s="200">
        <v>5936.97</v>
      </c>
      <c r="Y71" s="199">
        <v>2219057</v>
      </c>
      <c r="Z71" s="224">
        <v>0.129</v>
      </c>
      <c r="AA71" s="200">
        <v>7446.67</v>
      </c>
      <c r="AB71" s="199">
        <v>2581266</v>
      </c>
      <c r="AC71" s="224">
        <v>0.13800000000000001</v>
      </c>
      <c r="AD71" s="200">
        <v>8415.76</v>
      </c>
      <c r="AE71" s="224">
        <v>0.27100000000000002</v>
      </c>
    </row>
    <row r="72" spans="1:31" x14ac:dyDescent="0.3">
      <c r="A72" s="198" t="s">
        <v>2098</v>
      </c>
      <c r="B72" s="199">
        <v>2368</v>
      </c>
      <c r="C72" s="224">
        <v>0.23401521889514773</v>
      </c>
      <c r="D72" s="198">
        <v>224.24242424242399</v>
      </c>
      <c r="E72" s="199">
        <v>2485</v>
      </c>
      <c r="F72" s="224">
        <v>0.2408179087120845</v>
      </c>
      <c r="G72" s="198">
        <v>161.21212121212099</v>
      </c>
      <c r="H72" s="199">
        <v>3541</v>
      </c>
      <c r="I72" s="224">
        <v>0.27500776638707675</v>
      </c>
      <c r="J72" s="200">
        <v>259.39395100000002</v>
      </c>
      <c r="K72" s="224">
        <v>0.49535472972972971</v>
      </c>
      <c r="L72" s="199">
        <v>20063</v>
      </c>
      <c r="M72" s="224">
        <v>0.21168414610985672</v>
      </c>
      <c r="N72" s="200">
        <v>597.57575757575705</v>
      </c>
      <c r="O72" s="199">
        <v>21378</v>
      </c>
      <c r="P72" s="224">
        <v>0.22229385463242177</v>
      </c>
      <c r="Q72" s="200">
        <v>698.18181818181802</v>
      </c>
      <c r="R72" s="199">
        <v>23372</v>
      </c>
      <c r="S72" s="224">
        <v>0.21830953025901606</v>
      </c>
      <c r="T72" s="200">
        <v>826.66669999999999</v>
      </c>
      <c r="U72" s="224">
        <v>0.16493046902257888</v>
      </c>
      <c r="V72" s="199">
        <v>3341712</v>
      </c>
      <c r="W72" s="224">
        <v>0.20100000000000001</v>
      </c>
      <c r="X72" s="200">
        <v>10725.45</v>
      </c>
      <c r="Y72" s="199">
        <v>3616356</v>
      </c>
      <c r="Z72" s="224">
        <v>0.21</v>
      </c>
      <c r="AA72" s="200">
        <v>8558.7900000000009</v>
      </c>
      <c r="AB72" s="199">
        <v>3960265</v>
      </c>
      <c r="AC72" s="224">
        <v>0.21199999999999999</v>
      </c>
      <c r="AD72" s="200">
        <v>11342.42</v>
      </c>
      <c r="AE72" s="224">
        <v>0.185</v>
      </c>
    </row>
    <row r="73" spans="1:31" x14ac:dyDescent="0.3">
      <c r="A73" s="198" t="s">
        <v>2099</v>
      </c>
      <c r="B73" s="199">
        <v>622</v>
      </c>
      <c r="C73" s="224">
        <v>6.1468524557762624E-2</v>
      </c>
      <c r="D73" s="198">
        <v>116.363636363636</v>
      </c>
      <c r="E73" s="199">
        <v>579</v>
      </c>
      <c r="F73" s="224">
        <v>5.611008818683981E-2</v>
      </c>
      <c r="G73" s="198">
        <v>104.84848484848401</v>
      </c>
      <c r="H73" s="199">
        <v>677</v>
      </c>
      <c r="I73" s="224">
        <v>5.2578440509474994E-2</v>
      </c>
      <c r="J73" s="198">
        <v>117.57576</v>
      </c>
      <c r="K73" s="224">
        <v>8.8424437299035374E-2</v>
      </c>
      <c r="L73" s="199">
        <v>6644</v>
      </c>
      <c r="M73" s="224">
        <v>7.0100656270442513E-2</v>
      </c>
      <c r="N73" s="198">
        <v>398.78787878787801</v>
      </c>
      <c r="O73" s="199">
        <v>7010</v>
      </c>
      <c r="P73" s="224">
        <v>7.2891754185296864E-2</v>
      </c>
      <c r="Q73" s="200">
        <v>458.78787878787801</v>
      </c>
      <c r="R73" s="199">
        <v>8035</v>
      </c>
      <c r="S73" s="224">
        <v>7.5052074089987764E-2</v>
      </c>
      <c r="T73" s="198">
        <v>446.66665599999999</v>
      </c>
      <c r="U73" s="224">
        <v>0.20936183022275737</v>
      </c>
      <c r="V73" s="199">
        <v>1535354</v>
      </c>
      <c r="W73" s="224">
        <v>9.1999999999999998E-2</v>
      </c>
      <c r="X73" s="200">
        <v>7220</v>
      </c>
      <c r="Y73" s="199">
        <v>1764129</v>
      </c>
      <c r="Z73" s="224">
        <v>0.10199999999999999</v>
      </c>
      <c r="AA73" s="200">
        <v>6693.33</v>
      </c>
      <c r="AB73" s="199">
        <v>1894858</v>
      </c>
      <c r="AC73" s="224">
        <v>0.10199999999999999</v>
      </c>
      <c r="AD73" s="200">
        <v>7576.36</v>
      </c>
      <c r="AE73" s="224">
        <v>0.23400000000000001</v>
      </c>
    </row>
    <row r="74" spans="1:31" x14ac:dyDescent="0.3">
      <c r="A74" s="198" t="s">
        <v>2100</v>
      </c>
      <c r="B74" s="199">
        <v>477</v>
      </c>
      <c r="C74" s="224">
        <v>4.7139045360213461E-2</v>
      </c>
      <c r="D74" s="198">
        <v>104.24242424242399</v>
      </c>
      <c r="E74" s="199">
        <v>420</v>
      </c>
      <c r="F74" s="224">
        <v>4.0701618373873434E-2</v>
      </c>
      <c r="G74" s="198">
        <v>96.969696969696898</v>
      </c>
      <c r="H74" s="199">
        <v>540</v>
      </c>
      <c r="I74" s="224">
        <v>4.1938490214352281E-2</v>
      </c>
      <c r="J74" s="198">
        <v>95.151510000000002</v>
      </c>
      <c r="K74" s="224">
        <v>0.13207547169811321</v>
      </c>
      <c r="L74" s="199">
        <v>4094</v>
      </c>
      <c r="M74" s="224">
        <v>4.3195678321973456E-2</v>
      </c>
      <c r="N74" s="198">
        <v>355.75757575757501</v>
      </c>
      <c r="O74" s="199">
        <v>3875</v>
      </c>
      <c r="P74" s="224">
        <v>4.0293230737236146E-2</v>
      </c>
      <c r="Q74" s="198">
        <v>295.75757575757501</v>
      </c>
      <c r="R74" s="199">
        <v>4548</v>
      </c>
      <c r="S74" s="224">
        <v>4.2481248657282436E-2</v>
      </c>
      <c r="T74" s="198">
        <v>347.878784</v>
      </c>
      <c r="U74" s="224">
        <v>0.11089399120664387</v>
      </c>
      <c r="V74" s="199">
        <v>869433</v>
      </c>
      <c r="W74" s="224">
        <v>5.1999999999999998E-2</v>
      </c>
      <c r="X74" s="200">
        <v>4905.45</v>
      </c>
      <c r="Y74" s="199">
        <v>925941</v>
      </c>
      <c r="Z74" s="224">
        <v>5.3999999999999999E-2</v>
      </c>
      <c r="AA74" s="200">
        <v>4598.79</v>
      </c>
      <c r="AB74" s="199">
        <v>952302</v>
      </c>
      <c r="AC74" s="224">
        <v>5.0999999999999997E-2</v>
      </c>
      <c r="AD74" s="200">
        <v>5337.58</v>
      </c>
      <c r="AE74" s="224">
        <v>9.5000000000000001E-2</v>
      </c>
    </row>
    <row r="75" spans="1:31" x14ac:dyDescent="0.3">
      <c r="A75" s="198" t="s">
        <v>2101</v>
      </c>
      <c r="B75" s="199">
        <v>649</v>
      </c>
      <c r="C75" s="224">
        <v>6.4136772408340745E-2</v>
      </c>
      <c r="D75" s="198">
        <v>113.939393939393</v>
      </c>
      <c r="E75" s="199">
        <v>490</v>
      </c>
      <c r="F75" s="224">
        <v>4.7485221436185679E-2</v>
      </c>
      <c r="G75" s="198">
        <v>75.151515151515099</v>
      </c>
      <c r="H75" s="199">
        <v>519</v>
      </c>
      <c r="I75" s="224">
        <v>4.0307548928238582E-2</v>
      </c>
      <c r="J75" s="198">
        <v>84.848489999999998</v>
      </c>
      <c r="K75" s="224">
        <v>-0.20030816640986132</v>
      </c>
      <c r="L75" s="199">
        <v>4070</v>
      </c>
      <c r="M75" s="224">
        <v>4.294245500010551E-2</v>
      </c>
      <c r="N75" s="198">
        <v>265.45454545454498</v>
      </c>
      <c r="O75" s="199">
        <v>3884</v>
      </c>
      <c r="P75" s="224">
        <v>4.0386815015077467E-2</v>
      </c>
      <c r="Q75" s="198">
        <v>285.45454545454498</v>
      </c>
      <c r="R75" s="199">
        <v>5070</v>
      </c>
      <c r="S75" s="224">
        <v>4.7357064796047038E-2</v>
      </c>
      <c r="T75" s="198">
        <v>347.27273600000001</v>
      </c>
      <c r="U75" s="224">
        <v>0.24570024570024571</v>
      </c>
      <c r="V75" s="199">
        <v>769546</v>
      </c>
      <c r="W75" s="224">
        <v>4.5999999999999999E-2</v>
      </c>
      <c r="X75" s="200">
        <v>4275.76</v>
      </c>
      <c r="Y75" s="199">
        <v>774573</v>
      </c>
      <c r="Z75" s="224">
        <v>4.4999999999999998E-2</v>
      </c>
      <c r="AA75" s="200">
        <v>4542.42</v>
      </c>
      <c r="AB75" s="199">
        <v>850479</v>
      </c>
      <c r="AC75" s="224">
        <v>4.5999999999999999E-2</v>
      </c>
      <c r="AD75" s="200">
        <v>5041.21</v>
      </c>
      <c r="AE75" s="224">
        <v>0.105</v>
      </c>
    </row>
    <row r="76" spans="1:31" x14ac:dyDescent="0.3">
      <c r="A76" s="198" t="s">
        <v>2102</v>
      </c>
      <c r="B76" s="199">
        <v>2319</v>
      </c>
      <c r="C76" s="224">
        <v>0.22917284316632078</v>
      </c>
      <c r="D76" s="198">
        <v>187.272727272727</v>
      </c>
      <c r="E76" s="199">
        <v>2347</v>
      </c>
      <c r="F76" s="224">
        <v>0.2274445198178118</v>
      </c>
      <c r="G76" s="198">
        <v>156.363636363636</v>
      </c>
      <c r="H76" s="199">
        <v>3150</v>
      </c>
      <c r="I76" s="224">
        <v>0.24464119291705499</v>
      </c>
      <c r="J76" s="200">
        <v>222.42424</v>
      </c>
      <c r="K76" s="224">
        <v>0.35834411384217335</v>
      </c>
      <c r="L76" s="199">
        <v>21547</v>
      </c>
      <c r="M76" s="224">
        <v>0.22734178817869125</v>
      </c>
      <c r="N76" s="200">
        <v>589.69696969696895</v>
      </c>
      <c r="O76" s="199">
        <v>21791</v>
      </c>
      <c r="P76" s="224">
        <v>0.2265883331600291</v>
      </c>
      <c r="Q76" s="200">
        <v>627.87878787878697</v>
      </c>
      <c r="R76" s="199">
        <v>25387</v>
      </c>
      <c r="S76" s="224">
        <v>0.23713092780616296</v>
      </c>
      <c r="T76" s="200">
        <v>777.57574499999998</v>
      </c>
      <c r="U76" s="224">
        <v>0.17821506474219148</v>
      </c>
      <c r="V76" s="199">
        <v>6022109</v>
      </c>
      <c r="W76" s="224">
        <v>0.36199999999999999</v>
      </c>
      <c r="X76" s="200">
        <v>16343.64</v>
      </c>
      <c r="Y76" s="199">
        <v>6433784</v>
      </c>
      <c r="Z76" s="224">
        <v>0.373</v>
      </c>
      <c r="AA76" s="200">
        <v>15093.33</v>
      </c>
      <c r="AB76" s="199">
        <v>7517770</v>
      </c>
      <c r="AC76" s="224">
        <v>0.40300000000000002</v>
      </c>
      <c r="AD76" s="200">
        <v>20818.79</v>
      </c>
      <c r="AE76" s="224">
        <v>0.248</v>
      </c>
    </row>
    <row r="77" spans="1:31" x14ac:dyDescent="0.3">
      <c r="A77" s="198" t="s">
        <v>2089</v>
      </c>
      <c r="B77" s="198">
        <v>108</v>
      </c>
      <c r="C77" s="224">
        <v>1.0672991402312482E-2</v>
      </c>
      <c r="D77" s="198">
        <v>49.090909090909101</v>
      </c>
      <c r="E77" s="198">
        <v>42</v>
      </c>
      <c r="F77" s="224">
        <v>4.0701618373873436E-3</v>
      </c>
      <c r="G77" s="198">
        <v>18.7878787878787</v>
      </c>
      <c r="H77" s="199">
        <v>15</v>
      </c>
      <c r="I77" s="224">
        <v>1.1649580615097856E-3</v>
      </c>
      <c r="J77" s="198">
        <v>11.515152</v>
      </c>
      <c r="K77" s="224">
        <v>-0.86111111111111116</v>
      </c>
      <c r="L77" s="199">
        <v>1629</v>
      </c>
      <c r="M77" s="224">
        <v>1.7187532971786702E-2</v>
      </c>
      <c r="N77" s="198">
        <v>138.78787878787799</v>
      </c>
      <c r="O77" s="199">
        <v>1603</v>
      </c>
      <c r="P77" s="224">
        <v>1.6668399708848914E-2</v>
      </c>
      <c r="Q77" s="198">
        <v>156.969696969696</v>
      </c>
      <c r="R77" s="199">
        <v>1285</v>
      </c>
      <c r="S77" s="224">
        <v>1.2002727468031646E-2</v>
      </c>
      <c r="T77" s="198">
        <v>143.03030000000001</v>
      </c>
      <c r="U77" s="224">
        <v>-0.21117249846531613</v>
      </c>
      <c r="V77" s="199">
        <v>56841</v>
      </c>
      <c r="W77" s="224">
        <v>3.0000000000000001E-3</v>
      </c>
      <c r="X77" s="200">
        <v>1040</v>
      </c>
      <c r="Y77" s="199">
        <v>60805</v>
      </c>
      <c r="Z77" s="224">
        <v>4.0000000000000001E-3</v>
      </c>
      <c r="AA77" s="200">
        <v>1160.6099999999999</v>
      </c>
      <c r="AB77" s="199">
        <v>63300</v>
      </c>
      <c r="AC77" s="224">
        <v>3.0000000000000001E-3</v>
      </c>
      <c r="AD77" s="200">
        <v>1233.33</v>
      </c>
      <c r="AE77" s="224">
        <v>0.114</v>
      </c>
    </row>
    <row r="78" spans="1:31" x14ac:dyDescent="0.3">
      <c r="A78" s="198" t="s">
        <v>2090</v>
      </c>
      <c r="B78" s="199">
        <v>137</v>
      </c>
      <c r="C78" s="224">
        <v>1.3538887241822315E-2</v>
      </c>
      <c r="D78" s="198">
        <v>60.606060606060602</v>
      </c>
      <c r="E78" s="199">
        <v>38</v>
      </c>
      <c r="F78" s="224">
        <v>3.6825273766837871E-3</v>
      </c>
      <c r="G78" s="198">
        <v>24.2424242424242</v>
      </c>
      <c r="H78" s="199">
        <v>47</v>
      </c>
      <c r="I78" s="224">
        <v>3.6502019260639951E-3</v>
      </c>
      <c r="J78" s="198">
        <v>18.787877999999999</v>
      </c>
      <c r="K78" s="224">
        <v>-0.65693430656934304</v>
      </c>
      <c r="L78" s="199">
        <v>744</v>
      </c>
      <c r="M78" s="224">
        <v>7.8499229779062651E-3</v>
      </c>
      <c r="N78" s="198">
        <v>131.51515151515099</v>
      </c>
      <c r="O78" s="199">
        <v>647</v>
      </c>
      <c r="P78" s="224">
        <v>6.7276697514817513E-3</v>
      </c>
      <c r="Q78" s="198">
        <v>107.272727272727</v>
      </c>
      <c r="R78" s="199">
        <v>753</v>
      </c>
      <c r="S78" s="224">
        <v>7.0335048898271047E-3</v>
      </c>
      <c r="T78" s="198">
        <v>133.939392</v>
      </c>
      <c r="U78" s="224">
        <v>1.2096774193548387E-2</v>
      </c>
      <c r="V78" s="199">
        <v>200432</v>
      </c>
      <c r="W78" s="224">
        <v>1.2E-2</v>
      </c>
      <c r="X78" s="200">
        <v>1949.09</v>
      </c>
      <c r="Y78" s="199">
        <v>179621</v>
      </c>
      <c r="Z78" s="224">
        <v>0.01</v>
      </c>
      <c r="AA78" s="200">
        <v>1950.91</v>
      </c>
      <c r="AB78" s="199">
        <v>239446</v>
      </c>
      <c r="AC78" s="224">
        <v>1.2999999999999999E-2</v>
      </c>
      <c r="AD78" s="200">
        <v>2476.36</v>
      </c>
      <c r="AE78" s="224">
        <v>0.19500000000000001</v>
      </c>
    </row>
    <row r="79" spans="1:31" x14ac:dyDescent="0.3">
      <c r="A79" s="198" t="s">
        <v>2091</v>
      </c>
      <c r="B79" s="199">
        <v>181</v>
      </c>
      <c r="C79" s="224">
        <v>1.7887142998319991E-2</v>
      </c>
      <c r="D79" s="198">
        <v>64.848484848484802</v>
      </c>
      <c r="E79" s="199">
        <v>173</v>
      </c>
      <c r="F79" s="224">
        <v>1.676519042542882E-2</v>
      </c>
      <c r="G79" s="198">
        <v>56.363636363636303</v>
      </c>
      <c r="H79" s="199">
        <v>299</v>
      </c>
      <c r="I79" s="224">
        <v>2.3221497359428394E-2</v>
      </c>
      <c r="J79" s="198">
        <v>79.393936199999999</v>
      </c>
      <c r="K79" s="224">
        <v>0.65193370165745856</v>
      </c>
      <c r="L79" s="199">
        <v>1283</v>
      </c>
      <c r="M79" s="224">
        <v>1.3536896748190509E-2</v>
      </c>
      <c r="N79" s="198">
        <v>185.45454545454501</v>
      </c>
      <c r="O79" s="199">
        <v>1501</v>
      </c>
      <c r="P79" s="224">
        <v>1.5607777893313923E-2</v>
      </c>
      <c r="Q79" s="198">
        <v>155.15151515151501</v>
      </c>
      <c r="R79" s="199">
        <v>1768</v>
      </c>
      <c r="S79" s="224">
        <v>1.6514258492980508E-2</v>
      </c>
      <c r="T79" s="198">
        <v>201.81817599999999</v>
      </c>
      <c r="U79" s="224">
        <v>0.37802026500389713</v>
      </c>
      <c r="V79" s="199">
        <v>608329</v>
      </c>
      <c r="W79" s="224">
        <v>3.6999999999999998E-2</v>
      </c>
      <c r="X79" s="200">
        <v>4297.58</v>
      </c>
      <c r="Y79" s="199">
        <v>630592</v>
      </c>
      <c r="Z79" s="224">
        <v>3.6999999999999998E-2</v>
      </c>
      <c r="AA79" s="200">
        <v>3556.97</v>
      </c>
      <c r="AB79" s="199">
        <v>669807</v>
      </c>
      <c r="AC79" s="224">
        <v>3.5999999999999997E-2</v>
      </c>
      <c r="AD79" s="200">
        <v>4857.58</v>
      </c>
      <c r="AE79" s="224">
        <v>0.10100000000000001</v>
      </c>
    </row>
    <row r="80" spans="1:31" x14ac:dyDescent="0.3">
      <c r="A80" s="198" t="s">
        <v>2092</v>
      </c>
      <c r="B80" s="198">
        <v>16</v>
      </c>
      <c r="C80" s="224">
        <v>1.581183911453701E-3</v>
      </c>
      <c r="D80" s="198">
        <v>13.9393939393939</v>
      </c>
      <c r="E80" s="198">
        <v>13</v>
      </c>
      <c r="F80" s="224">
        <v>1.2598119972865587E-3</v>
      </c>
      <c r="G80" s="198">
        <v>9.0909090909090899</v>
      </c>
      <c r="H80" s="198">
        <v>0</v>
      </c>
      <c r="I80" s="224">
        <v>0</v>
      </c>
      <c r="J80" s="198">
        <v>16.969695999999999</v>
      </c>
      <c r="K80" s="224">
        <v>-1</v>
      </c>
      <c r="L80" s="199">
        <v>135</v>
      </c>
      <c r="M80" s="224">
        <v>1.4243811855071853E-3</v>
      </c>
      <c r="N80" s="198">
        <v>47.878787878787797</v>
      </c>
      <c r="O80" s="199">
        <v>134</v>
      </c>
      <c r="P80" s="224">
        <v>1.3933659145263595E-3</v>
      </c>
      <c r="Q80" s="198">
        <v>44.2424242424242</v>
      </c>
      <c r="R80" s="199">
        <v>302</v>
      </c>
      <c r="S80" s="224">
        <v>2.8208744710860366E-3</v>
      </c>
      <c r="T80" s="198">
        <v>83.636359999999996</v>
      </c>
      <c r="U80" s="224">
        <v>1.2370370370370369</v>
      </c>
      <c r="V80" s="199">
        <v>104376</v>
      </c>
      <c r="W80" s="224">
        <v>6.0000000000000001E-3</v>
      </c>
      <c r="X80" s="200">
        <v>1259.3900000000001</v>
      </c>
      <c r="Y80" s="199">
        <v>105590</v>
      </c>
      <c r="Z80" s="224">
        <v>6.0000000000000001E-3</v>
      </c>
      <c r="AA80" s="200">
        <v>1395.15</v>
      </c>
      <c r="AB80" s="199">
        <v>111033</v>
      </c>
      <c r="AC80" s="224">
        <v>6.0000000000000001E-3</v>
      </c>
      <c r="AD80" s="200">
        <v>1593.33</v>
      </c>
      <c r="AE80" s="224">
        <v>6.4000000000000001E-2</v>
      </c>
    </row>
    <row r="81" spans="1:31" x14ac:dyDescent="0.3">
      <c r="A81" s="198" t="s">
        <v>2093</v>
      </c>
      <c r="B81" s="199">
        <v>51</v>
      </c>
      <c r="C81" s="224">
        <v>5.0400237177586722E-3</v>
      </c>
      <c r="D81" s="198">
        <v>25.4545454545454</v>
      </c>
      <c r="E81" s="199">
        <v>74</v>
      </c>
      <c r="F81" s="224">
        <v>7.171237523015796E-3</v>
      </c>
      <c r="G81" s="198">
        <v>40.606060606060602</v>
      </c>
      <c r="H81" s="199">
        <v>135</v>
      </c>
      <c r="I81" s="224">
        <v>1.048462255358807E-2</v>
      </c>
      <c r="J81" s="198">
        <v>38.787880000000001</v>
      </c>
      <c r="K81" s="224">
        <v>1.6470588235294117</v>
      </c>
      <c r="L81" s="199">
        <v>681</v>
      </c>
      <c r="M81" s="224">
        <v>7.1852117580029117E-3</v>
      </c>
      <c r="N81" s="198">
        <v>116.363636363636</v>
      </c>
      <c r="O81" s="199">
        <v>617</v>
      </c>
      <c r="P81" s="224">
        <v>6.4157221586773425E-3</v>
      </c>
      <c r="Q81" s="198">
        <v>115.757575757575</v>
      </c>
      <c r="R81" s="199">
        <v>1007</v>
      </c>
      <c r="S81" s="224">
        <v>9.4060284516014527E-3</v>
      </c>
      <c r="T81" s="198">
        <v>136.363632</v>
      </c>
      <c r="U81" s="224">
        <v>0.47870778267254038</v>
      </c>
      <c r="V81" s="199">
        <v>194211</v>
      </c>
      <c r="W81" s="224">
        <v>1.2E-2</v>
      </c>
      <c r="X81" s="200">
        <v>1776.97</v>
      </c>
      <c r="Y81" s="199">
        <v>218403</v>
      </c>
      <c r="Z81" s="224">
        <v>1.2999999999999999E-2</v>
      </c>
      <c r="AA81" s="200">
        <v>2206.67</v>
      </c>
      <c r="AB81" s="199">
        <v>262552</v>
      </c>
      <c r="AC81" s="224">
        <v>1.4E-2</v>
      </c>
      <c r="AD81" s="200">
        <v>2478.79</v>
      </c>
      <c r="AE81" s="224">
        <v>0.35199999999999998</v>
      </c>
    </row>
    <row r="82" spans="1:31" x14ac:dyDescent="0.3">
      <c r="A82" s="198" t="s">
        <v>2094</v>
      </c>
      <c r="B82" s="198">
        <v>43</v>
      </c>
      <c r="C82" s="224">
        <v>4.249431762031821E-3</v>
      </c>
      <c r="D82" s="198">
        <v>26.060606060605998</v>
      </c>
      <c r="E82" s="199">
        <v>46</v>
      </c>
      <c r="F82" s="224">
        <v>4.4577962980909E-3</v>
      </c>
      <c r="G82" s="198">
        <v>23.030303030302999</v>
      </c>
      <c r="H82" s="199">
        <v>0</v>
      </c>
      <c r="I82" s="224">
        <v>0</v>
      </c>
      <c r="J82" s="198">
        <v>16.969695999999999</v>
      </c>
      <c r="K82" s="224">
        <v>-1</v>
      </c>
      <c r="L82" s="199">
        <v>461</v>
      </c>
      <c r="M82" s="224">
        <v>4.8639979742134253E-3</v>
      </c>
      <c r="N82" s="198">
        <v>90.909090909090907</v>
      </c>
      <c r="O82" s="199">
        <v>439</v>
      </c>
      <c r="P82" s="224">
        <v>4.5648331080378494E-3</v>
      </c>
      <c r="Q82" s="198">
        <v>95.757575757575694</v>
      </c>
      <c r="R82" s="199">
        <v>310</v>
      </c>
      <c r="S82" s="224">
        <v>2.8955996226379846E-3</v>
      </c>
      <c r="T82" s="198">
        <v>73.939390000000003</v>
      </c>
      <c r="U82" s="224">
        <v>-0.32754880694143168</v>
      </c>
      <c r="V82" s="199">
        <v>112711</v>
      </c>
      <c r="W82" s="224">
        <v>7.0000000000000001E-3</v>
      </c>
      <c r="X82" s="200">
        <v>1455.15</v>
      </c>
      <c r="Y82" s="199">
        <v>116554</v>
      </c>
      <c r="Z82" s="224">
        <v>7.0000000000000001E-3</v>
      </c>
      <c r="AA82" s="200">
        <v>1445.45</v>
      </c>
      <c r="AB82" s="199">
        <v>150499</v>
      </c>
      <c r="AC82" s="224">
        <v>8.0000000000000002E-3</v>
      </c>
      <c r="AD82" s="200">
        <v>1929.7</v>
      </c>
      <c r="AE82" s="224">
        <v>0.33500000000000002</v>
      </c>
    </row>
    <row r="83" spans="1:31" x14ac:dyDescent="0.3">
      <c r="A83" s="198" t="s">
        <v>2095</v>
      </c>
      <c r="B83" s="199">
        <v>79</v>
      </c>
      <c r="C83" s="224">
        <v>7.8070955628026482E-3</v>
      </c>
      <c r="D83" s="198">
        <v>41.818181818181799</v>
      </c>
      <c r="E83" s="199">
        <v>25</v>
      </c>
      <c r="F83" s="224">
        <v>2.4227153793972282E-3</v>
      </c>
      <c r="G83" s="198">
        <v>15.151515151515101</v>
      </c>
      <c r="H83" s="199">
        <v>30</v>
      </c>
      <c r="I83" s="224">
        <v>2.3299161230195711E-3</v>
      </c>
      <c r="J83" s="198">
        <v>17.575758</v>
      </c>
      <c r="K83" s="224">
        <v>-0.620253164556962</v>
      </c>
      <c r="L83" s="199">
        <v>356</v>
      </c>
      <c r="M83" s="224">
        <v>3.7561459410411697E-3</v>
      </c>
      <c r="N83" s="198">
        <v>82.424242424242394</v>
      </c>
      <c r="O83" s="199">
        <v>294</v>
      </c>
      <c r="P83" s="224">
        <v>3.057086409483207E-3</v>
      </c>
      <c r="Q83" s="198">
        <v>55.757575757575701</v>
      </c>
      <c r="R83" s="199">
        <v>492</v>
      </c>
      <c r="S83" s="224">
        <v>4.595596820444801E-3</v>
      </c>
      <c r="T83" s="198">
        <v>109.696968</v>
      </c>
      <c r="U83" s="224">
        <v>0.38202247191011235</v>
      </c>
      <c r="V83" s="199">
        <v>291057</v>
      </c>
      <c r="W83" s="224">
        <v>1.7000000000000001E-2</v>
      </c>
      <c r="X83" s="200">
        <v>2160.61</v>
      </c>
      <c r="Y83" s="199">
        <v>309283</v>
      </c>
      <c r="Z83" s="224">
        <v>1.7999999999999999E-2</v>
      </c>
      <c r="AA83" s="200">
        <v>2424.85</v>
      </c>
      <c r="AB83" s="199">
        <v>379534</v>
      </c>
      <c r="AC83" s="224">
        <v>0.02</v>
      </c>
      <c r="AD83" s="200">
        <v>3549.09</v>
      </c>
      <c r="AE83" s="224">
        <v>0.30399999999999999</v>
      </c>
    </row>
    <row r="84" spans="1:31" x14ac:dyDescent="0.3">
      <c r="A84" s="198" t="s">
        <v>2096</v>
      </c>
      <c r="B84" s="199">
        <v>184</v>
      </c>
      <c r="C84" s="224">
        <v>1.8183614981717562E-2</v>
      </c>
      <c r="D84" s="198">
        <v>59.393939393939398</v>
      </c>
      <c r="E84" s="199">
        <v>194</v>
      </c>
      <c r="F84" s="224">
        <v>1.8800271344122491E-2</v>
      </c>
      <c r="G84" s="198">
        <v>66.060606060606005</v>
      </c>
      <c r="H84" s="199">
        <v>208</v>
      </c>
      <c r="I84" s="224">
        <v>1.6154085119602361E-2</v>
      </c>
      <c r="J84" s="198">
        <v>56.363636</v>
      </c>
      <c r="K84" s="224">
        <v>0.13043478260869565</v>
      </c>
      <c r="L84" s="199">
        <v>1298</v>
      </c>
      <c r="M84" s="224">
        <v>1.3695161324357974E-2</v>
      </c>
      <c r="N84" s="198">
        <v>176.969696969696</v>
      </c>
      <c r="O84" s="199">
        <v>1209</v>
      </c>
      <c r="P84" s="224">
        <v>1.2571487990017676E-2</v>
      </c>
      <c r="Q84" s="198">
        <v>159.39393939393901</v>
      </c>
      <c r="R84" s="199">
        <v>1219</v>
      </c>
      <c r="S84" s="224">
        <v>1.1386244967728075E-2</v>
      </c>
      <c r="T84" s="198">
        <v>206.060608</v>
      </c>
      <c r="U84" s="224">
        <v>-6.0862865947611713E-2</v>
      </c>
      <c r="V84" s="199">
        <v>506890</v>
      </c>
      <c r="W84" s="224">
        <v>0.03</v>
      </c>
      <c r="X84" s="200">
        <v>3207.27</v>
      </c>
      <c r="Y84" s="199">
        <v>499665</v>
      </c>
      <c r="Z84" s="224">
        <v>2.9000000000000001E-2</v>
      </c>
      <c r="AA84" s="200">
        <v>3057.58</v>
      </c>
      <c r="AB84" s="199">
        <v>557909</v>
      </c>
      <c r="AC84" s="224">
        <v>0.03</v>
      </c>
      <c r="AD84" s="200">
        <v>3047.88</v>
      </c>
      <c r="AE84" s="224">
        <v>0.10100000000000001</v>
      </c>
    </row>
    <row r="85" spans="1:31" x14ac:dyDescent="0.3">
      <c r="A85" s="198" t="s">
        <v>2097</v>
      </c>
      <c r="B85" s="199">
        <v>120</v>
      </c>
      <c r="C85" s="224">
        <v>1.1858879335902758E-2</v>
      </c>
      <c r="D85" s="198">
        <v>40</v>
      </c>
      <c r="E85" s="199">
        <v>192</v>
      </c>
      <c r="F85" s="224">
        <v>1.8606454113770713E-2</v>
      </c>
      <c r="G85" s="198">
        <v>50.303030303030297</v>
      </c>
      <c r="H85" s="199">
        <v>182</v>
      </c>
      <c r="I85" s="224">
        <v>1.4134824479652065E-2</v>
      </c>
      <c r="J85" s="198">
        <v>49.0909081</v>
      </c>
      <c r="K85" s="224">
        <v>0.51666666666666672</v>
      </c>
      <c r="L85" s="199">
        <v>1606</v>
      </c>
      <c r="M85" s="224">
        <v>1.6944860621663255E-2</v>
      </c>
      <c r="N85" s="198">
        <v>164.84848484848399</v>
      </c>
      <c r="O85" s="199">
        <v>1590</v>
      </c>
      <c r="P85" s="224">
        <v>1.653322241863367E-2</v>
      </c>
      <c r="Q85" s="198">
        <v>156.363636363636</v>
      </c>
      <c r="R85" s="199">
        <v>2287</v>
      </c>
      <c r="S85" s="224">
        <v>2.136205269991313E-2</v>
      </c>
      <c r="T85" s="198">
        <v>229.090912</v>
      </c>
      <c r="U85" s="224">
        <v>0.42403486924034867</v>
      </c>
      <c r="V85" s="199">
        <v>1091297</v>
      </c>
      <c r="W85" s="224">
        <v>6.6000000000000003E-2</v>
      </c>
      <c r="X85" s="200">
        <v>4736.3599999999997</v>
      </c>
      <c r="Y85" s="199">
        <v>1220888</v>
      </c>
      <c r="Z85" s="224">
        <v>7.0999999999999994E-2</v>
      </c>
      <c r="AA85" s="200">
        <v>5345.45</v>
      </c>
      <c r="AB85" s="199">
        <v>1549564</v>
      </c>
      <c r="AC85" s="224">
        <v>8.3000000000000004E-2</v>
      </c>
      <c r="AD85" s="200">
        <v>6850.91</v>
      </c>
      <c r="AE85" s="224">
        <v>0.42</v>
      </c>
    </row>
    <row r="86" spans="1:31" x14ac:dyDescent="0.3">
      <c r="A86" s="198" t="s">
        <v>2098</v>
      </c>
      <c r="B86" s="199">
        <v>1089</v>
      </c>
      <c r="C86" s="224">
        <v>0.10761932997331752</v>
      </c>
      <c r="D86" s="198">
        <v>146.666666666666</v>
      </c>
      <c r="E86" s="199">
        <v>1298</v>
      </c>
      <c r="F86" s="224">
        <v>0.1257873824983041</v>
      </c>
      <c r="G86" s="198">
        <v>123.030303030303</v>
      </c>
      <c r="H86" s="199">
        <v>1961</v>
      </c>
      <c r="I86" s="224">
        <v>0.15229885057471265</v>
      </c>
      <c r="J86" s="198">
        <v>190.909088</v>
      </c>
      <c r="K86" s="224">
        <v>0.80073461891643705</v>
      </c>
      <c r="L86" s="199">
        <v>10720</v>
      </c>
      <c r="M86" s="224">
        <v>0.113106417101015</v>
      </c>
      <c r="N86" s="198">
        <v>486.666666666666</v>
      </c>
      <c r="O86" s="199">
        <v>11277</v>
      </c>
      <c r="P86" s="224">
        <v>0.11726110013517729</v>
      </c>
      <c r="Q86" s="198">
        <v>468.48484848484799</v>
      </c>
      <c r="R86" s="199">
        <v>13100</v>
      </c>
      <c r="S86" s="224">
        <v>0.12236243566631484</v>
      </c>
      <c r="T86" s="200">
        <v>607.87879999999996</v>
      </c>
      <c r="U86" s="224">
        <v>0.22201492537313433</v>
      </c>
      <c r="V86" s="199">
        <v>2092348</v>
      </c>
      <c r="W86" s="224">
        <v>0.126</v>
      </c>
      <c r="X86" s="200">
        <v>9781.2099999999991</v>
      </c>
      <c r="Y86" s="199">
        <v>2274375</v>
      </c>
      <c r="Z86" s="224">
        <v>0.13200000000000001</v>
      </c>
      <c r="AA86" s="200">
        <v>7963.03</v>
      </c>
      <c r="AB86" s="199">
        <v>2586273</v>
      </c>
      <c r="AC86" s="224">
        <v>0.13900000000000001</v>
      </c>
      <c r="AD86" s="200">
        <v>10500.61</v>
      </c>
      <c r="AE86" s="224">
        <v>0.23599999999999999</v>
      </c>
    </row>
    <row r="87" spans="1:31" x14ac:dyDescent="0.3">
      <c r="A87" s="198" t="s">
        <v>2099</v>
      </c>
      <c r="B87" s="199">
        <v>102</v>
      </c>
      <c r="C87" s="224">
        <v>1.0080047435517344E-2</v>
      </c>
      <c r="D87" s="198">
        <v>49.696969696969703</v>
      </c>
      <c r="E87" s="199">
        <v>45</v>
      </c>
      <c r="F87" s="224">
        <v>4.3608876829150109E-3</v>
      </c>
      <c r="G87" s="198">
        <v>21.818181818181799</v>
      </c>
      <c r="H87" s="199">
        <v>66</v>
      </c>
      <c r="I87" s="224">
        <v>5.1258154706430572E-3</v>
      </c>
      <c r="J87" s="198">
        <v>33.939392099999999</v>
      </c>
      <c r="K87" s="224">
        <v>-0.35294117647058826</v>
      </c>
      <c r="L87" s="199">
        <v>840</v>
      </c>
      <c r="M87" s="224">
        <v>8.8628162653780415E-3</v>
      </c>
      <c r="N87" s="198">
        <v>108.484848484848</v>
      </c>
      <c r="O87" s="199">
        <v>757</v>
      </c>
      <c r="P87" s="224">
        <v>7.8714775917645835E-3</v>
      </c>
      <c r="Q87" s="198">
        <v>107.272727272727</v>
      </c>
      <c r="R87" s="199">
        <v>1074</v>
      </c>
      <c r="S87" s="224">
        <v>1.0031851595849017E-2</v>
      </c>
      <c r="T87" s="198">
        <v>187.878784</v>
      </c>
      <c r="U87" s="224">
        <v>0.27857142857142858</v>
      </c>
      <c r="V87" s="199">
        <v>301018</v>
      </c>
      <c r="W87" s="224">
        <v>1.7999999999999999E-2</v>
      </c>
      <c r="X87" s="200">
        <v>2764.85</v>
      </c>
      <c r="Y87" s="199">
        <v>337750</v>
      </c>
      <c r="Z87" s="224">
        <v>0.02</v>
      </c>
      <c r="AA87" s="200">
        <v>3040</v>
      </c>
      <c r="AB87" s="199">
        <v>391935</v>
      </c>
      <c r="AC87" s="224">
        <v>2.1000000000000001E-2</v>
      </c>
      <c r="AD87" s="200">
        <v>3510.91</v>
      </c>
      <c r="AE87" s="224">
        <v>0.30199999999999999</v>
      </c>
    </row>
    <row r="88" spans="1:31" x14ac:dyDescent="0.3">
      <c r="A88" s="198" t="s">
        <v>2100</v>
      </c>
      <c r="B88" s="199">
        <v>82</v>
      </c>
      <c r="C88" s="224">
        <v>8.1035675462002178E-3</v>
      </c>
      <c r="D88" s="198">
        <v>40</v>
      </c>
      <c r="E88" s="199">
        <v>23</v>
      </c>
      <c r="F88" s="224">
        <v>2.22889814904545E-3</v>
      </c>
      <c r="G88" s="198">
        <v>13.3333333333333</v>
      </c>
      <c r="H88" s="199">
        <v>41</v>
      </c>
      <c r="I88" s="224">
        <v>3.1842187014600809E-3</v>
      </c>
      <c r="J88" s="198">
        <v>21.212122000000001</v>
      </c>
      <c r="K88" s="224">
        <v>-0.5</v>
      </c>
      <c r="L88" s="199">
        <v>522</v>
      </c>
      <c r="M88" s="224">
        <v>5.5076072506277827E-3</v>
      </c>
      <c r="N88" s="198">
        <v>92.727272727272705</v>
      </c>
      <c r="O88" s="199">
        <v>510</v>
      </c>
      <c r="P88" s="224">
        <v>5.303109077674951E-3</v>
      </c>
      <c r="Q88" s="198">
        <v>89.696969696969703</v>
      </c>
      <c r="R88" s="199">
        <v>363</v>
      </c>
      <c r="S88" s="224">
        <v>3.3906537516696401E-3</v>
      </c>
      <c r="T88" s="198">
        <v>86.666664100000006</v>
      </c>
      <c r="U88" s="224">
        <v>-0.3045977011494253</v>
      </c>
      <c r="V88" s="199">
        <v>156788</v>
      </c>
      <c r="W88" s="224">
        <v>8.9999999999999993E-3</v>
      </c>
      <c r="X88" s="200">
        <v>1847.27</v>
      </c>
      <c r="Y88" s="199">
        <v>171657</v>
      </c>
      <c r="Z88" s="224">
        <v>0.01</v>
      </c>
      <c r="AA88" s="200">
        <v>1687.88</v>
      </c>
      <c r="AB88" s="199">
        <v>196127</v>
      </c>
      <c r="AC88" s="224">
        <v>1.0999999999999999E-2</v>
      </c>
      <c r="AD88" s="200">
        <v>1950.3</v>
      </c>
      <c r="AE88" s="224">
        <v>0.251</v>
      </c>
    </row>
    <row r="89" spans="1:31" x14ac:dyDescent="0.3">
      <c r="A89" s="198" t="s">
        <v>2101</v>
      </c>
      <c r="B89" s="199">
        <v>127</v>
      </c>
      <c r="C89" s="224">
        <v>1.2550647297163752E-2</v>
      </c>
      <c r="D89" s="198">
        <v>43.030303030303003</v>
      </c>
      <c r="E89" s="199">
        <v>184</v>
      </c>
      <c r="F89" s="224">
        <v>1.78311851923636E-2</v>
      </c>
      <c r="G89" s="198">
        <v>52.121212121212103</v>
      </c>
      <c r="H89" s="199">
        <v>166</v>
      </c>
      <c r="I89" s="224">
        <v>1.2892202547374962E-2</v>
      </c>
      <c r="J89" s="198">
        <v>50.303031900000001</v>
      </c>
      <c r="K89" s="224">
        <v>0.30708661417322836</v>
      </c>
      <c r="L89" s="199">
        <v>1272</v>
      </c>
      <c r="M89" s="224">
        <v>1.3420836059001033E-2</v>
      </c>
      <c r="N89" s="198">
        <v>147.272727272727</v>
      </c>
      <c r="O89" s="199">
        <v>1213</v>
      </c>
      <c r="P89" s="224">
        <v>1.2613081002391599E-2</v>
      </c>
      <c r="Q89" s="198">
        <v>167.87878787878699</v>
      </c>
      <c r="R89" s="199">
        <v>1427</v>
      </c>
      <c r="S89" s="224">
        <v>1.3329098908078723E-2</v>
      </c>
      <c r="T89" s="198">
        <v>226.66667200000001</v>
      </c>
      <c r="U89" s="224">
        <v>0.12185534591194969</v>
      </c>
      <c r="V89" s="199">
        <v>305811</v>
      </c>
      <c r="W89" s="224">
        <v>1.7999999999999999E-2</v>
      </c>
      <c r="X89" s="200">
        <v>2410.3000000000002</v>
      </c>
      <c r="Y89" s="199">
        <v>308601</v>
      </c>
      <c r="Z89" s="224">
        <v>1.7999999999999999E-2</v>
      </c>
      <c r="AA89" s="200">
        <v>2653.94</v>
      </c>
      <c r="AB89" s="199">
        <v>359791</v>
      </c>
      <c r="AC89" s="224">
        <v>1.9E-2</v>
      </c>
      <c r="AD89" s="200">
        <v>3330.3</v>
      </c>
      <c r="AE89" s="224">
        <v>0.17699999999999999</v>
      </c>
    </row>
    <row r="90" spans="1:31" x14ac:dyDescent="0.3">
      <c r="A90" s="198" t="s">
        <v>2103</v>
      </c>
      <c r="B90" s="199">
        <v>1927</v>
      </c>
      <c r="C90" s="224">
        <v>0.1904338373357051</v>
      </c>
      <c r="D90" s="198">
        <v>196.969696969697</v>
      </c>
      <c r="E90" s="199">
        <v>1766</v>
      </c>
      <c r="F90" s="224">
        <v>0.17114061440062023</v>
      </c>
      <c r="G90" s="198">
        <v>149.69696969696901</v>
      </c>
      <c r="H90" s="199">
        <v>2509</v>
      </c>
      <c r="I90" s="224">
        <v>0.19485865175520348</v>
      </c>
      <c r="J90" s="198">
        <v>246.66667200000001</v>
      </c>
      <c r="K90" s="224">
        <v>0.30202387130254282</v>
      </c>
      <c r="L90" s="199">
        <v>16998</v>
      </c>
      <c r="M90" s="224">
        <v>0.17934541771297136</v>
      </c>
      <c r="N90" s="200">
        <v>618.78787878787796</v>
      </c>
      <c r="O90" s="199">
        <v>17892</v>
      </c>
      <c r="P90" s="224">
        <v>0.18604554434854945</v>
      </c>
      <c r="Q90" s="200">
        <v>647.87878787878697</v>
      </c>
      <c r="R90" s="199">
        <v>20497</v>
      </c>
      <c r="S90" s="224">
        <v>0.19145517892003475</v>
      </c>
      <c r="T90" s="200">
        <v>644.24243200000001</v>
      </c>
      <c r="U90" s="224">
        <v>0.20584774679374043</v>
      </c>
      <c r="V90" s="199">
        <v>2897320</v>
      </c>
      <c r="W90" s="224">
        <v>0.17399999999999999</v>
      </c>
      <c r="X90" s="200">
        <v>9717.58</v>
      </c>
      <c r="Y90" s="199">
        <v>3237583</v>
      </c>
      <c r="Z90" s="224">
        <v>0.188</v>
      </c>
      <c r="AA90" s="200">
        <v>9750.2999999999993</v>
      </c>
      <c r="AB90" s="199">
        <v>3376613</v>
      </c>
      <c r="AC90" s="224">
        <v>0.18099999999999999</v>
      </c>
      <c r="AD90" s="200">
        <v>10650.91</v>
      </c>
      <c r="AE90" s="224">
        <v>0.16500000000000001</v>
      </c>
    </row>
    <row r="91" spans="1:31" x14ac:dyDescent="0.3">
      <c r="A91" s="198" t="s">
        <v>2089</v>
      </c>
      <c r="B91" s="198">
        <v>7</v>
      </c>
      <c r="C91" s="224">
        <v>6.9176796126099412E-4</v>
      </c>
      <c r="D91" s="198">
        <v>7.8787878787878798</v>
      </c>
      <c r="E91" s="198">
        <v>36</v>
      </c>
      <c r="F91" s="224">
        <v>3.4887101463320089E-3</v>
      </c>
      <c r="G91" s="198">
        <v>32.121212121212103</v>
      </c>
      <c r="H91" s="198">
        <v>11</v>
      </c>
      <c r="I91" s="224">
        <v>8.543025784405095E-4</v>
      </c>
      <c r="J91" s="198">
        <v>10.30303</v>
      </c>
      <c r="K91" s="224">
        <v>0.5714285714285714</v>
      </c>
      <c r="L91" s="198">
        <v>303</v>
      </c>
      <c r="M91" s="224">
        <v>3.1969444385827935E-3</v>
      </c>
      <c r="N91" s="198">
        <v>126.06060606060601</v>
      </c>
      <c r="O91" s="199">
        <v>195</v>
      </c>
      <c r="P91" s="224">
        <v>2.0276593532286575E-3</v>
      </c>
      <c r="Q91" s="198">
        <v>59.393939393939398</v>
      </c>
      <c r="R91" s="198">
        <v>139</v>
      </c>
      <c r="S91" s="224">
        <v>1.2983495082150964E-3</v>
      </c>
      <c r="T91" s="198">
        <v>36.363636</v>
      </c>
      <c r="U91" s="224">
        <v>-0.54125412541254125</v>
      </c>
      <c r="V91" s="199">
        <v>14753</v>
      </c>
      <c r="W91" s="224">
        <v>1E-3</v>
      </c>
      <c r="X91" s="198">
        <v>629.70000000000005</v>
      </c>
      <c r="Y91" s="199">
        <v>15212</v>
      </c>
      <c r="Z91" s="224">
        <v>1E-3</v>
      </c>
      <c r="AA91" s="198">
        <v>662.42</v>
      </c>
      <c r="AB91" s="199">
        <v>13821</v>
      </c>
      <c r="AC91" s="224">
        <v>1E-3</v>
      </c>
      <c r="AD91" s="198">
        <v>599.39</v>
      </c>
      <c r="AE91" s="224">
        <v>-6.3E-2</v>
      </c>
    </row>
    <row r="92" spans="1:31" x14ac:dyDescent="0.3">
      <c r="A92" s="198" t="s">
        <v>2090</v>
      </c>
      <c r="B92" s="198">
        <v>0</v>
      </c>
      <c r="C92" s="224">
        <v>0</v>
      </c>
      <c r="D92" s="198">
        <v>80</v>
      </c>
      <c r="E92" s="198">
        <v>0</v>
      </c>
      <c r="F92" s="224">
        <v>0</v>
      </c>
      <c r="G92" s="198">
        <v>13.3333333333333</v>
      </c>
      <c r="H92" s="198">
        <v>72</v>
      </c>
      <c r="I92" s="224">
        <v>5.5917986952469714E-3</v>
      </c>
      <c r="J92" s="198">
        <v>59.393940000000001</v>
      </c>
      <c r="K92" s="224"/>
      <c r="L92" s="198">
        <v>67</v>
      </c>
      <c r="M92" s="224">
        <v>7.0691510688134375E-4</v>
      </c>
      <c r="N92" s="198">
        <v>31.515151515151501</v>
      </c>
      <c r="O92" s="198">
        <v>7</v>
      </c>
      <c r="P92" s="224">
        <v>7.2787771654362065E-5</v>
      </c>
      <c r="Q92" s="198">
        <v>6.6666666666666599</v>
      </c>
      <c r="R92" s="198">
        <v>170</v>
      </c>
      <c r="S92" s="224">
        <v>1.5879094704788948E-3</v>
      </c>
      <c r="T92" s="198">
        <v>73.939390000000003</v>
      </c>
      <c r="U92" s="224">
        <v>1.5373134328358209</v>
      </c>
      <c r="V92" s="199">
        <v>7100</v>
      </c>
      <c r="W92" s="224">
        <v>0</v>
      </c>
      <c r="X92" s="198">
        <v>473.33</v>
      </c>
      <c r="Y92" s="199">
        <v>6707</v>
      </c>
      <c r="Z92" s="224">
        <v>0</v>
      </c>
      <c r="AA92" s="198">
        <v>385.45</v>
      </c>
      <c r="AB92" s="199">
        <v>7398</v>
      </c>
      <c r="AC92" s="224">
        <v>0</v>
      </c>
      <c r="AD92" s="198">
        <v>454.55</v>
      </c>
      <c r="AE92" s="224">
        <v>4.2000000000000003E-2</v>
      </c>
    </row>
    <row r="93" spans="1:31" x14ac:dyDescent="0.3">
      <c r="A93" s="198" t="s">
        <v>2091</v>
      </c>
      <c r="B93" s="198">
        <v>26</v>
      </c>
      <c r="C93" s="224">
        <v>2.5694238561122639E-3</v>
      </c>
      <c r="D93" s="198">
        <v>18.181818181818102</v>
      </c>
      <c r="E93" s="198">
        <v>38</v>
      </c>
      <c r="F93" s="224">
        <v>3.6825273766837871E-3</v>
      </c>
      <c r="G93" s="198">
        <v>16.969696969696901</v>
      </c>
      <c r="H93" s="198">
        <v>27</v>
      </c>
      <c r="I93" s="224">
        <v>2.096924510717614E-3</v>
      </c>
      <c r="J93" s="198">
        <v>16.969695999999999</v>
      </c>
      <c r="K93" s="224">
        <v>3.8461538461538464E-2</v>
      </c>
      <c r="L93" s="198">
        <v>336</v>
      </c>
      <c r="M93" s="224">
        <v>3.5451265061512164E-3</v>
      </c>
      <c r="N93" s="198">
        <v>69.696969696969703</v>
      </c>
      <c r="O93" s="198">
        <v>321</v>
      </c>
      <c r="P93" s="224">
        <v>3.3378392430071747E-3</v>
      </c>
      <c r="Q93" s="198">
        <v>88.484848484848399</v>
      </c>
      <c r="R93" s="198">
        <v>403</v>
      </c>
      <c r="S93" s="224">
        <v>3.7642795094293799E-3</v>
      </c>
      <c r="T93" s="198">
        <v>134.545456</v>
      </c>
      <c r="U93" s="224">
        <v>0.19940476190476192</v>
      </c>
      <c r="V93" s="199">
        <v>25720</v>
      </c>
      <c r="W93" s="224">
        <v>2E-3</v>
      </c>
      <c r="X93" s="198">
        <v>640.61</v>
      </c>
      <c r="Y93" s="199">
        <v>27355</v>
      </c>
      <c r="Z93" s="224">
        <v>2E-3</v>
      </c>
      <c r="AA93" s="198">
        <v>765.45</v>
      </c>
      <c r="AB93" s="199">
        <v>29018</v>
      </c>
      <c r="AC93" s="224">
        <v>2E-3</v>
      </c>
      <c r="AD93" s="198">
        <v>863.03</v>
      </c>
      <c r="AE93" s="224">
        <v>0.128</v>
      </c>
    </row>
    <row r="94" spans="1:31" x14ac:dyDescent="0.3">
      <c r="A94" s="198" t="s">
        <v>2092</v>
      </c>
      <c r="B94" s="198">
        <v>0</v>
      </c>
      <c r="C94" s="224">
        <v>0</v>
      </c>
      <c r="D94" s="198">
        <v>80</v>
      </c>
      <c r="E94" s="198">
        <v>1</v>
      </c>
      <c r="F94" s="224">
        <v>9.6908615175889139E-5</v>
      </c>
      <c r="G94" s="198">
        <v>2.4242424242424199</v>
      </c>
      <c r="H94" s="198">
        <v>52</v>
      </c>
      <c r="I94" s="224">
        <v>4.0385212799005903E-3</v>
      </c>
      <c r="J94" s="198">
        <v>36.363636</v>
      </c>
      <c r="K94" s="224"/>
      <c r="L94" s="198">
        <v>85</v>
      </c>
      <c r="M94" s="224">
        <v>8.9683259828230181E-4</v>
      </c>
      <c r="N94" s="198">
        <v>45.454545454545404</v>
      </c>
      <c r="O94" s="198">
        <v>102</v>
      </c>
      <c r="P94" s="224">
        <v>1.0606218155349901E-3</v>
      </c>
      <c r="Q94" s="198">
        <v>43.636363636363598</v>
      </c>
      <c r="R94" s="198">
        <v>60</v>
      </c>
      <c r="S94" s="224">
        <v>5.6043863663960997E-4</v>
      </c>
      <c r="T94" s="198">
        <v>36.969695999999999</v>
      </c>
      <c r="U94" s="224">
        <v>-0.29411764705882354</v>
      </c>
      <c r="V94" s="199">
        <v>9153</v>
      </c>
      <c r="W94" s="224">
        <v>1E-3</v>
      </c>
      <c r="X94" s="198">
        <v>513.94000000000005</v>
      </c>
      <c r="Y94" s="199">
        <v>7674</v>
      </c>
      <c r="Z94" s="224">
        <v>0</v>
      </c>
      <c r="AA94" s="198">
        <v>376.97</v>
      </c>
      <c r="AB94" s="199">
        <v>6669</v>
      </c>
      <c r="AC94" s="224">
        <v>0</v>
      </c>
      <c r="AD94" s="198">
        <v>371.52</v>
      </c>
      <c r="AE94" s="224">
        <v>-0.27100000000000002</v>
      </c>
    </row>
    <row r="95" spans="1:31" x14ac:dyDescent="0.3">
      <c r="A95" s="198" t="s">
        <v>2093</v>
      </c>
      <c r="B95" s="198">
        <v>69</v>
      </c>
      <c r="C95" s="224">
        <v>6.8188556181440858E-3</v>
      </c>
      <c r="D95" s="198">
        <v>44.2424242424242</v>
      </c>
      <c r="E95" s="198">
        <v>0</v>
      </c>
      <c r="F95" s="224">
        <v>0</v>
      </c>
      <c r="G95" s="198">
        <v>13.3333333333333</v>
      </c>
      <c r="H95" s="199">
        <v>7</v>
      </c>
      <c r="I95" s="224">
        <v>5.4364709537123334E-4</v>
      </c>
      <c r="J95" s="198">
        <v>6.0606059999999999</v>
      </c>
      <c r="K95" s="224">
        <v>-0.89855072463768115</v>
      </c>
      <c r="L95" s="199">
        <v>606</v>
      </c>
      <c r="M95" s="224">
        <v>6.393888877165587E-3</v>
      </c>
      <c r="N95" s="198">
        <v>121.212121212121</v>
      </c>
      <c r="O95" s="199">
        <v>458</v>
      </c>
      <c r="P95" s="224">
        <v>4.7623999168139751E-3</v>
      </c>
      <c r="Q95" s="198">
        <v>101.212121212121</v>
      </c>
      <c r="R95" s="199">
        <v>615</v>
      </c>
      <c r="S95" s="224">
        <v>5.7444960255560017E-3</v>
      </c>
      <c r="T95" s="198">
        <v>146.66667200000001</v>
      </c>
      <c r="U95" s="224">
        <v>1.4851485148514851E-2</v>
      </c>
      <c r="V95" s="199">
        <v>73859</v>
      </c>
      <c r="W95" s="224">
        <v>4.0000000000000001E-3</v>
      </c>
      <c r="X95" s="200">
        <v>1304.24</v>
      </c>
      <c r="Y95" s="199">
        <v>81447</v>
      </c>
      <c r="Z95" s="224">
        <v>5.0000000000000001E-3</v>
      </c>
      <c r="AA95" s="200">
        <v>1644.24</v>
      </c>
      <c r="AB95" s="199">
        <v>81388</v>
      </c>
      <c r="AC95" s="224">
        <v>4.0000000000000001E-3</v>
      </c>
      <c r="AD95" s="200">
        <v>1407.27</v>
      </c>
      <c r="AE95" s="224">
        <v>0.10199999999999999</v>
      </c>
    </row>
    <row r="96" spans="1:31" x14ac:dyDescent="0.3">
      <c r="A96" s="198" t="s">
        <v>2094</v>
      </c>
      <c r="B96" s="198">
        <v>90</v>
      </c>
      <c r="C96" s="224">
        <v>8.8941595019270681E-3</v>
      </c>
      <c r="D96" s="198">
        <v>50.303030303030297</v>
      </c>
      <c r="E96" s="198">
        <v>10</v>
      </c>
      <c r="F96" s="224">
        <v>9.6908615175889134E-4</v>
      </c>
      <c r="G96" s="198">
        <v>10.303030303030299</v>
      </c>
      <c r="H96" s="198">
        <v>0</v>
      </c>
      <c r="I96" s="224">
        <v>0</v>
      </c>
      <c r="J96" s="198">
        <v>16.969695999999999</v>
      </c>
      <c r="K96" s="224">
        <v>-1</v>
      </c>
      <c r="L96" s="198">
        <v>110</v>
      </c>
      <c r="M96" s="224">
        <v>1.1606068918947436E-3</v>
      </c>
      <c r="N96" s="198">
        <v>55.151515151515099</v>
      </c>
      <c r="O96" s="198">
        <v>76</v>
      </c>
      <c r="P96" s="224">
        <v>7.9026723510450248E-4</v>
      </c>
      <c r="Q96" s="198">
        <v>32.727272727272698</v>
      </c>
      <c r="R96" s="198">
        <v>277</v>
      </c>
      <c r="S96" s="224">
        <v>2.5873583724861991E-3</v>
      </c>
      <c r="T96" s="198">
        <v>102.42424</v>
      </c>
      <c r="U96" s="224">
        <v>1.5181818181818181</v>
      </c>
      <c r="V96" s="199">
        <v>20244</v>
      </c>
      <c r="W96" s="224">
        <v>1E-3</v>
      </c>
      <c r="X96" s="198">
        <v>566.05999999999995</v>
      </c>
      <c r="Y96" s="199">
        <v>20800</v>
      </c>
      <c r="Z96" s="224">
        <v>1E-3</v>
      </c>
      <c r="AA96" s="198">
        <v>642.41999999999996</v>
      </c>
      <c r="AB96" s="199">
        <v>22091</v>
      </c>
      <c r="AC96" s="224">
        <v>1E-3</v>
      </c>
      <c r="AD96" s="198">
        <v>754.55</v>
      </c>
      <c r="AE96" s="224">
        <v>9.0999999999999998E-2</v>
      </c>
    </row>
    <row r="97" spans="1:31" x14ac:dyDescent="0.3">
      <c r="A97" s="198" t="s">
        <v>2095</v>
      </c>
      <c r="B97" s="198">
        <v>0</v>
      </c>
      <c r="C97" s="224">
        <v>0</v>
      </c>
      <c r="D97" s="198">
        <v>80</v>
      </c>
      <c r="E97" s="198">
        <v>0</v>
      </c>
      <c r="F97" s="224">
        <v>0</v>
      </c>
      <c r="G97" s="198">
        <v>13.3333333333333</v>
      </c>
      <c r="H97" s="198">
        <v>0</v>
      </c>
      <c r="I97" s="224">
        <v>0</v>
      </c>
      <c r="J97" s="198">
        <v>16.969695999999999</v>
      </c>
      <c r="K97" s="224"/>
      <c r="L97" s="198">
        <v>74</v>
      </c>
      <c r="M97" s="224">
        <v>7.8077190909282747E-4</v>
      </c>
      <c r="N97" s="198">
        <v>38.787878787878697</v>
      </c>
      <c r="O97" s="198">
        <v>23</v>
      </c>
      <c r="P97" s="224">
        <v>2.391598211500468E-4</v>
      </c>
      <c r="Q97" s="198">
        <v>21.2121212121212</v>
      </c>
      <c r="R97" s="198">
        <v>22</v>
      </c>
      <c r="S97" s="224">
        <v>2.0549416676785698E-4</v>
      </c>
      <c r="T97" s="198">
        <v>20.606059999999999</v>
      </c>
      <c r="U97" s="224">
        <v>-0.70270270270270274</v>
      </c>
      <c r="V97" s="199">
        <v>14710</v>
      </c>
      <c r="W97" s="224">
        <v>1E-3</v>
      </c>
      <c r="X97" s="198">
        <v>546.05999999999995</v>
      </c>
      <c r="Y97" s="199">
        <v>15378</v>
      </c>
      <c r="Z97" s="224">
        <v>1E-3</v>
      </c>
      <c r="AA97" s="198">
        <v>566.05999999999995</v>
      </c>
      <c r="AB97" s="199">
        <v>15531</v>
      </c>
      <c r="AC97" s="224">
        <v>1E-3</v>
      </c>
      <c r="AD97" s="198">
        <v>653.33000000000004</v>
      </c>
      <c r="AE97" s="224">
        <v>5.6000000000000001E-2</v>
      </c>
    </row>
    <row r="98" spans="1:31" x14ac:dyDescent="0.3">
      <c r="A98" s="198" t="s">
        <v>2096</v>
      </c>
      <c r="B98" s="198">
        <v>12</v>
      </c>
      <c r="C98" s="224">
        <v>1.1858879335902757E-3</v>
      </c>
      <c r="D98" s="198">
        <v>12.7272727272727</v>
      </c>
      <c r="E98" s="198">
        <v>14</v>
      </c>
      <c r="F98" s="224">
        <v>1.356720612462448E-3</v>
      </c>
      <c r="G98" s="198">
        <v>12.7272727272727</v>
      </c>
      <c r="H98" s="198">
        <v>6</v>
      </c>
      <c r="I98" s="224">
        <v>4.6598322460391424E-4</v>
      </c>
      <c r="J98" s="198">
        <v>5.4545455</v>
      </c>
      <c r="K98" s="224">
        <v>-0.5</v>
      </c>
      <c r="L98" s="198">
        <v>177</v>
      </c>
      <c r="M98" s="224">
        <v>1.8675219987760873E-3</v>
      </c>
      <c r="N98" s="198">
        <v>60</v>
      </c>
      <c r="O98" s="198">
        <v>211</v>
      </c>
      <c r="P98" s="224">
        <v>2.1940314027243425E-3</v>
      </c>
      <c r="Q98" s="198">
        <v>66.6666666666666</v>
      </c>
      <c r="R98" s="198">
        <v>199</v>
      </c>
      <c r="S98" s="224">
        <v>1.8587881448547062E-3</v>
      </c>
      <c r="T98" s="198">
        <v>62.4242439</v>
      </c>
      <c r="U98" s="224">
        <v>0.12429378531073447</v>
      </c>
      <c r="V98" s="199">
        <v>35349</v>
      </c>
      <c r="W98" s="224">
        <v>2E-3</v>
      </c>
      <c r="X98" s="198">
        <v>830.3</v>
      </c>
      <c r="Y98" s="199">
        <v>36299</v>
      </c>
      <c r="Z98" s="224">
        <v>2E-3</v>
      </c>
      <c r="AA98" s="198">
        <v>913.33</v>
      </c>
      <c r="AB98" s="199">
        <v>34259</v>
      </c>
      <c r="AC98" s="224">
        <v>2E-3</v>
      </c>
      <c r="AD98" s="198">
        <v>834.55</v>
      </c>
      <c r="AE98" s="224">
        <v>-3.1E-2</v>
      </c>
    </row>
    <row r="99" spans="1:31" x14ac:dyDescent="0.3">
      <c r="A99" s="198" t="s">
        <v>2097</v>
      </c>
      <c r="B99" s="199">
        <v>181</v>
      </c>
      <c r="C99" s="224">
        <v>1.7887142998319991E-2</v>
      </c>
      <c r="D99" s="198">
        <v>58.787878787878803</v>
      </c>
      <c r="E99" s="199">
        <v>119</v>
      </c>
      <c r="F99" s="224">
        <v>1.1532125205930808E-2</v>
      </c>
      <c r="G99" s="198">
        <v>41.818181818181799</v>
      </c>
      <c r="H99" s="199">
        <v>298</v>
      </c>
      <c r="I99" s="224">
        <v>2.3143833488661076E-2</v>
      </c>
      <c r="J99" s="198">
        <v>88.484849999999994</v>
      </c>
      <c r="K99" s="224">
        <v>0.64640883977900554</v>
      </c>
      <c r="L99" s="199">
        <v>1982</v>
      </c>
      <c r="M99" s="224">
        <v>2.0912025997594379E-2</v>
      </c>
      <c r="N99" s="198">
        <v>206.06060606060601</v>
      </c>
      <c r="O99" s="199">
        <v>2304</v>
      </c>
      <c r="P99" s="224">
        <v>2.3957575127378599E-2</v>
      </c>
      <c r="Q99" s="198">
        <v>236.363636363636</v>
      </c>
      <c r="R99" s="199">
        <v>2773</v>
      </c>
      <c r="S99" s="224">
        <v>2.5901605656693971E-2</v>
      </c>
      <c r="T99" s="198">
        <v>333.93939999999998</v>
      </c>
      <c r="U99" s="224">
        <v>0.3990918264379415</v>
      </c>
      <c r="V99" s="199">
        <v>412826</v>
      </c>
      <c r="W99" s="224">
        <v>2.5000000000000001E-2</v>
      </c>
      <c r="X99" s="200">
        <v>3421.21</v>
      </c>
      <c r="Y99" s="199">
        <v>448546</v>
      </c>
      <c r="Z99" s="224">
        <v>2.5999999999999999E-2</v>
      </c>
      <c r="AA99" s="200">
        <v>3576.97</v>
      </c>
      <c r="AB99" s="199">
        <v>472804</v>
      </c>
      <c r="AC99" s="224">
        <v>2.5000000000000001E-2</v>
      </c>
      <c r="AD99" s="200">
        <v>4481.21</v>
      </c>
      <c r="AE99" s="224">
        <v>0.14499999999999999</v>
      </c>
    </row>
    <row r="100" spans="1:31" x14ac:dyDescent="0.3">
      <c r="A100" s="198" t="s">
        <v>2098</v>
      </c>
      <c r="B100" s="199">
        <v>799</v>
      </c>
      <c r="C100" s="224">
        <v>7.8960371578219196E-2</v>
      </c>
      <c r="D100" s="198">
        <v>144.24242424242399</v>
      </c>
      <c r="E100" s="199">
        <v>848</v>
      </c>
      <c r="F100" s="224">
        <v>8.2178505669153981E-2</v>
      </c>
      <c r="G100" s="198">
        <v>106.666666666666</v>
      </c>
      <c r="H100" s="199">
        <v>1104</v>
      </c>
      <c r="I100" s="224">
        <v>8.5740913327120222E-2</v>
      </c>
      <c r="J100" s="198">
        <v>183.03030000000001</v>
      </c>
      <c r="K100" s="224">
        <v>0.38172715894868586</v>
      </c>
      <c r="L100" s="199">
        <v>5812</v>
      </c>
      <c r="M100" s="224">
        <v>6.1322247779020449E-2</v>
      </c>
      <c r="N100" s="198">
        <v>352.12121212121201</v>
      </c>
      <c r="O100" s="199">
        <v>6401</v>
      </c>
      <c r="P100" s="224">
        <v>6.6559218051367372E-2</v>
      </c>
      <c r="Q100" s="198">
        <v>455.15151515151501</v>
      </c>
      <c r="R100" s="199">
        <v>7211</v>
      </c>
      <c r="S100" s="224">
        <v>6.7355383480137115E-2</v>
      </c>
      <c r="T100" s="198">
        <v>455.75756799999999</v>
      </c>
      <c r="U100" s="224">
        <v>0.24070887818306952</v>
      </c>
      <c r="V100" s="199">
        <v>726317</v>
      </c>
      <c r="W100" s="224">
        <v>4.3999999999999997E-2</v>
      </c>
      <c r="X100" s="200">
        <v>3913.33</v>
      </c>
      <c r="Y100" s="199">
        <v>823649</v>
      </c>
      <c r="Z100" s="224">
        <v>4.8000000000000001E-2</v>
      </c>
      <c r="AA100" s="200">
        <v>3877.58</v>
      </c>
      <c r="AB100" s="199">
        <v>856014</v>
      </c>
      <c r="AC100" s="224">
        <v>4.5999999999999999E-2</v>
      </c>
      <c r="AD100" s="200">
        <v>5070.3</v>
      </c>
      <c r="AE100" s="224">
        <v>0.17899999999999999</v>
      </c>
    </row>
    <row r="101" spans="1:31" x14ac:dyDescent="0.3">
      <c r="A101" s="198" t="s">
        <v>2099</v>
      </c>
      <c r="B101" s="199">
        <v>333</v>
      </c>
      <c r="C101" s="224">
        <v>3.2908390157130152E-2</v>
      </c>
      <c r="D101" s="198">
        <v>79.393939393939405</v>
      </c>
      <c r="E101" s="199">
        <v>423</v>
      </c>
      <c r="F101" s="224">
        <v>4.0992344219401101E-2</v>
      </c>
      <c r="G101" s="198">
        <v>92.727272727272705</v>
      </c>
      <c r="H101" s="199">
        <v>463</v>
      </c>
      <c r="I101" s="224">
        <v>3.5958372165268718E-2</v>
      </c>
      <c r="J101" s="198">
        <v>86.060609999999997</v>
      </c>
      <c r="K101" s="224">
        <v>0.39039039039039036</v>
      </c>
      <c r="L101" s="199">
        <v>4372</v>
      </c>
      <c r="M101" s="224">
        <v>4.6128848466943803E-2</v>
      </c>
      <c r="N101" s="198">
        <v>358.78787878787801</v>
      </c>
      <c r="O101" s="199">
        <v>4766</v>
      </c>
      <c r="P101" s="224">
        <v>4.9558074243527088E-2</v>
      </c>
      <c r="Q101" s="198">
        <v>384.24242424242402</v>
      </c>
      <c r="R101" s="199">
        <v>4887</v>
      </c>
      <c r="S101" s="224">
        <v>4.5647726954296232E-2</v>
      </c>
      <c r="T101" s="198">
        <v>295.75756799999999</v>
      </c>
      <c r="U101" s="224">
        <v>0.11779505946935041</v>
      </c>
      <c r="V101" s="199">
        <v>950344</v>
      </c>
      <c r="W101" s="224">
        <v>5.7000000000000002E-2</v>
      </c>
      <c r="X101" s="200">
        <v>5797.58</v>
      </c>
      <c r="Y101" s="199">
        <v>1092928</v>
      </c>
      <c r="Z101" s="224">
        <v>6.3E-2</v>
      </c>
      <c r="AA101" s="200">
        <v>5258.79</v>
      </c>
      <c r="AB101" s="199">
        <v>1145850</v>
      </c>
      <c r="AC101" s="224">
        <v>6.0999999999999999E-2</v>
      </c>
      <c r="AD101" s="200">
        <v>5856.36</v>
      </c>
      <c r="AE101" s="224">
        <v>0.20599999999999999</v>
      </c>
    </row>
    <row r="102" spans="1:31" x14ac:dyDescent="0.3">
      <c r="A102" s="198" t="s">
        <v>2100</v>
      </c>
      <c r="B102" s="199">
        <v>119</v>
      </c>
      <c r="C102" s="224">
        <v>1.1760055341436901E-2</v>
      </c>
      <c r="D102" s="198">
        <v>42.424242424242401</v>
      </c>
      <c r="E102" s="199">
        <v>117</v>
      </c>
      <c r="F102" s="224">
        <v>1.133830797557903E-2</v>
      </c>
      <c r="G102" s="198">
        <v>44.848484848484802</v>
      </c>
      <c r="H102" s="199">
        <v>247</v>
      </c>
      <c r="I102" s="224">
        <v>1.9182976079527805E-2</v>
      </c>
      <c r="J102" s="198">
        <v>70.909090000000006</v>
      </c>
      <c r="K102" s="224">
        <v>1.0756302521008403</v>
      </c>
      <c r="L102" s="199">
        <v>1599</v>
      </c>
      <c r="M102" s="224">
        <v>1.6871003819451773E-2</v>
      </c>
      <c r="N102" s="198">
        <v>189.69696969696901</v>
      </c>
      <c r="O102" s="199">
        <v>1462</v>
      </c>
      <c r="P102" s="224">
        <v>1.5202246022668191E-2</v>
      </c>
      <c r="Q102" s="198">
        <v>183.636363636363</v>
      </c>
      <c r="R102" s="199">
        <v>1602</v>
      </c>
      <c r="S102" s="224">
        <v>1.4963711598277585E-2</v>
      </c>
      <c r="T102" s="198">
        <v>189.69697600000001</v>
      </c>
      <c r="U102" s="224">
        <v>1.876172607879925E-3</v>
      </c>
      <c r="V102" s="199">
        <v>354950</v>
      </c>
      <c r="W102" s="224">
        <v>2.1000000000000001E-2</v>
      </c>
      <c r="X102" s="200">
        <v>2846.67</v>
      </c>
      <c r="Y102" s="199">
        <v>396358</v>
      </c>
      <c r="Z102" s="224">
        <v>2.3E-2</v>
      </c>
      <c r="AA102" s="200">
        <v>3123.64</v>
      </c>
      <c r="AB102" s="199">
        <v>402038</v>
      </c>
      <c r="AC102" s="224">
        <v>2.1999999999999999E-2</v>
      </c>
      <c r="AD102" s="200">
        <v>3847.88</v>
      </c>
      <c r="AE102" s="224">
        <v>0.13300000000000001</v>
      </c>
    </row>
    <row r="103" spans="1:31" x14ac:dyDescent="0.3">
      <c r="A103" s="198" t="s">
        <v>2101</v>
      </c>
      <c r="B103" s="199">
        <v>291</v>
      </c>
      <c r="C103" s="224">
        <v>2.8757782389564186E-2</v>
      </c>
      <c r="D103" s="198">
        <v>75.151515151515099</v>
      </c>
      <c r="E103" s="199">
        <v>160</v>
      </c>
      <c r="F103" s="224">
        <v>1.5505378428142261E-2</v>
      </c>
      <c r="G103" s="198">
        <v>39.393939393939398</v>
      </c>
      <c r="H103" s="199">
        <v>222</v>
      </c>
      <c r="I103" s="224">
        <v>1.7241379310344827E-2</v>
      </c>
      <c r="J103" s="198">
        <v>58.181820000000002</v>
      </c>
      <c r="K103" s="224">
        <v>-0.23711340206185566</v>
      </c>
      <c r="L103" s="199">
        <v>1475</v>
      </c>
      <c r="M103" s="224">
        <v>1.556268332313406E-2</v>
      </c>
      <c r="N103" s="198">
        <v>160</v>
      </c>
      <c r="O103" s="199">
        <v>1566</v>
      </c>
      <c r="P103" s="224">
        <v>1.6283664344390141E-2</v>
      </c>
      <c r="Q103" s="198">
        <v>167.272727272727</v>
      </c>
      <c r="R103" s="199">
        <v>2139</v>
      </c>
      <c r="S103" s="224">
        <v>1.9979637396202093E-2</v>
      </c>
      <c r="T103" s="198">
        <v>242.42424</v>
      </c>
      <c r="U103" s="224">
        <v>0.45016949152542374</v>
      </c>
      <c r="V103" s="199">
        <v>251995</v>
      </c>
      <c r="W103" s="224">
        <v>1.4999999999999999E-2</v>
      </c>
      <c r="X103" s="200">
        <v>2441.8200000000002</v>
      </c>
      <c r="Y103" s="199">
        <v>265230</v>
      </c>
      <c r="Z103" s="224">
        <v>1.4999999999999999E-2</v>
      </c>
      <c r="AA103" s="200">
        <v>2431.52</v>
      </c>
      <c r="AB103" s="199">
        <v>289732</v>
      </c>
      <c r="AC103" s="224">
        <v>1.6E-2</v>
      </c>
      <c r="AD103" s="200">
        <v>2824.85</v>
      </c>
      <c r="AE103" s="224">
        <v>0.15</v>
      </c>
    </row>
    <row r="104" spans="1:31" x14ac:dyDescent="0.3">
      <c r="A104" s="198" t="s">
        <v>2104</v>
      </c>
      <c r="B104" s="199">
        <v>2660</v>
      </c>
      <c r="C104" s="224">
        <v>0.2628718252791778</v>
      </c>
      <c r="D104" s="200">
        <v>260</v>
      </c>
      <c r="E104" s="199">
        <v>2443</v>
      </c>
      <c r="F104" s="224">
        <v>0.23674774687469716</v>
      </c>
      <c r="G104" s="198">
        <v>195.75757575757501</v>
      </c>
      <c r="H104" s="199">
        <v>2493</v>
      </c>
      <c r="I104" s="224">
        <v>0.19361602982292636</v>
      </c>
      <c r="J104" s="200">
        <v>259.39395100000002</v>
      </c>
      <c r="K104" s="224">
        <v>-6.278195488721805E-2</v>
      </c>
      <c r="L104" s="199">
        <v>21447</v>
      </c>
      <c r="M104" s="224">
        <v>0.22628669100424148</v>
      </c>
      <c r="N104" s="200">
        <v>624.84848484848396</v>
      </c>
      <c r="O104" s="199">
        <v>20380</v>
      </c>
      <c r="P104" s="224">
        <v>0.21191639804512841</v>
      </c>
      <c r="Q104" s="200">
        <v>616.969696969697</v>
      </c>
      <c r="R104" s="199">
        <v>19611</v>
      </c>
      <c r="S104" s="224">
        <v>0.18317936838565652</v>
      </c>
      <c r="T104" s="200">
        <v>738.78790000000004</v>
      </c>
      <c r="U104" s="224">
        <v>-8.5606378514477555E-2</v>
      </c>
      <c r="V104" s="199">
        <v>4221411</v>
      </c>
      <c r="W104" s="224">
        <v>0.254</v>
      </c>
      <c r="X104" s="200">
        <v>9030.91</v>
      </c>
      <c r="Y104" s="199">
        <v>4089885</v>
      </c>
      <c r="Z104" s="224">
        <v>0.23699999999999999</v>
      </c>
      <c r="AA104" s="200">
        <v>8195.15</v>
      </c>
      <c r="AB104" s="199">
        <v>3903884</v>
      </c>
      <c r="AC104" s="224">
        <v>0.20899999999999999</v>
      </c>
      <c r="AD104" s="200">
        <v>10962.42</v>
      </c>
      <c r="AE104" s="224">
        <v>-7.4999999999999997E-2</v>
      </c>
    </row>
    <row r="105" spans="1:31" x14ac:dyDescent="0.3">
      <c r="A105" s="198" t="s">
        <v>2089</v>
      </c>
      <c r="B105" s="198">
        <v>18</v>
      </c>
      <c r="C105" s="224">
        <v>1.7788319003854136E-3</v>
      </c>
      <c r="D105" s="198">
        <v>15.151515151515101</v>
      </c>
      <c r="E105" s="198">
        <v>43</v>
      </c>
      <c r="F105" s="224">
        <v>4.1670704525632327E-3</v>
      </c>
      <c r="G105" s="198">
        <v>33.939393939393902</v>
      </c>
      <c r="H105" s="198">
        <v>16</v>
      </c>
      <c r="I105" s="224">
        <v>1.2426219322771047E-3</v>
      </c>
      <c r="J105" s="198">
        <v>12.121212</v>
      </c>
      <c r="K105" s="224">
        <v>-0.1111111111111111</v>
      </c>
      <c r="L105" s="199">
        <v>360</v>
      </c>
      <c r="M105" s="224">
        <v>3.7983498280191605E-3</v>
      </c>
      <c r="N105" s="198">
        <v>78.787878787878796</v>
      </c>
      <c r="O105" s="199">
        <v>483</v>
      </c>
      <c r="P105" s="224">
        <v>5.0223562441509828E-3</v>
      </c>
      <c r="Q105" s="198">
        <v>90.303030303030297</v>
      </c>
      <c r="R105" s="199">
        <v>281</v>
      </c>
      <c r="S105" s="224">
        <v>2.6247209482621733E-3</v>
      </c>
      <c r="T105" s="198">
        <v>72.727270000000004</v>
      </c>
      <c r="U105" s="224">
        <v>-0.21944444444444444</v>
      </c>
      <c r="V105" s="199">
        <v>16716</v>
      </c>
      <c r="W105" s="224">
        <v>1E-3</v>
      </c>
      <c r="X105" s="198">
        <v>506.06</v>
      </c>
      <c r="Y105" s="199">
        <v>17460</v>
      </c>
      <c r="Z105" s="224">
        <v>1E-3</v>
      </c>
      <c r="AA105" s="198">
        <v>525.45000000000005</v>
      </c>
      <c r="AB105" s="199">
        <v>17261</v>
      </c>
      <c r="AC105" s="224">
        <v>1E-3</v>
      </c>
      <c r="AD105" s="198">
        <v>581.82000000000005</v>
      </c>
      <c r="AE105" s="224">
        <v>3.3000000000000002E-2</v>
      </c>
    </row>
    <row r="106" spans="1:31" x14ac:dyDescent="0.3">
      <c r="A106" s="198" t="s">
        <v>2090</v>
      </c>
      <c r="B106" s="199">
        <v>55</v>
      </c>
      <c r="C106" s="224">
        <v>5.4353196956220973E-3</v>
      </c>
      <c r="D106" s="198">
        <v>29.090909090909101</v>
      </c>
      <c r="E106" s="198">
        <v>15</v>
      </c>
      <c r="F106" s="224">
        <v>1.4536292276383371E-3</v>
      </c>
      <c r="G106" s="198">
        <v>14.545454545454501</v>
      </c>
      <c r="H106" s="198">
        <v>55</v>
      </c>
      <c r="I106" s="224">
        <v>4.271512892202547E-3</v>
      </c>
      <c r="J106" s="198">
        <v>46.6666679</v>
      </c>
      <c r="K106" s="224">
        <v>0</v>
      </c>
      <c r="L106" s="199">
        <v>279</v>
      </c>
      <c r="M106" s="224">
        <v>2.9437211167148494E-3</v>
      </c>
      <c r="N106" s="198">
        <v>70.303030303030297</v>
      </c>
      <c r="O106" s="199">
        <v>412</v>
      </c>
      <c r="P106" s="224">
        <v>4.2840802745138813E-3</v>
      </c>
      <c r="Q106" s="198">
        <v>111.515151515151</v>
      </c>
      <c r="R106" s="199">
        <v>151</v>
      </c>
      <c r="S106" s="224">
        <v>1.4104372355430183E-3</v>
      </c>
      <c r="T106" s="198">
        <v>59.393940000000001</v>
      </c>
      <c r="U106" s="224">
        <v>-0.45878136200716846</v>
      </c>
      <c r="V106" s="199">
        <v>77608</v>
      </c>
      <c r="W106" s="224">
        <v>5.0000000000000001E-3</v>
      </c>
      <c r="X106" s="200">
        <v>1312.73</v>
      </c>
      <c r="Y106" s="199">
        <v>65210</v>
      </c>
      <c r="Z106" s="224">
        <v>4.0000000000000001E-3</v>
      </c>
      <c r="AA106" s="200">
        <v>1129.7</v>
      </c>
      <c r="AB106" s="199">
        <v>76261</v>
      </c>
      <c r="AC106" s="224">
        <v>4.0000000000000001E-3</v>
      </c>
      <c r="AD106" s="200">
        <v>1289.7</v>
      </c>
      <c r="AE106" s="224">
        <v>-1.7000000000000001E-2</v>
      </c>
    </row>
    <row r="107" spans="1:31" x14ac:dyDescent="0.3">
      <c r="A107" s="198" t="s">
        <v>2091</v>
      </c>
      <c r="B107" s="199">
        <v>136</v>
      </c>
      <c r="C107" s="224">
        <v>1.3440063247356459E-2</v>
      </c>
      <c r="D107" s="198">
        <v>49.696969696969703</v>
      </c>
      <c r="E107" s="199">
        <v>132</v>
      </c>
      <c r="F107" s="224">
        <v>1.2791937203217366E-2</v>
      </c>
      <c r="G107" s="198">
        <v>47.272727272727202</v>
      </c>
      <c r="H107" s="199">
        <v>170</v>
      </c>
      <c r="I107" s="224">
        <v>1.3202858030444237E-2</v>
      </c>
      <c r="J107" s="198">
        <v>74.545455899999993</v>
      </c>
      <c r="K107" s="224">
        <v>0.25</v>
      </c>
      <c r="L107" s="199">
        <v>1213</v>
      </c>
      <c r="M107" s="224">
        <v>1.2798328726075671E-2</v>
      </c>
      <c r="N107" s="198">
        <v>167.87878787878699</v>
      </c>
      <c r="O107" s="199">
        <v>1144</v>
      </c>
      <c r="P107" s="224">
        <v>1.1895601538941458E-2</v>
      </c>
      <c r="Q107" s="198">
        <v>158.78787878787799</v>
      </c>
      <c r="R107" s="199">
        <v>1134</v>
      </c>
      <c r="S107" s="224">
        <v>1.0592290232488628E-2</v>
      </c>
      <c r="T107" s="198">
        <v>184.84848</v>
      </c>
      <c r="U107" s="224">
        <v>-6.5127782357790598E-2</v>
      </c>
      <c r="V107" s="199">
        <v>260357</v>
      </c>
      <c r="W107" s="224">
        <v>1.6E-2</v>
      </c>
      <c r="X107" s="200">
        <v>2291.52</v>
      </c>
      <c r="Y107" s="199">
        <v>245967</v>
      </c>
      <c r="Z107" s="224">
        <v>1.4E-2</v>
      </c>
      <c r="AA107" s="200">
        <v>2166.06</v>
      </c>
      <c r="AB107" s="199">
        <v>216135</v>
      </c>
      <c r="AC107" s="224">
        <v>1.2E-2</v>
      </c>
      <c r="AD107" s="200">
        <v>2361.8200000000002</v>
      </c>
      <c r="AE107" s="224">
        <v>-0.17</v>
      </c>
    </row>
    <row r="108" spans="1:31" x14ac:dyDescent="0.3">
      <c r="A108" s="198" t="s">
        <v>2092</v>
      </c>
      <c r="B108" s="199">
        <v>118</v>
      </c>
      <c r="C108" s="224">
        <v>1.1661231346971045E-2</v>
      </c>
      <c r="D108" s="198">
        <v>46.060606060605998</v>
      </c>
      <c r="E108" s="199">
        <v>74</v>
      </c>
      <c r="F108" s="224">
        <v>7.171237523015796E-3</v>
      </c>
      <c r="G108" s="198">
        <v>34.545454545454497</v>
      </c>
      <c r="H108" s="199">
        <v>114</v>
      </c>
      <c r="I108" s="224">
        <v>8.8536812674743712E-3</v>
      </c>
      <c r="J108" s="198">
        <v>50.9090919</v>
      </c>
      <c r="K108" s="224">
        <v>-3.3898305084745763E-2</v>
      </c>
      <c r="L108" s="199">
        <v>1197</v>
      </c>
      <c r="M108" s="224">
        <v>1.262951317816371E-2</v>
      </c>
      <c r="N108" s="198">
        <v>170.90909090909</v>
      </c>
      <c r="O108" s="199">
        <v>1044</v>
      </c>
      <c r="P108" s="224">
        <v>1.0855776229593429E-2</v>
      </c>
      <c r="Q108" s="198">
        <v>153.939393939393</v>
      </c>
      <c r="R108" s="199">
        <v>858</v>
      </c>
      <c r="S108" s="224">
        <v>8.0142725039464222E-3</v>
      </c>
      <c r="T108" s="198">
        <v>132.72728000000001</v>
      </c>
      <c r="U108" s="224">
        <v>-0.2832080200501253</v>
      </c>
      <c r="V108" s="199">
        <v>305686</v>
      </c>
      <c r="W108" s="224">
        <v>1.7999999999999999E-2</v>
      </c>
      <c r="X108" s="200">
        <v>2373.33</v>
      </c>
      <c r="Y108" s="199">
        <v>264844</v>
      </c>
      <c r="Z108" s="224">
        <v>1.4999999999999999E-2</v>
      </c>
      <c r="AA108" s="200">
        <v>2476.36</v>
      </c>
      <c r="AB108" s="199">
        <v>240937</v>
      </c>
      <c r="AC108" s="224">
        <v>1.2999999999999999E-2</v>
      </c>
      <c r="AD108" s="200">
        <v>2330.91</v>
      </c>
      <c r="AE108" s="224">
        <v>-0.21199999999999999</v>
      </c>
    </row>
    <row r="109" spans="1:31" x14ac:dyDescent="0.3">
      <c r="A109" s="198" t="s">
        <v>2093</v>
      </c>
      <c r="B109" s="199">
        <v>761</v>
      </c>
      <c r="C109" s="224">
        <v>7.5205059788516646E-2</v>
      </c>
      <c r="D109" s="198">
        <v>141.81818181818099</v>
      </c>
      <c r="E109" s="199">
        <v>1140</v>
      </c>
      <c r="F109" s="224">
        <v>0.11047582130051362</v>
      </c>
      <c r="G109" s="198">
        <v>153.333333333333</v>
      </c>
      <c r="H109" s="199">
        <v>768</v>
      </c>
      <c r="I109" s="224">
        <v>5.9645852749301023E-2</v>
      </c>
      <c r="J109" s="198">
        <v>125.454544</v>
      </c>
      <c r="K109" s="224">
        <v>9.1984231274638631E-3</v>
      </c>
      <c r="L109" s="199">
        <v>7802</v>
      </c>
      <c r="M109" s="224">
        <v>8.2318681550570802E-2</v>
      </c>
      <c r="N109" s="198">
        <v>479.39393939393898</v>
      </c>
      <c r="O109" s="199">
        <v>7322</v>
      </c>
      <c r="P109" s="224">
        <v>7.6136009150462716E-2</v>
      </c>
      <c r="Q109" s="198">
        <v>407.87878787878702</v>
      </c>
      <c r="R109" s="199">
        <v>7322</v>
      </c>
      <c r="S109" s="224">
        <v>6.8392194957920399E-2</v>
      </c>
      <c r="T109" s="198">
        <v>417.57574499999998</v>
      </c>
      <c r="U109" s="224">
        <v>-6.1522686490643422E-2</v>
      </c>
      <c r="V109" s="199">
        <v>1300857</v>
      </c>
      <c r="W109" s="224">
        <v>7.8E-2</v>
      </c>
      <c r="X109" s="200">
        <v>5797.58</v>
      </c>
      <c r="Y109" s="199">
        <v>1337219</v>
      </c>
      <c r="Z109" s="224">
        <v>7.8E-2</v>
      </c>
      <c r="AA109" s="200">
        <v>5350.91</v>
      </c>
      <c r="AB109" s="199">
        <v>1183890</v>
      </c>
      <c r="AC109" s="224">
        <v>6.3E-2</v>
      </c>
      <c r="AD109" s="200">
        <v>6754.55</v>
      </c>
      <c r="AE109" s="224">
        <v>-0.09</v>
      </c>
    </row>
    <row r="110" spans="1:31" x14ac:dyDescent="0.3">
      <c r="A110" s="198" t="s">
        <v>2094</v>
      </c>
      <c r="B110" s="199">
        <v>83</v>
      </c>
      <c r="C110" s="224">
        <v>8.2023915406660743E-3</v>
      </c>
      <c r="D110" s="198">
        <v>37.5757575757575</v>
      </c>
      <c r="E110" s="199">
        <v>76</v>
      </c>
      <c r="F110" s="224">
        <v>7.3650547533675743E-3</v>
      </c>
      <c r="G110" s="198">
        <v>34.545454545454497</v>
      </c>
      <c r="H110" s="199">
        <v>132</v>
      </c>
      <c r="I110" s="224">
        <v>1.0251630941286114E-2</v>
      </c>
      <c r="J110" s="198">
        <v>83.636359999999996</v>
      </c>
      <c r="K110" s="224">
        <v>0.59036144578313254</v>
      </c>
      <c r="L110" s="199">
        <v>958</v>
      </c>
      <c r="M110" s="224">
        <v>1.0107830931228766E-2</v>
      </c>
      <c r="N110" s="198">
        <v>118.787878787878</v>
      </c>
      <c r="O110" s="199">
        <v>978</v>
      </c>
      <c r="P110" s="224">
        <v>1.0169491525423728E-2</v>
      </c>
      <c r="Q110" s="198">
        <v>175.15151515151501</v>
      </c>
      <c r="R110" s="199">
        <v>984</v>
      </c>
      <c r="S110" s="224">
        <v>9.1911936408896021E-3</v>
      </c>
      <c r="T110" s="198">
        <v>169.090912</v>
      </c>
      <c r="U110" s="224">
        <v>2.7139874739039668E-2</v>
      </c>
      <c r="V110" s="199">
        <v>223843</v>
      </c>
      <c r="W110" s="224">
        <v>1.2999999999999999E-2</v>
      </c>
      <c r="X110" s="200">
        <v>2024.85</v>
      </c>
      <c r="Y110" s="199">
        <v>201145</v>
      </c>
      <c r="Z110" s="224">
        <v>1.2E-2</v>
      </c>
      <c r="AA110" s="200">
        <v>2174.5500000000002</v>
      </c>
      <c r="AB110" s="199">
        <v>226934</v>
      </c>
      <c r="AC110" s="224">
        <v>1.2E-2</v>
      </c>
      <c r="AD110" s="200">
        <v>2457.58</v>
      </c>
      <c r="AE110" s="224">
        <v>1.4E-2</v>
      </c>
    </row>
    <row r="111" spans="1:31" x14ac:dyDescent="0.3">
      <c r="A111" s="198" t="s">
        <v>2095</v>
      </c>
      <c r="B111" s="199">
        <v>108</v>
      </c>
      <c r="C111" s="224">
        <v>1.0672991402312482E-2</v>
      </c>
      <c r="D111" s="198">
        <v>45.454545454545404</v>
      </c>
      <c r="E111" s="199">
        <v>85</v>
      </c>
      <c r="F111" s="224">
        <v>8.2372322899505763E-3</v>
      </c>
      <c r="G111" s="198">
        <v>32.727272727272698</v>
      </c>
      <c r="H111" s="199">
        <v>34</v>
      </c>
      <c r="I111" s="224">
        <v>2.6405716060888475E-3</v>
      </c>
      <c r="J111" s="198">
        <v>24.848483999999999</v>
      </c>
      <c r="K111" s="224">
        <v>-0.68518518518518523</v>
      </c>
      <c r="L111" s="199">
        <v>886</v>
      </c>
      <c r="M111" s="224">
        <v>9.3481609656249336E-3</v>
      </c>
      <c r="N111" s="198">
        <v>153.333333333333</v>
      </c>
      <c r="O111" s="199">
        <v>500</v>
      </c>
      <c r="P111" s="224">
        <v>5.199126546740148E-3</v>
      </c>
      <c r="Q111" s="198">
        <v>95.757575757575694</v>
      </c>
      <c r="R111" s="199">
        <v>379</v>
      </c>
      <c r="S111" s="224">
        <v>3.540104054773536E-3</v>
      </c>
      <c r="T111" s="198">
        <v>113.939392</v>
      </c>
      <c r="U111" s="224">
        <v>-0.57223476297968401</v>
      </c>
      <c r="V111" s="199">
        <v>131211</v>
      </c>
      <c r="W111" s="224">
        <v>8.0000000000000002E-3</v>
      </c>
      <c r="X111" s="200">
        <v>1487.27</v>
      </c>
      <c r="Y111" s="199">
        <v>117517</v>
      </c>
      <c r="Z111" s="224">
        <v>7.0000000000000001E-3</v>
      </c>
      <c r="AA111" s="200">
        <v>1526.06</v>
      </c>
      <c r="AB111" s="199">
        <v>101695</v>
      </c>
      <c r="AC111" s="224">
        <v>5.0000000000000001E-3</v>
      </c>
      <c r="AD111" s="200">
        <v>1772.12</v>
      </c>
      <c r="AE111" s="224">
        <v>-0.22500000000000001</v>
      </c>
    </row>
    <row r="112" spans="1:31" x14ac:dyDescent="0.3">
      <c r="A112" s="198" t="s">
        <v>2096</v>
      </c>
      <c r="B112" s="199">
        <v>323</v>
      </c>
      <c r="C112" s="224">
        <v>3.192015021247159E-2</v>
      </c>
      <c r="D112" s="198">
        <v>87.272727272727195</v>
      </c>
      <c r="E112" s="199">
        <v>170</v>
      </c>
      <c r="F112" s="224">
        <v>1.6474464579901153E-2</v>
      </c>
      <c r="G112" s="198">
        <v>58.181818181818201</v>
      </c>
      <c r="H112" s="199">
        <v>300</v>
      </c>
      <c r="I112" s="224">
        <v>2.3299161230195712E-2</v>
      </c>
      <c r="J112" s="198">
        <v>78.787880000000001</v>
      </c>
      <c r="K112" s="224">
        <v>-7.1207430340557279E-2</v>
      </c>
      <c r="L112" s="199">
        <v>1793</v>
      </c>
      <c r="M112" s="224">
        <v>1.891789233788432E-2</v>
      </c>
      <c r="N112" s="198">
        <v>172.12121212121201</v>
      </c>
      <c r="O112" s="199">
        <v>1924</v>
      </c>
      <c r="P112" s="224">
        <v>2.000623895185609E-2</v>
      </c>
      <c r="Q112" s="198">
        <v>190.90909090909</v>
      </c>
      <c r="R112" s="199">
        <v>1670</v>
      </c>
      <c r="S112" s="224">
        <v>1.5598875386469143E-2</v>
      </c>
      <c r="T112" s="198">
        <v>208.484848</v>
      </c>
      <c r="U112" s="224">
        <v>-6.8600111544896827E-2</v>
      </c>
      <c r="V112" s="199">
        <v>584235</v>
      </c>
      <c r="W112" s="224">
        <v>3.5000000000000003E-2</v>
      </c>
      <c r="X112" s="200">
        <v>3425.45</v>
      </c>
      <c r="Y112" s="199">
        <v>498562</v>
      </c>
      <c r="Z112" s="224">
        <v>2.9000000000000001E-2</v>
      </c>
      <c r="AA112" s="200">
        <v>3195.76</v>
      </c>
      <c r="AB112" s="199">
        <v>483511</v>
      </c>
      <c r="AC112" s="224">
        <v>2.5999999999999999E-2</v>
      </c>
      <c r="AD112" s="200">
        <v>3525.45</v>
      </c>
      <c r="AE112" s="224">
        <v>-0.17199999999999999</v>
      </c>
    </row>
    <row r="113" spans="1:31" x14ac:dyDescent="0.3">
      <c r="A113" s="198" t="s">
        <v>2097</v>
      </c>
      <c r="B113" s="199">
        <v>250</v>
      </c>
      <c r="C113" s="224">
        <v>2.4705998616464078E-2</v>
      </c>
      <c r="D113" s="198">
        <v>70.909090909090907</v>
      </c>
      <c r="E113" s="199">
        <v>201</v>
      </c>
      <c r="F113" s="224">
        <v>1.9478631650353715E-2</v>
      </c>
      <c r="G113" s="198">
        <v>56.363636363636303</v>
      </c>
      <c r="H113" s="199">
        <v>200</v>
      </c>
      <c r="I113" s="224">
        <v>1.5532774153463809E-2</v>
      </c>
      <c r="J113" s="198">
        <v>80</v>
      </c>
      <c r="K113" s="224">
        <v>-0.2</v>
      </c>
      <c r="L113" s="199">
        <v>1332</v>
      </c>
      <c r="M113" s="224">
        <v>1.4053894363670895E-2</v>
      </c>
      <c r="N113" s="198">
        <v>144.24242424242399</v>
      </c>
      <c r="O113" s="199">
        <v>1240</v>
      </c>
      <c r="P113" s="224">
        <v>1.2893833835915566E-2</v>
      </c>
      <c r="Q113" s="198">
        <v>187.272727272727</v>
      </c>
      <c r="R113" s="199">
        <v>986</v>
      </c>
      <c r="S113" s="224">
        <v>9.2098749287775894E-3</v>
      </c>
      <c r="T113" s="198">
        <v>146.66667200000001</v>
      </c>
      <c r="U113" s="224">
        <v>-0.25975975975975973</v>
      </c>
      <c r="V113" s="199">
        <v>369445</v>
      </c>
      <c r="W113" s="224">
        <v>2.1999999999999999E-2</v>
      </c>
      <c r="X113" s="200">
        <v>2605.4499999999998</v>
      </c>
      <c r="Y113" s="199">
        <v>371853</v>
      </c>
      <c r="Z113" s="224">
        <v>2.1999999999999999E-2</v>
      </c>
      <c r="AA113" s="200">
        <v>3023.64</v>
      </c>
      <c r="AB113" s="199">
        <v>376451</v>
      </c>
      <c r="AC113" s="224">
        <v>0.02</v>
      </c>
      <c r="AD113" s="200">
        <v>2726.06</v>
      </c>
      <c r="AE113" s="224">
        <v>1.9E-2</v>
      </c>
    </row>
    <row r="114" spans="1:31" x14ac:dyDescent="0.3">
      <c r="A114" s="198" t="s">
        <v>2098</v>
      </c>
      <c r="B114" s="199">
        <v>405</v>
      </c>
      <c r="C114" s="224">
        <v>4.0023717758671806E-2</v>
      </c>
      <c r="D114" s="198">
        <v>123.030303030303</v>
      </c>
      <c r="E114" s="199">
        <v>271</v>
      </c>
      <c r="F114" s="224">
        <v>2.6262234712665956E-2</v>
      </c>
      <c r="G114" s="198">
        <v>52.121212121212103</v>
      </c>
      <c r="H114" s="199">
        <v>429</v>
      </c>
      <c r="I114" s="224">
        <v>3.3317800559179871E-2</v>
      </c>
      <c r="J114" s="198">
        <v>90.303030000000007</v>
      </c>
      <c r="K114" s="224">
        <v>5.9259259259259262E-2</v>
      </c>
      <c r="L114" s="199">
        <v>2830</v>
      </c>
      <c r="M114" s="224">
        <v>2.9859250036928402E-2</v>
      </c>
      <c r="N114" s="198">
        <v>232.12121212121201</v>
      </c>
      <c r="O114" s="199">
        <v>2865</v>
      </c>
      <c r="P114" s="224">
        <v>2.9790995112821045E-2</v>
      </c>
      <c r="Q114" s="198">
        <v>278.78787878787801</v>
      </c>
      <c r="R114" s="199">
        <v>2408</v>
      </c>
      <c r="S114" s="224">
        <v>2.2492270617136344E-2</v>
      </c>
      <c r="T114" s="198">
        <v>249.69697600000001</v>
      </c>
      <c r="U114" s="224">
        <v>-0.14911660777385158</v>
      </c>
      <c r="V114" s="199">
        <v>446446</v>
      </c>
      <c r="W114" s="224">
        <v>2.7E-2</v>
      </c>
      <c r="X114" s="200">
        <v>2889.09</v>
      </c>
      <c r="Y114" s="199">
        <v>438847</v>
      </c>
      <c r="Z114" s="224">
        <v>2.5000000000000001E-2</v>
      </c>
      <c r="AA114" s="200">
        <v>2839.39</v>
      </c>
      <c r="AB114" s="199">
        <v>435655</v>
      </c>
      <c r="AC114" s="224">
        <v>2.3E-2</v>
      </c>
      <c r="AD114" s="200">
        <v>3365.45</v>
      </c>
      <c r="AE114" s="224">
        <v>-2.4E-2</v>
      </c>
    </row>
    <row r="115" spans="1:31" x14ac:dyDescent="0.3">
      <c r="A115" s="198" t="s">
        <v>2099</v>
      </c>
      <c r="B115" s="199">
        <v>106</v>
      </c>
      <c r="C115" s="224">
        <v>1.0475343413380769E-2</v>
      </c>
      <c r="D115" s="198">
        <v>40</v>
      </c>
      <c r="E115" s="199">
        <v>58</v>
      </c>
      <c r="F115" s="224">
        <v>5.6206996802015703E-3</v>
      </c>
      <c r="G115" s="198">
        <v>25.4545454545454</v>
      </c>
      <c r="H115" s="199">
        <v>128</v>
      </c>
      <c r="I115" s="224">
        <v>9.9409754582168372E-3</v>
      </c>
      <c r="J115" s="198">
        <v>47.878788</v>
      </c>
      <c r="K115" s="224">
        <v>0.20754716981132076</v>
      </c>
      <c r="L115" s="199">
        <v>1229</v>
      </c>
      <c r="M115" s="224">
        <v>1.2967144273987635E-2</v>
      </c>
      <c r="N115" s="198">
        <v>172.12121212121201</v>
      </c>
      <c r="O115" s="199">
        <v>1192</v>
      </c>
      <c r="P115" s="224">
        <v>1.2394717687428511E-2</v>
      </c>
      <c r="Q115" s="198">
        <v>177.575757575757</v>
      </c>
      <c r="R115" s="199">
        <v>1580</v>
      </c>
      <c r="S115" s="224">
        <v>1.4758217431509728E-2</v>
      </c>
      <c r="T115" s="198">
        <v>230.909088</v>
      </c>
      <c r="U115" s="224">
        <v>0.28559804719283971</v>
      </c>
      <c r="V115" s="199">
        <v>223486</v>
      </c>
      <c r="W115" s="224">
        <v>1.2999999999999999E-2</v>
      </c>
      <c r="X115" s="200">
        <v>2207.88</v>
      </c>
      <c r="Y115" s="199">
        <v>263041</v>
      </c>
      <c r="Z115" s="224">
        <v>1.4999999999999999E-2</v>
      </c>
      <c r="AA115" s="200">
        <v>2337.58</v>
      </c>
      <c r="AB115" s="199">
        <v>275603</v>
      </c>
      <c r="AC115" s="224">
        <v>1.4999999999999999E-2</v>
      </c>
      <c r="AD115" s="200">
        <v>2323.64</v>
      </c>
      <c r="AE115" s="224">
        <v>0.23300000000000001</v>
      </c>
    </row>
    <row r="116" spans="1:31" x14ac:dyDescent="0.3">
      <c r="A116" s="198" t="s">
        <v>2100</v>
      </c>
      <c r="B116" s="199">
        <v>88</v>
      </c>
      <c r="C116" s="224">
        <v>8.696511512995355E-3</v>
      </c>
      <c r="D116" s="198">
        <v>40</v>
      </c>
      <c r="E116" s="199">
        <v>57</v>
      </c>
      <c r="F116" s="224">
        <v>5.5237910650256811E-3</v>
      </c>
      <c r="G116" s="198">
        <v>27.272727272727199</v>
      </c>
      <c r="H116" s="199">
        <v>41</v>
      </c>
      <c r="I116" s="224">
        <v>3.1842187014600809E-3</v>
      </c>
      <c r="J116" s="198">
        <v>22.424242</v>
      </c>
      <c r="K116" s="224">
        <v>-0.53409090909090906</v>
      </c>
      <c r="L116" s="199">
        <v>545</v>
      </c>
      <c r="M116" s="224">
        <v>5.7502796007512288E-3</v>
      </c>
      <c r="N116" s="198">
        <v>119.39393939393899</v>
      </c>
      <c r="O116" s="199">
        <v>379</v>
      </c>
      <c r="P116" s="224">
        <v>3.9409379224290319E-3</v>
      </c>
      <c r="Q116" s="198">
        <v>79.393939393939405</v>
      </c>
      <c r="R116" s="199">
        <v>624</v>
      </c>
      <c r="S116" s="224">
        <v>5.8285618210519429E-3</v>
      </c>
      <c r="T116" s="198">
        <v>111.515152</v>
      </c>
      <c r="U116" s="224">
        <v>0.14495412844036698</v>
      </c>
      <c r="V116" s="199">
        <v>117257</v>
      </c>
      <c r="W116" s="224">
        <v>7.0000000000000001E-3</v>
      </c>
      <c r="X116" s="200">
        <v>1587.88</v>
      </c>
      <c r="Y116" s="199">
        <v>113017</v>
      </c>
      <c r="Z116" s="224">
        <v>7.0000000000000001E-3</v>
      </c>
      <c r="AA116" s="200">
        <v>1380.61</v>
      </c>
      <c r="AB116" s="199">
        <v>115194</v>
      </c>
      <c r="AC116" s="224">
        <v>6.0000000000000001E-3</v>
      </c>
      <c r="AD116" s="200">
        <v>1733.33</v>
      </c>
      <c r="AE116" s="224">
        <v>-1.7999999999999999E-2</v>
      </c>
    </row>
    <row r="117" spans="1:31" x14ac:dyDescent="0.3">
      <c r="A117" s="198" t="s">
        <v>2101</v>
      </c>
      <c r="B117" s="199">
        <v>209</v>
      </c>
      <c r="C117" s="224">
        <v>2.065421484336397E-2</v>
      </c>
      <c r="D117" s="198">
        <v>70.909090909090907</v>
      </c>
      <c r="E117" s="199">
        <v>121</v>
      </c>
      <c r="F117" s="224">
        <v>1.1725942436282586E-2</v>
      </c>
      <c r="G117" s="198">
        <v>36.969696969696898</v>
      </c>
      <c r="H117" s="199">
        <v>106</v>
      </c>
      <c r="I117" s="224">
        <v>8.2323703013358184E-3</v>
      </c>
      <c r="J117" s="198">
        <v>33.3333321</v>
      </c>
      <c r="K117" s="224">
        <v>-0.49282296650717705</v>
      </c>
      <c r="L117" s="199">
        <v>1023</v>
      </c>
      <c r="M117" s="224">
        <v>1.0793644094621115E-2</v>
      </c>
      <c r="N117" s="198">
        <v>122.424242424242</v>
      </c>
      <c r="O117" s="199">
        <v>897</v>
      </c>
      <c r="P117" s="224">
        <v>9.3272330248518245E-3</v>
      </c>
      <c r="Q117" s="198">
        <v>116.969696969697</v>
      </c>
      <c r="R117" s="199">
        <v>1234</v>
      </c>
      <c r="S117" s="224">
        <v>1.1526354626887978E-2</v>
      </c>
      <c r="T117" s="198">
        <v>182.42424</v>
      </c>
      <c r="U117" s="224">
        <v>0.20625610948191594</v>
      </c>
      <c r="V117" s="199">
        <v>164264</v>
      </c>
      <c r="W117" s="224">
        <v>0.01</v>
      </c>
      <c r="X117" s="200">
        <v>1789.09</v>
      </c>
      <c r="Y117" s="199">
        <v>155203</v>
      </c>
      <c r="Z117" s="224">
        <v>8.9999999999999993E-3</v>
      </c>
      <c r="AA117" s="200">
        <v>1681.21</v>
      </c>
      <c r="AB117" s="199">
        <v>154357</v>
      </c>
      <c r="AC117" s="224">
        <v>8.0000000000000002E-3</v>
      </c>
      <c r="AD117" s="200">
        <v>1940.61</v>
      </c>
      <c r="AE117" s="224">
        <v>-0.06</v>
      </c>
    </row>
    <row r="118" spans="1:31" x14ac:dyDescent="0.3">
      <c r="A118" s="198" t="s">
        <v>2105</v>
      </c>
      <c r="B118" s="199">
        <v>1752</v>
      </c>
      <c r="C118" s="224">
        <v>0.17313963830418025</v>
      </c>
      <c r="D118" s="198">
        <v>194.54545454545399</v>
      </c>
      <c r="E118" s="199">
        <v>1774</v>
      </c>
      <c r="F118" s="224">
        <v>0.17191588332202734</v>
      </c>
      <c r="G118" s="198">
        <v>179.39393939393901</v>
      </c>
      <c r="H118" s="199">
        <v>2334</v>
      </c>
      <c r="I118" s="224">
        <v>0.18126747437092264</v>
      </c>
      <c r="J118" s="198">
        <v>244.84848</v>
      </c>
      <c r="K118" s="224">
        <v>0.3321917808219178</v>
      </c>
      <c r="L118" s="199">
        <v>18245</v>
      </c>
      <c r="M118" s="224">
        <v>0.19250247947835997</v>
      </c>
      <c r="N118" s="200">
        <v>727.87878787878697</v>
      </c>
      <c r="O118" s="199">
        <v>19394</v>
      </c>
      <c r="P118" s="224">
        <v>0.20166372049495684</v>
      </c>
      <c r="Q118" s="200">
        <v>706.06060606060601</v>
      </c>
      <c r="R118" s="199">
        <v>20528</v>
      </c>
      <c r="S118" s="224">
        <v>0.19174473888229854</v>
      </c>
      <c r="T118" s="200">
        <v>659.39390000000003</v>
      </c>
      <c r="U118" s="224">
        <v>0.12513017265004112</v>
      </c>
      <c r="V118" s="199">
        <v>1651688</v>
      </c>
      <c r="W118" s="224">
        <v>9.9000000000000005E-2</v>
      </c>
      <c r="X118" s="200">
        <v>6668.48</v>
      </c>
      <c r="Y118" s="199">
        <v>1580821</v>
      </c>
      <c r="Z118" s="224">
        <v>9.1999999999999998E-2</v>
      </c>
      <c r="AA118" s="200">
        <v>5353.33</v>
      </c>
      <c r="AB118" s="199">
        <v>1638447</v>
      </c>
      <c r="AC118" s="224">
        <v>8.7999999999999995E-2</v>
      </c>
      <c r="AD118" s="200">
        <v>8031.52</v>
      </c>
      <c r="AE118" s="224">
        <v>-8.0000000000000002E-3</v>
      </c>
    </row>
    <row r="119" spans="1:31" x14ac:dyDescent="0.3">
      <c r="A119" s="198" t="s">
        <v>2089</v>
      </c>
      <c r="B119" s="199">
        <v>544</v>
      </c>
      <c r="C119" s="224">
        <v>5.3760252989425834E-2</v>
      </c>
      <c r="D119" s="198">
        <v>115.757575757575</v>
      </c>
      <c r="E119" s="199">
        <v>763</v>
      </c>
      <c r="F119" s="224">
        <v>7.3941273379203407E-2</v>
      </c>
      <c r="G119" s="198">
        <v>117.575757575757</v>
      </c>
      <c r="H119" s="199">
        <v>1050</v>
      </c>
      <c r="I119" s="224">
        <v>8.1547064305684994E-2</v>
      </c>
      <c r="J119" s="198">
        <v>212.121216</v>
      </c>
      <c r="K119" s="224">
        <v>0.93014705882352944</v>
      </c>
      <c r="L119" s="199">
        <v>7788</v>
      </c>
      <c r="M119" s="224">
        <v>8.2170967946147838E-2</v>
      </c>
      <c r="N119" s="198">
        <v>470.90909090909099</v>
      </c>
      <c r="O119" s="199">
        <v>9642</v>
      </c>
      <c r="P119" s="224">
        <v>0.100259956327337</v>
      </c>
      <c r="Q119" s="198">
        <v>496.969696969697</v>
      </c>
      <c r="R119" s="199">
        <v>10327</v>
      </c>
      <c r="S119" s="224">
        <v>9.6460830009620857E-2</v>
      </c>
      <c r="T119" s="198">
        <v>535.15150000000006</v>
      </c>
      <c r="U119" s="224">
        <v>0.32601438109912684</v>
      </c>
      <c r="V119" s="199">
        <v>238991</v>
      </c>
      <c r="W119" s="224">
        <v>1.4E-2</v>
      </c>
      <c r="X119" s="200">
        <v>2860</v>
      </c>
      <c r="Y119" s="199">
        <v>285829</v>
      </c>
      <c r="Z119" s="224">
        <v>1.7000000000000001E-2</v>
      </c>
      <c r="AA119" s="200">
        <v>2776.36</v>
      </c>
      <c r="AB119" s="199">
        <v>266498</v>
      </c>
      <c r="AC119" s="224">
        <v>1.4E-2</v>
      </c>
      <c r="AD119" s="200">
        <v>3564.24</v>
      </c>
      <c r="AE119" s="224">
        <v>0.115</v>
      </c>
    </row>
    <row r="120" spans="1:31" x14ac:dyDescent="0.3">
      <c r="A120" s="198" t="s">
        <v>2090</v>
      </c>
      <c r="B120" s="199">
        <v>441</v>
      </c>
      <c r="C120" s="224">
        <v>4.3581381559442633E-2</v>
      </c>
      <c r="D120" s="198">
        <v>112.121212121212</v>
      </c>
      <c r="E120" s="199">
        <v>433</v>
      </c>
      <c r="F120" s="224">
        <v>4.196143037116E-2</v>
      </c>
      <c r="G120" s="198">
        <v>89.696969696969703</v>
      </c>
      <c r="H120" s="199">
        <v>614</v>
      </c>
      <c r="I120" s="224">
        <v>4.768561665113389E-2</v>
      </c>
      <c r="J120" s="198">
        <v>115.757576</v>
      </c>
      <c r="K120" s="224">
        <v>0.39229024943310659</v>
      </c>
      <c r="L120" s="199">
        <v>6065</v>
      </c>
      <c r="M120" s="224">
        <v>6.3991643630378361E-2</v>
      </c>
      <c r="N120" s="198">
        <v>452.72727272727201</v>
      </c>
      <c r="O120" s="199">
        <v>4780</v>
      </c>
      <c r="P120" s="224">
        <v>4.9703649786835814E-2</v>
      </c>
      <c r="Q120" s="198">
        <v>327.27272727272702</v>
      </c>
      <c r="R120" s="199">
        <v>5763</v>
      </c>
      <c r="S120" s="224">
        <v>5.3830131049234536E-2</v>
      </c>
      <c r="T120" s="198">
        <v>396.36364700000001</v>
      </c>
      <c r="U120" s="224">
        <v>-4.9793899422918383E-2</v>
      </c>
      <c r="V120" s="199">
        <v>830417</v>
      </c>
      <c r="W120" s="224">
        <v>0.05</v>
      </c>
      <c r="X120" s="200">
        <v>4772.12</v>
      </c>
      <c r="Y120" s="199">
        <v>740502</v>
      </c>
      <c r="Z120" s="224">
        <v>4.2999999999999997E-2</v>
      </c>
      <c r="AA120" s="200">
        <v>4268.4799999999996</v>
      </c>
      <c r="AB120" s="199">
        <v>825887</v>
      </c>
      <c r="AC120" s="224">
        <v>4.3999999999999997E-2</v>
      </c>
      <c r="AD120" s="200">
        <v>5536.97</v>
      </c>
      <c r="AE120" s="224">
        <v>-5.0000000000000001E-3</v>
      </c>
    </row>
    <row r="121" spans="1:31" x14ac:dyDescent="0.3">
      <c r="A121" s="198" t="s">
        <v>2091</v>
      </c>
      <c r="B121" s="199">
        <v>227</v>
      </c>
      <c r="C121" s="224">
        <v>2.2433046743749383E-2</v>
      </c>
      <c r="D121" s="198">
        <v>80.606060606060595</v>
      </c>
      <c r="E121" s="198">
        <v>178</v>
      </c>
      <c r="F121" s="224">
        <v>1.7249733501308265E-2</v>
      </c>
      <c r="G121" s="198">
        <v>64.848484848484802</v>
      </c>
      <c r="H121" s="199">
        <v>203</v>
      </c>
      <c r="I121" s="224">
        <v>1.5765765765765764E-2</v>
      </c>
      <c r="J121" s="198">
        <v>50.9090919</v>
      </c>
      <c r="K121" s="224">
        <v>-0.10572687224669604</v>
      </c>
      <c r="L121" s="199">
        <v>1439</v>
      </c>
      <c r="M121" s="224">
        <v>1.5182848340332145E-2</v>
      </c>
      <c r="N121" s="198">
        <v>188.48484848484799</v>
      </c>
      <c r="O121" s="199">
        <v>1336</v>
      </c>
      <c r="P121" s="224">
        <v>1.3892066132889675E-2</v>
      </c>
      <c r="Q121" s="198">
        <v>178.18181818181799</v>
      </c>
      <c r="R121" s="199">
        <v>1171</v>
      </c>
      <c r="S121" s="224">
        <v>1.0937894058416386E-2</v>
      </c>
      <c r="T121" s="198">
        <v>167.878784</v>
      </c>
      <c r="U121" s="224">
        <v>-0.1862404447533009</v>
      </c>
      <c r="V121" s="199">
        <v>87379</v>
      </c>
      <c r="W121" s="224">
        <v>5.0000000000000001E-3</v>
      </c>
      <c r="X121" s="200">
        <v>1450.91</v>
      </c>
      <c r="Y121" s="199">
        <v>78954</v>
      </c>
      <c r="Z121" s="224">
        <v>5.0000000000000001E-3</v>
      </c>
      <c r="AA121" s="200">
        <v>1264.8499999999999</v>
      </c>
      <c r="AB121" s="199">
        <v>78098</v>
      </c>
      <c r="AC121" s="224">
        <v>4.0000000000000001E-3</v>
      </c>
      <c r="AD121" s="200">
        <v>1416.97</v>
      </c>
      <c r="AE121" s="224">
        <v>-0.106</v>
      </c>
    </row>
    <row r="122" spans="1:31" x14ac:dyDescent="0.3">
      <c r="A122" s="198" t="s">
        <v>2092</v>
      </c>
      <c r="B122" s="198">
        <v>19</v>
      </c>
      <c r="C122" s="224">
        <v>1.8776558948512699E-3</v>
      </c>
      <c r="D122" s="198">
        <v>16.969696969696901</v>
      </c>
      <c r="E122" s="198">
        <v>55</v>
      </c>
      <c r="F122" s="224">
        <v>5.3299738346739029E-3</v>
      </c>
      <c r="G122" s="198">
        <v>32.727272727272698</v>
      </c>
      <c r="H122" s="198">
        <v>113</v>
      </c>
      <c r="I122" s="224">
        <v>8.7760173967070514E-3</v>
      </c>
      <c r="J122" s="198">
        <v>49.696968099999999</v>
      </c>
      <c r="K122" s="224">
        <v>4.9473684210526319</v>
      </c>
      <c r="L122" s="199">
        <v>348</v>
      </c>
      <c r="M122" s="224">
        <v>3.6717381670851885E-3</v>
      </c>
      <c r="N122" s="198">
        <v>129.09090909090901</v>
      </c>
      <c r="O122" s="199">
        <v>445</v>
      </c>
      <c r="P122" s="224">
        <v>4.6272226265987315E-3</v>
      </c>
      <c r="Q122" s="198">
        <v>92.727272727272705</v>
      </c>
      <c r="R122" s="199">
        <v>519</v>
      </c>
      <c r="S122" s="224">
        <v>4.8477942069326263E-3</v>
      </c>
      <c r="T122" s="198">
        <v>112.727272</v>
      </c>
      <c r="U122" s="224">
        <v>0.49137931034482757</v>
      </c>
      <c r="V122" s="199">
        <v>29449</v>
      </c>
      <c r="W122" s="224">
        <v>2E-3</v>
      </c>
      <c r="X122" s="198">
        <v>895.15</v>
      </c>
      <c r="Y122" s="199">
        <v>24260</v>
      </c>
      <c r="Z122" s="224">
        <v>1E-3</v>
      </c>
      <c r="AA122" s="198">
        <v>640</v>
      </c>
      <c r="AB122" s="199">
        <v>24769</v>
      </c>
      <c r="AC122" s="224">
        <v>1E-3</v>
      </c>
      <c r="AD122" s="200">
        <v>1097.58</v>
      </c>
      <c r="AE122" s="224">
        <v>-0.159</v>
      </c>
    </row>
    <row r="123" spans="1:31" x14ac:dyDescent="0.3">
      <c r="A123" s="198" t="s">
        <v>2093</v>
      </c>
      <c r="B123" s="198">
        <v>134</v>
      </c>
      <c r="C123" s="224">
        <v>1.3242415258424746E-2</v>
      </c>
      <c r="D123" s="198">
        <v>54.545454545454497</v>
      </c>
      <c r="E123" s="198">
        <v>71</v>
      </c>
      <c r="F123" s="224">
        <v>6.8805116774881287E-3</v>
      </c>
      <c r="G123" s="198">
        <v>30.303030303030301</v>
      </c>
      <c r="H123" s="198">
        <v>62</v>
      </c>
      <c r="I123" s="224">
        <v>4.8151599875737808E-3</v>
      </c>
      <c r="J123" s="198">
        <v>38.181820000000002</v>
      </c>
      <c r="K123" s="224">
        <v>-0.53731343283582089</v>
      </c>
      <c r="L123" s="199">
        <v>511</v>
      </c>
      <c r="M123" s="224">
        <v>5.3915465614383087E-3</v>
      </c>
      <c r="N123" s="198">
        <v>109.09090909090899</v>
      </c>
      <c r="O123" s="199">
        <v>570</v>
      </c>
      <c r="P123" s="224">
        <v>5.9270042632837685E-3</v>
      </c>
      <c r="Q123" s="198">
        <v>109.09090909090899</v>
      </c>
      <c r="R123" s="199">
        <v>389</v>
      </c>
      <c r="S123" s="224">
        <v>3.6335104942134709E-3</v>
      </c>
      <c r="T123" s="198">
        <v>101.21212</v>
      </c>
      <c r="U123" s="224">
        <v>-0.23874755381604695</v>
      </c>
      <c r="V123" s="199">
        <v>74603</v>
      </c>
      <c r="W123" s="224">
        <v>4.0000000000000001E-3</v>
      </c>
      <c r="X123" s="200">
        <v>1427.27</v>
      </c>
      <c r="Y123" s="199">
        <v>65855</v>
      </c>
      <c r="Z123" s="224">
        <v>4.0000000000000001E-3</v>
      </c>
      <c r="AA123" s="200">
        <v>1171.52</v>
      </c>
      <c r="AB123" s="199">
        <v>67425</v>
      </c>
      <c r="AC123" s="224">
        <v>4.0000000000000001E-3</v>
      </c>
      <c r="AD123" s="200">
        <v>1469.09</v>
      </c>
      <c r="AE123" s="224">
        <v>-9.6000000000000002E-2</v>
      </c>
    </row>
    <row r="124" spans="1:31" x14ac:dyDescent="0.3">
      <c r="A124" s="198" t="s">
        <v>2094</v>
      </c>
      <c r="B124" s="198">
        <v>28</v>
      </c>
      <c r="C124" s="224">
        <v>2.7670718450439765E-3</v>
      </c>
      <c r="D124" s="198">
        <v>24.2424242424242</v>
      </c>
      <c r="E124" s="198">
        <v>0</v>
      </c>
      <c r="F124" s="224">
        <v>0</v>
      </c>
      <c r="G124" s="198">
        <v>13.3333333333333</v>
      </c>
      <c r="H124" s="198">
        <v>83</v>
      </c>
      <c r="I124" s="224">
        <v>6.4461012736874808E-3</v>
      </c>
      <c r="J124" s="198">
        <v>67.878784199999998</v>
      </c>
      <c r="K124" s="224">
        <v>1.9642857142857142</v>
      </c>
      <c r="L124" s="199">
        <v>459</v>
      </c>
      <c r="M124" s="224">
        <v>4.8428960307244301E-3</v>
      </c>
      <c r="N124" s="198">
        <v>93.939393939393895</v>
      </c>
      <c r="O124" s="199">
        <v>405</v>
      </c>
      <c r="P124" s="224">
        <v>4.2112925028595198E-3</v>
      </c>
      <c r="Q124" s="198">
        <v>81.212121212121204</v>
      </c>
      <c r="R124" s="199">
        <v>508</v>
      </c>
      <c r="S124" s="224">
        <v>4.7450471235486978E-3</v>
      </c>
      <c r="T124" s="198">
        <v>132.121216</v>
      </c>
      <c r="U124" s="224">
        <v>0.10675381263616558</v>
      </c>
      <c r="V124" s="199">
        <v>60444</v>
      </c>
      <c r="W124" s="224">
        <v>4.0000000000000001E-3</v>
      </c>
      <c r="X124" s="200">
        <v>1027.27</v>
      </c>
      <c r="Y124" s="199">
        <v>59722</v>
      </c>
      <c r="Z124" s="224">
        <v>3.0000000000000001E-3</v>
      </c>
      <c r="AA124" s="200">
        <v>1058.79</v>
      </c>
      <c r="AB124" s="199">
        <v>62110</v>
      </c>
      <c r="AC124" s="224">
        <v>3.0000000000000001E-3</v>
      </c>
      <c r="AD124" s="200">
        <v>1153.94</v>
      </c>
      <c r="AE124" s="224">
        <v>2.8000000000000001E-2</v>
      </c>
    </row>
    <row r="125" spans="1:31" x14ac:dyDescent="0.3">
      <c r="A125" s="198" t="s">
        <v>2095</v>
      </c>
      <c r="B125" s="198">
        <v>75</v>
      </c>
      <c r="C125" s="224">
        <v>7.4117995849392231E-3</v>
      </c>
      <c r="D125" s="198">
        <v>40.606060606060602</v>
      </c>
      <c r="E125" s="198">
        <v>41</v>
      </c>
      <c r="F125" s="224">
        <v>3.9732532222114545E-3</v>
      </c>
      <c r="G125" s="198">
        <v>26.060606060605998</v>
      </c>
      <c r="H125" s="198">
        <v>26</v>
      </c>
      <c r="I125" s="224">
        <v>2.0192606399502952E-3</v>
      </c>
      <c r="J125" s="198">
        <v>22.424242</v>
      </c>
      <c r="K125" s="224">
        <v>-0.65333333333333332</v>
      </c>
      <c r="L125" s="198">
        <v>190</v>
      </c>
      <c r="M125" s="224">
        <v>2.0046846314545571E-3</v>
      </c>
      <c r="N125" s="198">
        <v>60</v>
      </c>
      <c r="O125" s="198">
        <v>267</v>
      </c>
      <c r="P125" s="224">
        <v>2.7763335759592388E-3</v>
      </c>
      <c r="Q125" s="198">
        <v>89.696969696969703</v>
      </c>
      <c r="R125" s="198">
        <v>140</v>
      </c>
      <c r="S125" s="224">
        <v>1.3076901521590898E-3</v>
      </c>
      <c r="T125" s="198">
        <v>50.9090919</v>
      </c>
      <c r="U125" s="224">
        <v>-0.26315789473684209</v>
      </c>
      <c r="V125" s="199">
        <v>42500</v>
      </c>
      <c r="W125" s="224">
        <v>3.0000000000000001E-3</v>
      </c>
      <c r="X125" s="198">
        <v>889.7</v>
      </c>
      <c r="Y125" s="199">
        <v>37529</v>
      </c>
      <c r="Z125" s="224">
        <v>2E-3</v>
      </c>
      <c r="AA125" s="198">
        <v>844.24</v>
      </c>
      <c r="AB125" s="199">
        <v>31446</v>
      </c>
      <c r="AC125" s="224">
        <v>2E-3</v>
      </c>
      <c r="AD125" s="198">
        <v>792.73</v>
      </c>
      <c r="AE125" s="224">
        <v>-0.26</v>
      </c>
    </row>
    <row r="126" spans="1:31" x14ac:dyDescent="0.3">
      <c r="A126" s="198" t="s">
        <v>2096</v>
      </c>
      <c r="B126" s="198">
        <v>51</v>
      </c>
      <c r="C126" s="224">
        <v>5.0400237177586722E-3</v>
      </c>
      <c r="D126" s="198">
        <v>38.787878787878697</v>
      </c>
      <c r="E126" s="198">
        <v>0</v>
      </c>
      <c r="F126" s="224">
        <v>0</v>
      </c>
      <c r="G126" s="198">
        <v>13.3333333333333</v>
      </c>
      <c r="H126" s="198">
        <v>32</v>
      </c>
      <c r="I126" s="224">
        <v>2.4852438645542093E-3</v>
      </c>
      <c r="J126" s="198">
        <v>18.181818</v>
      </c>
      <c r="K126" s="224">
        <v>-0.37254901960784315</v>
      </c>
      <c r="L126" s="198">
        <v>154</v>
      </c>
      <c r="M126" s="224">
        <v>1.624849648652641E-3</v>
      </c>
      <c r="N126" s="198">
        <v>65.454545454545396</v>
      </c>
      <c r="O126" s="198">
        <v>112</v>
      </c>
      <c r="P126" s="224">
        <v>1.164604346469793E-3</v>
      </c>
      <c r="Q126" s="198">
        <v>62.424242424242401</v>
      </c>
      <c r="R126" s="198">
        <v>67</v>
      </c>
      <c r="S126" s="224">
        <v>6.2582314424756437E-4</v>
      </c>
      <c r="T126" s="198">
        <v>26.060606</v>
      </c>
      <c r="U126" s="224">
        <v>-0.56493506493506496</v>
      </c>
      <c r="V126" s="199">
        <v>22107</v>
      </c>
      <c r="W126" s="224">
        <v>1E-3</v>
      </c>
      <c r="X126" s="198">
        <v>696.36</v>
      </c>
      <c r="Y126" s="199">
        <v>21671</v>
      </c>
      <c r="Z126" s="224">
        <v>1E-3</v>
      </c>
      <c r="AA126" s="198">
        <v>778.79</v>
      </c>
      <c r="AB126" s="199">
        <v>22297</v>
      </c>
      <c r="AC126" s="224">
        <v>1E-3</v>
      </c>
      <c r="AD126" s="198">
        <v>876.97</v>
      </c>
      <c r="AE126" s="224">
        <v>8.9999999999999993E-3</v>
      </c>
    </row>
    <row r="127" spans="1:31" x14ac:dyDescent="0.3">
      <c r="A127" s="198" t="s">
        <v>2097</v>
      </c>
      <c r="B127" s="198">
        <v>19</v>
      </c>
      <c r="C127" s="224">
        <v>1.8776558948512699E-3</v>
      </c>
      <c r="D127" s="198">
        <v>12.7272727272727</v>
      </c>
      <c r="E127" s="198">
        <v>32</v>
      </c>
      <c r="F127" s="224">
        <v>3.1010756856284525E-3</v>
      </c>
      <c r="G127" s="198">
        <v>25.4545454545454</v>
      </c>
      <c r="H127" s="198">
        <v>12</v>
      </c>
      <c r="I127" s="224">
        <v>9.3196644920782849E-4</v>
      </c>
      <c r="J127" s="198">
        <v>11.515152</v>
      </c>
      <c r="K127" s="224">
        <v>-0.36842105263157893</v>
      </c>
      <c r="L127" s="198">
        <v>209</v>
      </c>
      <c r="M127" s="224">
        <v>2.2051530946000128E-3</v>
      </c>
      <c r="N127" s="198">
        <v>61.212121212121197</v>
      </c>
      <c r="O127" s="199">
        <v>269</v>
      </c>
      <c r="P127" s="224">
        <v>2.7971300821461992E-3</v>
      </c>
      <c r="Q127" s="198">
        <v>80</v>
      </c>
      <c r="R127" s="199">
        <v>118</v>
      </c>
      <c r="S127" s="224">
        <v>1.1021959853912328E-3</v>
      </c>
      <c r="T127" s="198">
        <v>53.3333321</v>
      </c>
      <c r="U127" s="224">
        <v>-0.4354066985645933</v>
      </c>
      <c r="V127" s="199">
        <v>56377</v>
      </c>
      <c r="W127" s="224">
        <v>3.0000000000000001E-3</v>
      </c>
      <c r="X127" s="200">
        <v>1084.8499999999999</v>
      </c>
      <c r="Y127" s="199">
        <v>55549</v>
      </c>
      <c r="Z127" s="224">
        <v>3.0000000000000001E-3</v>
      </c>
      <c r="AA127" s="198">
        <v>988</v>
      </c>
      <c r="AB127" s="199">
        <v>55163</v>
      </c>
      <c r="AC127" s="224">
        <v>3.0000000000000001E-3</v>
      </c>
      <c r="AD127" s="200">
        <v>1267.8800000000001</v>
      </c>
      <c r="AE127" s="224">
        <v>-2.1999999999999999E-2</v>
      </c>
    </row>
    <row r="128" spans="1:31" x14ac:dyDescent="0.3">
      <c r="A128" s="198" t="s">
        <v>2098</v>
      </c>
      <c r="B128" s="198">
        <v>48</v>
      </c>
      <c r="C128" s="224">
        <v>4.7435517343611027E-3</v>
      </c>
      <c r="D128" s="198">
        <v>23.030303030302999</v>
      </c>
      <c r="E128" s="198">
        <v>9</v>
      </c>
      <c r="F128" s="224">
        <v>8.7217753658300223E-4</v>
      </c>
      <c r="G128" s="198">
        <v>7.8787878787878798</v>
      </c>
      <c r="H128" s="198">
        <v>24</v>
      </c>
      <c r="I128" s="224">
        <v>1.863932898415657E-3</v>
      </c>
      <c r="J128" s="198">
        <v>21.818182</v>
      </c>
      <c r="K128" s="224">
        <v>-0.5</v>
      </c>
      <c r="L128" s="198">
        <v>202</v>
      </c>
      <c r="M128" s="224">
        <v>2.1312962923885292E-3</v>
      </c>
      <c r="N128" s="198">
        <v>48.484848484848399</v>
      </c>
      <c r="O128" s="198">
        <v>333</v>
      </c>
      <c r="P128" s="224">
        <v>3.4626182801289385E-3</v>
      </c>
      <c r="Q128" s="198">
        <v>96.969696969696898</v>
      </c>
      <c r="R128" s="198">
        <v>186</v>
      </c>
      <c r="S128" s="224">
        <v>1.7373597735827909E-3</v>
      </c>
      <c r="T128" s="198">
        <v>67.878784199999998</v>
      </c>
      <c r="U128" s="224">
        <v>-7.9207920792079209E-2</v>
      </c>
      <c r="V128" s="199">
        <v>27552</v>
      </c>
      <c r="W128" s="224">
        <v>2E-3</v>
      </c>
      <c r="X128" s="198">
        <v>729.09</v>
      </c>
      <c r="Y128" s="199">
        <v>26751</v>
      </c>
      <c r="Z128" s="224">
        <v>2E-3</v>
      </c>
      <c r="AA128" s="198">
        <v>681.21</v>
      </c>
      <c r="AB128" s="199">
        <v>27384</v>
      </c>
      <c r="AC128" s="224">
        <v>1E-3</v>
      </c>
      <c r="AD128" s="198">
        <v>712.12</v>
      </c>
      <c r="AE128" s="224">
        <v>-6.0000000000000001E-3</v>
      </c>
    </row>
    <row r="129" spans="1:31" x14ac:dyDescent="0.3">
      <c r="A129" s="198" t="s">
        <v>2099</v>
      </c>
      <c r="B129" s="198">
        <v>0</v>
      </c>
      <c r="C129" s="224">
        <v>0</v>
      </c>
      <c r="D129" s="198">
        <v>80</v>
      </c>
      <c r="E129" s="198">
        <v>7</v>
      </c>
      <c r="F129" s="224">
        <v>6.78360306231224E-4</v>
      </c>
      <c r="G129" s="198">
        <v>6.0606060606060597</v>
      </c>
      <c r="H129" s="198">
        <v>0</v>
      </c>
      <c r="I129" s="224">
        <v>0</v>
      </c>
      <c r="J129" s="198">
        <v>16.969695999999999</v>
      </c>
      <c r="K129" s="224"/>
      <c r="L129" s="198">
        <v>9</v>
      </c>
      <c r="M129" s="224">
        <v>9.4958745700479008E-5</v>
      </c>
      <c r="N129" s="198">
        <v>7.8787878787878798</v>
      </c>
      <c r="O129" s="198">
        <v>65</v>
      </c>
      <c r="P129" s="224">
        <v>6.7588645107621924E-4</v>
      </c>
      <c r="Q129" s="198">
        <v>43.636363636363598</v>
      </c>
      <c r="R129" s="198">
        <v>59</v>
      </c>
      <c r="S129" s="224">
        <v>5.5109799269561642E-4</v>
      </c>
      <c r="T129" s="198">
        <v>30.30303</v>
      </c>
      <c r="U129" s="224">
        <v>5.5555555555555554</v>
      </c>
      <c r="V129" s="199">
        <v>16998</v>
      </c>
      <c r="W129" s="224">
        <v>1E-3</v>
      </c>
      <c r="X129" s="198">
        <v>618.17999999999995</v>
      </c>
      <c r="Y129" s="199">
        <v>17594</v>
      </c>
      <c r="Z129" s="224">
        <v>1E-3</v>
      </c>
      <c r="AA129" s="198">
        <v>607</v>
      </c>
      <c r="AB129" s="199">
        <v>19005</v>
      </c>
      <c r="AC129" s="224">
        <v>1E-3</v>
      </c>
      <c r="AD129" s="198">
        <v>588.48</v>
      </c>
      <c r="AE129" s="224">
        <v>0.11799999999999999</v>
      </c>
    </row>
    <row r="130" spans="1:31" x14ac:dyDescent="0.3">
      <c r="A130" s="198" t="s">
        <v>2100</v>
      </c>
      <c r="B130" s="199">
        <v>144</v>
      </c>
      <c r="C130" s="224">
        <v>1.4230655203083309E-2</v>
      </c>
      <c r="D130" s="198">
        <v>56.969696969696898</v>
      </c>
      <c r="E130" s="199">
        <v>160</v>
      </c>
      <c r="F130" s="224">
        <v>1.5505378428142261E-2</v>
      </c>
      <c r="G130" s="198">
        <v>50.909090909090899</v>
      </c>
      <c r="H130" s="199">
        <v>100</v>
      </c>
      <c r="I130" s="224">
        <v>7.7663870767319043E-3</v>
      </c>
      <c r="J130" s="198">
        <v>43.636364</v>
      </c>
      <c r="K130" s="224">
        <v>-0.30555555555555558</v>
      </c>
      <c r="L130" s="199">
        <v>694</v>
      </c>
      <c r="M130" s="224">
        <v>7.3223743906813818E-3</v>
      </c>
      <c r="N130" s="198">
        <v>109.09090909090899</v>
      </c>
      <c r="O130" s="199">
        <v>979</v>
      </c>
      <c r="P130" s="224">
        <v>1.0179889778517208E-2</v>
      </c>
      <c r="Q130" s="198">
        <v>170.90909090909</v>
      </c>
      <c r="R130" s="199">
        <v>1096</v>
      </c>
      <c r="S130" s="224">
        <v>1.0237345762616874E-2</v>
      </c>
      <c r="T130" s="198">
        <v>198.18182400000001</v>
      </c>
      <c r="U130" s="224">
        <v>0.57925072046109505</v>
      </c>
      <c r="V130" s="199">
        <v>133291</v>
      </c>
      <c r="W130" s="224">
        <v>8.0000000000000002E-3</v>
      </c>
      <c r="X130" s="200">
        <v>1905.45</v>
      </c>
      <c r="Y130" s="199">
        <v>138550</v>
      </c>
      <c r="Z130" s="224">
        <v>8.0000000000000002E-3</v>
      </c>
      <c r="AA130" s="200">
        <v>1581.21</v>
      </c>
      <c r="AB130" s="199">
        <v>131139</v>
      </c>
      <c r="AC130" s="224">
        <v>7.0000000000000001E-3</v>
      </c>
      <c r="AD130" s="200">
        <v>1985.45</v>
      </c>
      <c r="AE130" s="224">
        <v>-1.6E-2</v>
      </c>
    </row>
    <row r="131" spans="1:31" x14ac:dyDescent="0.3">
      <c r="A131" s="198" t="s">
        <v>2101</v>
      </c>
      <c r="B131" s="198">
        <v>22</v>
      </c>
      <c r="C131" s="224">
        <v>2.1741278782488388E-3</v>
      </c>
      <c r="D131" s="198">
        <v>15.757575757575699</v>
      </c>
      <c r="E131" s="198">
        <v>25</v>
      </c>
      <c r="F131" s="224">
        <v>2.4227153793972282E-3</v>
      </c>
      <c r="G131" s="198">
        <v>16.363636363636299</v>
      </c>
      <c r="H131" s="198">
        <v>15</v>
      </c>
      <c r="I131" s="224">
        <v>1.1649580615097856E-3</v>
      </c>
      <c r="J131" s="198">
        <v>10.30303</v>
      </c>
      <c r="K131" s="224">
        <v>-0.31818181818181818</v>
      </c>
      <c r="L131" s="198">
        <v>177</v>
      </c>
      <c r="M131" s="224">
        <v>1.8675219987760873E-3</v>
      </c>
      <c r="N131" s="198">
        <v>44.848484848484802</v>
      </c>
      <c r="O131" s="198">
        <v>191</v>
      </c>
      <c r="P131" s="224">
        <v>1.9860663408547362E-3</v>
      </c>
      <c r="Q131" s="198">
        <v>50.303030303030297</v>
      </c>
      <c r="R131" s="198">
        <v>185</v>
      </c>
      <c r="S131" s="224">
        <v>1.7280191296387972E-3</v>
      </c>
      <c r="T131" s="198">
        <v>78.181816100000006</v>
      </c>
      <c r="U131" s="224">
        <v>4.519774011299435E-2</v>
      </c>
      <c r="V131" s="199">
        <v>31580</v>
      </c>
      <c r="W131" s="224">
        <v>2E-3</v>
      </c>
      <c r="X131" s="198">
        <v>786.06</v>
      </c>
      <c r="Y131" s="199">
        <v>28055</v>
      </c>
      <c r="Z131" s="224">
        <v>2E-3</v>
      </c>
      <c r="AA131" s="198">
        <v>766.67</v>
      </c>
      <c r="AB131" s="199">
        <v>27226</v>
      </c>
      <c r="AC131" s="224">
        <v>1E-3</v>
      </c>
      <c r="AD131" s="198">
        <v>833.94</v>
      </c>
      <c r="AE131" s="224">
        <v>-0.13800000000000001</v>
      </c>
    </row>
    <row r="132" spans="1:31" x14ac:dyDescent="0.3">
      <c r="A132" s="198" t="s">
        <v>2106</v>
      </c>
      <c r="B132" s="199">
        <v>1461</v>
      </c>
      <c r="C132" s="224">
        <v>0.14438185591461608</v>
      </c>
      <c r="D132" s="198">
        <v>164.84848484848399</v>
      </c>
      <c r="E132" s="199">
        <v>1989</v>
      </c>
      <c r="F132" s="224">
        <v>0.1927512355848435</v>
      </c>
      <c r="G132" s="198">
        <v>178.18181818181799</v>
      </c>
      <c r="H132" s="199">
        <v>2390</v>
      </c>
      <c r="I132" s="224">
        <v>0.1856166511338925</v>
      </c>
      <c r="J132" s="198">
        <v>260</v>
      </c>
      <c r="K132" s="224">
        <v>0.63586584531143053</v>
      </c>
      <c r="L132" s="199">
        <v>16541</v>
      </c>
      <c r="M132" s="224">
        <v>0.17452362362573592</v>
      </c>
      <c r="N132" s="200">
        <v>575.75757575757495</v>
      </c>
      <c r="O132" s="199">
        <v>16713</v>
      </c>
      <c r="P132" s="224">
        <v>0.17378600395133617</v>
      </c>
      <c r="Q132" s="200">
        <v>638.18181818181802</v>
      </c>
      <c r="R132" s="199">
        <v>21036</v>
      </c>
      <c r="S132" s="224">
        <v>0.19648978600584724</v>
      </c>
      <c r="T132" s="200">
        <v>778.18179999999995</v>
      </c>
      <c r="U132" s="224">
        <v>0.27174898736473008</v>
      </c>
      <c r="V132" s="199">
        <v>1839938</v>
      </c>
      <c r="W132" s="224">
        <v>0.111</v>
      </c>
      <c r="X132" s="200">
        <v>6555.76</v>
      </c>
      <c r="Y132" s="199">
        <v>1904287</v>
      </c>
      <c r="Z132" s="224">
        <v>0.11</v>
      </c>
      <c r="AA132" s="200">
        <v>6309.7</v>
      </c>
      <c r="AB132" s="199">
        <v>2210180</v>
      </c>
      <c r="AC132" s="224">
        <v>0.11899999999999999</v>
      </c>
      <c r="AD132" s="200">
        <v>7680</v>
      </c>
      <c r="AE132" s="224">
        <v>0.20100000000000001</v>
      </c>
    </row>
    <row r="133" spans="1:31" x14ac:dyDescent="0.3">
      <c r="A133" s="198" t="s">
        <v>2089</v>
      </c>
      <c r="B133" s="198">
        <v>66</v>
      </c>
      <c r="C133" s="224">
        <v>6.5223836347465163E-3</v>
      </c>
      <c r="D133" s="198">
        <v>32.121212121212103</v>
      </c>
      <c r="E133" s="198">
        <v>158</v>
      </c>
      <c r="F133" s="224">
        <v>1.5311561197790483E-2</v>
      </c>
      <c r="G133" s="198">
        <v>72.121212121212096</v>
      </c>
      <c r="H133" s="198">
        <v>61</v>
      </c>
      <c r="I133" s="224">
        <v>4.737496116806462E-3</v>
      </c>
      <c r="J133" s="198">
        <v>26.060606</v>
      </c>
      <c r="K133" s="224">
        <v>-7.575757575757576E-2</v>
      </c>
      <c r="L133" s="199">
        <v>968</v>
      </c>
      <c r="M133" s="224">
        <v>1.0213340648673743E-2</v>
      </c>
      <c r="N133" s="198">
        <v>168.48484848484799</v>
      </c>
      <c r="O133" s="199">
        <v>1115</v>
      </c>
      <c r="P133" s="224">
        <v>1.1594052199230528E-2</v>
      </c>
      <c r="Q133" s="198">
        <v>170.30303030303</v>
      </c>
      <c r="R133" s="199">
        <v>740</v>
      </c>
      <c r="S133" s="224">
        <v>6.9120765185551889E-3</v>
      </c>
      <c r="T133" s="198">
        <v>137.57576</v>
      </c>
      <c r="U133" s="224">
        <v>-0.23553719008264462</v>
      </c>
      <c r="V133" s="199">
        <v>29011</v>
      </c>
      <c r="W133" s="224">
        <v>2E-3</v>
      </c>
      <c r="X133" s="198">
        <v>936.36</v>
      </c>
      <c r="Y133" s="199">
        <v>33644</v>
      </c>
      <c r="Z133" s="224">
        <v>2E-3</v>
      </c>
      <c r="AA133" s="198">
        <v>985.45</v>
      </c>
      <c r="AB133" s="199">
        <v>33410</v>
      </c>
      <c r="AC133" s="224">
        <v>2E-3</v>
      </c>
      <c r="AD133" s="198">
        <v>957.58</v>
      </c>
      <c r="AE133" s="224">
        <v>0.152</v>
      </c>
    </row>
    <row r="134" spans="1:31" x14ac:dyDescent="0.3">
      <c r="A134" s="198" t="s">
        <v>2090</v>
      </c>
      <c r="B134" s="198">
        <v>0</v>
      </c>
      <c r="C134" s="224">
        <v>0</v>
      </c>
      <c r="D134" s="198">
        <v>80</v>
      </c>
      <c r="E134" s="198">
        <v>56</v>
      </c>
      <c r="F134" s="224">
        <v>5.426882449849792E-3</v>
      </c>
      <c r="G134" s="198">
        <v>28.484848484848399</v>
      </c>
      <c r="H134" s="198">
        <v>92</v>
      </c>
      <c r="I134" s="224">
        <v>7.1450761105933524E-3</v>
      </c>
      <c r="J134" s="198">
        <v>49.0909081</v>
      </c>
      <c r="K134" s="224"/>
      <c r="L134" s="198">
        <v>308</v>
      </c>
      <c r="M134" s="224">
        <v>3.2496992973052819E-3</v>
      </c>
      <c r="N134" s="198">
        <v>101.212121212121</v>
      </c>
      <c r="O134" s="199">
        <v>239</v>
      </c>
      <c r="P134" s="224">
        <v>2.4851824893417905E-3</v>
      </c>
      <c r="Q134" s="198">
        <v>64.848484848484802</v>
      </c>
      <c r="R134" s="199">
        <v>602</v>
      </c>
      <c r="S134" s="224">
        <v>5.6230676542840859E-3</v>
      </c>
      <c r="T134" s="198">
        <v>129.090912</v>
      </c>
      <c r="U134" s="224">
        <v>0.95454545454545459</v>
      </c>
      <c r="V134" s="199">
        <v>41563</v>
      </c>
      <c r="W134" s="224">
        <v>2E-3</v>
      </c>
      <c r="X134" s="200">
        <v>1013.94</v>
      </c>
      <c r="Y134" s="199">
        <v>37100</v>
      </c>
      <c r="Z134" s="224">
        <v>2E-3</v>
      </c>
      <c r="AA134" s="200">
        <v>1132.73</v>
      </c>
      <c r="AB134" s="199">
        <v>41545</v>
      </c>
      <c r="AC134" s="224">
        <v>2E-3</v>
      </c>
      <c r="AD134" s="200">
        <v>1079.3900000000001</v>
      </c>
      <c r="AE134" s="224">
        <v>0</v>
      </c>
    </row>
    <row r="135" spans="1:31" x14ac:dyDescent="0.3">
      <c r="A135" s="198" t="s">
        <v>2091</v>
      </c>
      <c r="B135" s="199">
        <v>670</v>
      </c>
      <c r="C135" s="224">
        <v>6.6212076292123723E-2</v>
      </c>
      <c r="D135" s="198">
        <v>114.54545454545401</v>
      </c>
      <c r="E135" s="199">
        <v>938</v>
      </c>
      <c r="F135" s="224">
        <v>9.0900281034984015E-2</v>
      </c>
      <c r="G135" s="198">
        <v>136.969696969696</v>
      </c>
      <c r="H135" s="199">
        <v>915</v>
      </c>
      <c r="I135" s="224">
        <v>7.106244175209693E-2</v>
      </c>
      <c r="J135" s="198">
        <v>146.66667200000001</v>
      </c>
      <c r="K135" s="224">
        <v>0.36567164179104478</v>
      </c>
      <c r="L135" s="199">
        <v>7315</v>
      </c>
      <c r="M135" s="224">
        <v>7.7180358311000438E-2</v>
      </c>
      <c r="N135" s="198">
        <v>389.09090909090901</v>
      </c>
      <c r="O135" s="199">
        <v>6840</v>
      </c>
      <c r="P135" s="224">
        <v>7.1124051159405219E-2</v>
      </c>
      <c r="Q135" s="198">
        <v>359.39393939393898</v>
      </c>
      <c r="R135" s="199">
        <v>7325</v>
      </c>
      <c r="S135" s="224">
        <v>6.8420216889752375E-2</v>
      </c>
      <c r="T135" s="198">
        <v>440</v>
      </c>
      <c r="U135" s="224">
        <v>1.3670539986329461E-3</v>
      </c>
      <c r="V135" s="199">
        <v>739302</v>
      </c>
      <c r="W135" s="224">
        <v>4.3999999999999997E-2</v>
      </c>
      <c r="X135" s="200">
        <v>3804.24</v>
      </c>
      <c r="Y135" s="199">
        <v>704224</v>
      </c>
      <c r="Z135" s="224">
        <v>4.1000000000000002E-2</v>
      </c>
      <c r="AA135" s="200">
        <v>3746.06</v>
      </c>
      <c r="AB135" s="199">
        <v>683439</v>
      </c>
      <c r="AC135" s="224">
        <v>3.6999999999999998E-2</v>
      </c>
      <c r="AD135" s="200">
        <v>4205.45</v>
      </c>
      <c r="AE135" s="224">
        <v>-7.5999999999999998E-2</v>
      </c>
    </row>
    <row r="136" spans="1:31" x14ac:dyDescent="0.3">
      <c r="A136" s="198" t="s">
        <v>2092</v>
      </c>
      <c r="B136" s="199">
        <v>99</v>
      </c>
      <c r="C136" s="224">
        <v>9.7835754521197749E-3</v>
      </c>
      <c r="D136" s="198">
        <v>35.757575757575701</v>
      </c>
      <c r="E136" s="199">
        <v>62</v>
      </c>
      <c r="F136" s="224">
        <v>6.0083341409051267E-3</v>
      </c>
      <c r="G136" s="198">
        <v>36.363636363636303</v>
      </c>
      <c r="H136" s="199">
        <v>147</v>
      </c>
      <c r="I136" s="224">
        <v>1.1416589002795898E-2</v>
      </c>
      <c r="J136" s="198">
        <v>46.060607900000001</v>
      </c>
      <c r="K136" s="224">
        <v>0.48484848484848486</v>
      </c>
      <c r="L136" s="199">
        <v>1219</v>
      </c>
      <c r="M136" s="224">
        <v>1.2861634556542658E-2</v>
      </c>
      <c r="N136" s="198">
        <v>151.51515151515099</v>
      </c>
      <c r="O136" s="199">
        <v>1180</v>
      </c>
      <c r="P136" s="224">
        <v>1.2269938650306749E-2</v>
      </c>
      <c r="Q136" s="198">
        <v>189.69696969696901</v>
      </c>
      <c r="R136" s="199">
        <v>1880</v>
      </c>
      <c r="S136" s="224">
        <v>1.7560410614707776E-2</v>
      </c>
      <c r="T136" s="198">
        <v>204.24243200000001</v>
      </c>
      <c r="U136" s="224">
        <v>0.54224774405250209</v>
      </c>
      <c r="V136" s="199">
        <v>120891</v>
      </c>
      <c r="W136" s="224">
        <v>7.0000000000000001E-3</v>
      </c>
      <c r="X136" s="200">
        <v>1752.12</v>
      </c>
      <c r="Y136" s="199">
        <v>124636</v>
      </c>
      <c r="Z136" s="224">
        <v>7.0000000000000001E-3</v>
      </c>
      <c r="AA136" s="200">
        <v>1633.94</v>
      </c>
      <c r="AB136" s="199">
        <v>130826</v>
      </c>
      <c r="AC136" s="224">
        <v>7.0000000000000001E-3</v>
      </c>
      <c r="AD136" s="200">
        <v>1727.27</v>
      </c>
      <c r="AE136" s="224">
        <v>8.2000000000000003E-2</v>
      </c>
    </row>
    <row r="137" spans="1:31" x14ac:dyDescent="0.3">
      <c r="A137" s="198" t="s">
        <v>2093</v>
      </c>
      <c r="B137" s="199">
        <v>163</v>
      </c>
      <c r="C137" s="224">
        <v>1.6108311097934577E-2</v>
      </c>
      <c r="D137" s="198">
        <v>52.121212121212103</v>
      </c>
      <c r="E137" s="199">
        <v>123</v>
      </c>
      <c r="F137" s="224">
        <v>1.1919759666634364E-2</v>
      </c>
      <c r="G137" s="198">
        <v>41.818181818181799</v>
      </c>
      <c r="H137" s="199">
        <v>334</v>
      </c>
      <c r="I137" s="224">
        <v>2.5939732836284559E-2</v>
      </c>
      <c r="J137" s="198">
        <v>94.545455899999993</v>
      </c>
      <c r="K137" s="224">
        <v>1.0490797546012269</v>
      </c>
      <c r="L137" s="199">
        <v>1641</v>
      </c>
      <c r="M137" s="224">
        <v>1.7314144632720675E-2</v>
      </c>
      <c r="N137" s="198">
        <v>207.87878787878699</v>
      </c>
      <c r="O137" s="199">
        <v>1703</v>
      </c>
      <c r="P137" s="224">
        <v>1.7708225018196942E-2</v>
      </c>
      <c r="Q137" s="198">
        <v>219.39393939393901</v>
      </c>
      <c r="R137" s="199">
        <v>2851</v>
      </c>
      <c r="S137" s="224">
        <v>2.6630175884325466E-2</v>
      </c>
      <c r="T137" s="198">
        <v>281.21212800000001</v>
      </c>
      <c r="U137" s="224">
        <v>0.7373552711761121</v>
      </c>
      <c r="V137" s="199">
        <v>189635</v>
      </c>
      <c r="W137" s="224">
        <v>1.0999999999999999E-2</v>
      </c>
      <c r="X137" s="200">
        <v>1948.48</v>
      </c>
      <c r="Y137" s="199">
        <v>207416</v>
      </c>
      <c r="Z137" s="224">
        <v>1.2E-2</v>
      </c>
      <c r="AA137" s="200">
        <v>2350.91</v>
      </c>
      <c r="AB137" s="199">
        <v>347166</v>
      </c>
      <c r="AC137" s="224">
        <v>1.9E-2</v>
      </c>
      <c r="AD137" s="200">
        <v>3027.88</v>
      </c>
      <c r="AE137" s="224">
        <v>0.83099999999999996</v>
      </c>
    </row>
    <row r="138" spans="1:31" x14ac:dyDescent="0.3">
      <c r="A138" s="198" t="s">
        <v>2094</v>
      </c>
      <c r="B138" s="199">
        <v>237</v>
      </c>
      <c r="C138" s="224">
        <v>2.3421286688407945E-2</v>
      </c>
      <c r="D138" s="198">
        <v>64.242424242424207</v>
      </c>
      <c r="E138" s="199">
        <v>336</v>
      </c>
      <c r="F138" s="224">
        <v>3.2561294699098749E-2</v>
      </c>
      <c r="G138" s="198">
        <v>76.969696969696898</v>
      </c>
      <c r="H138" s="199">
        <v>652</v>
      </c>
      <c r="I138" s="224">
        <v>5.0636843740292016E-2</v>
      </c>
      <c r="J138" s="198">
        <v>166.060608</v>
      </c>
      <c r="K138" s="224">
        <v>1.751054852320675</v>
      </c>
      <c r="L138" s="199">
        <v>2897</v>
      </c>
      <c r="M138" s="224">
        <v>3.0566165143809745E-2</v>
      </c>
      <c r="N138" s="198">
        <v>253.93939393939399</v>
      </c>
      <c r="O138" s="199">
        <v>3264</v>
      </c>
      <c r="P138" s="224">
        <v>3.3939898097119683E-2</v>
      </c>
      <c r="Q138" s="198">
        <v>263.636363636363</v>
      </c>
      <c r="R138" s="199">
        <v>5163</v>
      </c>
      <c r="S138" s="224">
        <v>4.8225744682838433E-2</v>
      </c>
      <c r="T138" s="198">
        <v>527.27269999999999</v>
      </c>
      <c r="U138" s="224">
        <v>0.78218847083189502</v>
      </c>
      <c r="V138" s="199">
        <v>364932</v>
      </c>
      <c r="W138" s="224">
        <v>2.1999999999999999E-2</v>
      </c>
      <c r="X138" s="200">
        <v>2846.06</v>
      </c>
      <c r="Y138" s="199">
        <v>410393</v>
      </c>
      <c r="Z138" s="224">
        <v>2.4E-2</v>
      </c>
      <c r="AA138" s="200">
        <v>3055.76</v>
      </c>
      <c r="AB138" s="199">
        <v>567184</v>
      </c>
      <c r="AC138" s="224">
        <v>0.03</v>
      </c>
      <c r="AD138" s="200">
        <v>3953.33</v>
      </c>
      <c r="AE138" s="224">
        <v>0.55400000000000005</v>
      </c>
    </row>
    <row r="139" spans="1:31" x14ac:dyDescent="0.3">
      <c r="A139" s="198" t="s">
        <v>2095</v>
      </c>
      <c r="B139" s="198">
        <v>23</v>
      </c>
      <c r="C139" s="224">
        <v>2.2729518727146953E-3</v>
      </c>
      <c r="D139" s="198">
        <v>24.2424242424242</v>
      </c>
      <c r="E139" s="198">
        <v>0</v>
      </c>
      <c r="F139" s="224">
        <v>0</v>
      </c>
      <c r="G139" s="198">
        <v>13.3333333333333</v>
      </c>
      <c r="H139" s="198">
        <v>0</v>
      </c>
      <c r="I139" s="224">
        <v>0</v>
      </c>
      <c r="J139" s="198">
        <v>16.969695999999999</v>
      </c>
      <c r="K139" s="224">
        <v>-1</v>
      </c>
      <c r="L139" s="198">
        <v>150</v>
      </c>
      <c r="M139" s="224">
        <v>1.5826457616746501E-3</v>
      </c>
      <c r="N139" s="198">
        <v>51.515151515151501</v>
      </c>
      <c r="O139" s="198">
        <v>27</v>
      </c>
      <c r="P139" s="224">
        <v>2.80752833523968E-4</v>
      </c>
      <c r="Q139" s="198">
        <v>14.545454545454501</v>
      </c>
      <c r="R139" s="198">
        <v>6</v>
      </c>
      <c r="S139" s="224">
        <v>5.6043863663960992E-5</v>
      </c>
      <c r="T139" s="198">
        <v>4.8484850000000002</v>
      </c>
      <c r="U139" s="224">
        <v>-0.96</v>
      </c>
      <c r="V139" s="199">
        <v>20391</v>
      </c>
      <c r="W139" s="224">
        <v>1E-3</v>
      </c>
      <c r="X139" s="198">
        <v>731.52</v>
      </c>
      <c r="Y139" s="199">
        <v>16112</v>
      </c>
      <c r="Z139" s="224">
        <v>1E-3</v>
      </c>
      <c r="AA139" s="198">
        <v>569.70000000000005</v>
      </c>
      <c r="AB139" s="199">
        <v>14468</v>
      </c>
      <c r="AC139" s="224">
        <v>1E-3</v>
      </c>
      <c r="AD139" s="198">
        <v>601.82000000000005</v>
      </c>
      <c r="AE139" s="224">
        <v>-0.28999999999999998</v>
      </c>
    </row>
    <row r="140" spans="1:31" x14ac:dyDescent="0.3">
      <c r="A140" s="198" t="s">
        <v>2096</v>
      </c>
      <c r="B140" s="198">
        <v>0</v>
      </c>
      <c r="C140" s="224">
        <v>0</v>
      </c>
      <c r="D140" s="198">
        <v>80</v>
      </c>
      <c r="E140" s="198">
        <v>0</v>
      </c>
      <c r="F140" s="224">
        <v>0</v>
      </c>
      <c r="G140" s="198">
        <v>13.3333333333333</v>
      </c>
      <c r="H140" s="198">
        <v>0</v>
      </c>
      <c r="I140" s="224">
        <v>0</v>
      </c>
      <c r="J140" s="198">
        <v>16.969695999999999</v>
      </c>
      <c r="K140" s="224"/>
      <c r="L140" s="198">
        <v>37</v>
      </c>
      <c r="M140" s="224">
        <v>3.9038595454641374E-4</v>
      </c>
      <c r="N140" s="198">
        <v>24.848484848484802</v>
      </c>
      <c r="O140" s="198">
        <v>38</v>
      </c>
      <c r="P140" s="224">
        <v>3.9513361755225124E-4</v>
      </c>
      <c r="Q140" s="198">
        <v>34.545454545454497</v>
      </c>
      <c r="R140" s="198">
        <v>52</v>
      </c>
      <c r="S140" s="224">
        <v>4.8571348508766196E-4</v>
      </c>
      <c r="T140" s="198">
        <v>33.939392099999999</v>
      </c>
      <c r="U140" s="224">
        <v>0.40540540540540543</v>
      </c>
      <c r="V140" s="199">
        <v>17466</v>
      </c>
      <c r="W140" s="224">
        <v>1E-3</v>
      </c>
      <c r="X140" s="198">
        <v>600</v>
      </c>
      <c r="Y140" s="199">
        <v>19148</v>
      </c>
      <c r="Z140" s="224">
        <v>1E-3</v>
      </c>
      <c r="AA140" s="198">
        <v>563.03</v>
      </c>
      <c r="AB140" s="199">
        <v>20277</v>
      </c>
      <c r="AC140" s="224">
        <v>1E-3</v>
      </c>
      <c r="AD140" s="198">
        <v>723.64</v>
      </c>
      <c r="AE140" s="224">
        <v>0.161</v>
      </c>
    </row>
    <row r="141" spans="1:31" x14ac:dyDescent="0.3">
      <c r="A141" s="198" t="s">
        <v>2097</v>
      </c>
      <c r="B141" s="199">
        <v>51</v>
      </c>
      <c r="C141" s="224">
        <v>5.0400237177586722E-3</v>
      </c>
      <c r="D141" s="198">
        <v>31.515151515151501</v>
      </c>
      <c r="E141" s="199">
        <v>148</v>
      </c>
      <c r="F141" s="224">
        <v>1.4342475046031592E-2</v>
      </c>
      <c r="G141" s="198">
        <v>43.030303030303003</v>
      </c>
      <c r="H141" s="199">
        <v>25</v>
      </c>
      <c r="I141" s="224">
        <v>1.9415967691829761E-3</v>
      </c>
      <c r="J141" s="198">
        <v>15.757576</v>
      </c>
      <c r="K141" s="224">
        <v>-0.50980392156862742</v>
      </c>
      <c r="L141" s="199">
        <v>456</v>
      </c>
      <c r="M141" s="224">
        <v>4.8112431154909369E-3</v>
      </c>
      <c r="N141" s="198">
        <v>103.030303030303</v>
      </c>
      <c r="O141" s="199">
        <v>1013</v>
      </c>
      <c r="P141" s="224">
        <v>1.0533430383695539E-2</v>
      </c>
      <c r="Q141" s="198">
        <v>150.90909090909</v>
      </c>
      <c r="R141" s="199">
        <v>567</v>
      </c>
      <c r="S141" s="224">
        <v>5.296145116244314E-3</v>
      </c>
      <c r="T141" s="198">
        <v>132.72728000000001</v>
      </c>
      <c r="U141" s="224">
        <v>0.24342105263157895</v>
      </c>
      <c r="V141" s="199">
        <v>101147</v>
      </c>
      <c r="W141" s="224">
        <v>6.0000000000000001E-3</v>
      </c>
      <c r="X141" s="200">
        <v>1562.42</v>
      </c>
      <c r="Y141" s="199">
        <v>122221</v>
      </c>
      <c r="Z141" s="224">
        <v>7.0000000000000001E-3</v>
      </c>
      <c r="AA141" s="200">
        <v>1795.76</v>
      </c>
      <c r="AB141" s="199">
        <v>127284</v>
      </c>
      <c r="AC141" s="224">
        <v>7.0000000000000001E-3</v>
      </c>
      <c r="AD141" s="200">
        <v>2056.9699999999998</v>
      </c>
      <c r="AE141" s="224">
        <v>0.25800000000000001</v>
      </c>
    </row>
    <row r="142" spans="1:31" x14ac:dyDescent="0.3">
      <c r="A142" s="198" t="s">
        <v>2098</v>
      </c>
      <c r="B142" s="198">
        <v>27</v>
      </c>
      <c r="C142" s="224">
        <v>2.6682478505781204E-3</v>
      </c>
      <c r="D142" s="198">
        <v>13.9393939393939</v>
      </c>
      <c r="E142" s="198">
        <v>59</v>
      </c>
      <c r="F142" s="224">
        <v>5.7176082953774594E-3</v>
      </c>
      <c r="G142" s="198">
        <v>27.878787878787801</v>
      </c>
      <c r="H142" s="198">
        <v>23</v>
      </c>
      <c r="I142" s="224">
        <v>1.7862690276483381E-3</v>
      </c>
      <c r="J142" s="198">
        <v>20</v>
      </c>
      <c r="K142" s="224">
        <v>-0.14814814814814814</v>
      </c>
      <c r="L142" s="199">
        <v>499</v>
      </c>
      <c r="M142" s="224">
        <v>5.2649349005043367E-3</v>
      </c>
      <c r="N142" s="198">
        <v>101.212121212121</v>
      </c>
      <c r="O142" s="199">
        <v>502</v>
      </c>
      <c r="P142" s="224">
        <v>5.2199230529271085E-3</v>
      </c>
      <c r="Q142" s="198">
        <v>95.151515151515099</v>
      </c>
      <c r="R142" s="199">
        <v>467</v>
      </c>
      <c r="S142" s="224">
        <v>4.362080721844964E-3</v>
      </c>
      <c r="T142" s="198">
        <v>121.21212</v>
      </c>
      <c r="U142" s="224">
        <v>-6.4128256513026047E-2</v>
      </c>
      <c r="V142" s="199">
        <v>49049</v>
      </c>
      <c r="W142" s="224">
        <v>3.0000000000000001E-3</v>
      </c>
      <c r="X142" s="200">
        <v>1212.73</v>
      </c>
      <c r="Y142" s="199">
        <v>52734</v>
      </c>
      <c r="Z142" s="224">
        <v>3.0000000000000001E-3</v>
      </c>
      <c r="AA142" s="198">
        <v>939.39</v>
      </c>
      <c r="AB142" s="199">
        <v>54939</v>
      </c>
      <c r="AC142" s="224">
        <v>3.0000000000000001E-3</v>
      </c>
      <c r="AD142" s="200">
        <v>1203.6400000000001</v>
      </c>
      <c r="AE142" s="224">
        <v>0.12</v>
      </c>
    </row>
    <row r="143" spans="1:31" x14ac:dyDescent="0.3">
      <c r="A143" s="198" t="s">
        <v>2099</v>
      </c>
      <c r="B143" s="198">
        <v>81</v>
      </c>
      <c r="C143" s="224">
        <v>8.0047435517343613E-3</v>
      </c>
      <c r="D143" s="198">
        <v>41.818181818181799</v>
      </c>
      <c r="E143" s="198">
        <v>46</v>
      </c>
      <c r="F143" s="224">
        <v>4.4577962980909E-3</v>
      </c>
      <c r="G143" s="198">
        <v>26.060606060605998</v>
      </c>
      <c r="H143" s="198">
        <v>20</v>
      </c>
      <c r="I143" s="224">
        <v>1.5532774153463808E-3</v>
      </c>
      <c r="J143" s="198">
        <v>15.757576</v>
      </c>
      <c r="K143" s="224">
        <v>-0.75308641975308643</v>
      </c>
      <c r="L143" s="199">
        <v>194</v>
      </c>
      <c r="M143" s="224">
        <v>2.0468885184325475E-3</v>
      </c>
      <c r="N143" s="198">
        <v>63.030303030303003</v>
      </c>
      <c r="O143" s="199">
        <v>230</v>
      </c>
      <c r="P143" s="224">
        <v>2.3915982115004677E-3</v>
      </c>
      <c r="Q143" s="198">
        <v>58.181818181818201</v>
      </c>
      <c r="R143" s="199">
        <v>435</v>
      </c>
      <c r="S143" s="224">
        <v>4.0631801156371722E-3</v>
      </c>
      <c r="T143" s="198">
        <v>148.484848</v>
      </c>
      <c r="U143" s="224">
        <v>1.2422680412371134</v>
      </c>
      <c r="V143" s="199">
        <v>43508</v>
      </c>
      <c r="W143" s="224">
        <v>3.0000000000000001E-3</v>
      </c>
      <c r="X143" s="198">
        <v>963.03</v>
      </c>
      <c r="Y143" s="199">
        <v>52816</v>
      </c>
      <c r="Z143" s="224">
        <v>3.0000000000000001E-3</v>
      </c>
      <c r="AA143" s="198">
        <v>962.42</v>
      </c>
      <c r="AB143" s="199">
        <v>62465</v>
      </c>
      <c r="AC143" s="224">
        <v>3.0000000000000001E-3</v>
      </c>
      <c r="AD143" s="200">
        <v>1050.9100000000001</v>
      </c>
      <c r="AE143" s="224">
        <v>0.436</v>
      </c>
    </row>
    <row r="144" spans="1:31" x14ac:dyDescent="0.3">
      <c r="A144" s="198" t="s">
        <v>2100</v>
      </c>
      <c r="B144" s="199">
        <v>44</v>
      </c>
      <c r="C144" s="224">
        <v>4.3482557564976775E-3</v>
      </c>
      <c r="D144" s="198">
        <v>30.303030303030301</v>
      </c>
      <c r="E144" s="199">
        <v>63</v>
      </c>
      <c r="F144" s="224">
        <v>6.1052427560810158E-3</v>
      </c>
      <c r="G144" s="198">
        <v>48.484848484848399</v>
      </c>
      <c r="H144" s="199">
        <v>111</v>
      </c>
      <c r="I144" s="224">
        <v>8.6206896551724137E-3</v>
      </c>
      <c r="J144" s="198">
        <v>50.9090919</v>
      </c>
      <c r="K144" s="224">
        <v>1.5227272727272727</v>
      </c>
      <c r="L144" s="199">
        <v>734</v>
      </c>
      <c r="M144" s="224">
        <v>7.7444132604612883E-3</v>
      </c>
      <c r="N144" s="198">
        <v>162.42424242424201</v>
      </c>
      <c r="O144" s="199">
        <v>545</v>
      </c>
      <c r="P144" s="224">
        <v>5.6670479359467608E-3</v>
      </c>
      <c r="Q144" s="198">
        <v>103.636363636363</v>
      </c>
      <c r="R144" s="199">
        <v>863</v>
      </c>
      <c r="S144" s="224">
        <v>8.0609757236663887E-3</v>
      </c>
      <c r="T144" s="198">
        <v>139.393936</v>
      </c>
      <c r="U144" s="224">
        <v>0.17574931880108993</v>
      </c>
      <c r="V144" s="199">
        <v>107147</v>
      </c>
      <c r="W144" s="224">
        <v>6.0000000000000001E-3</v>
      </c>
      <c r="X144" s="200">
        <v>1788.48</v>
      </c>
      <c r="Y144" s="199">
        <v>106359</v>
      </c>
      <c r="Z144" s="224">
        <v>6.0000000000000001E-3</v>
      </c>
      <c r="AA144" s="200">
        <v>1559.39</v>
      </c>
      <c r="AB144" s="199">
        <v>107804</v>
      </c>
      <c r="AC144" s="224">
        <v>6.0000000000000001E-3</v>
      </c>
      <c r="AD144" s="200">
        <v>1838.18</v>
      </c>
      <c r="AE144" s="224">
        <v>6.0000000000000001E-3</v>
      </c>
    </row>
    <row r="145" spans="1:31" x14ac:dyDescent="0.3">
      <c r="A145" s="198" t="s">
        <v>2101</v>
      </c>
      <c r="B145" s="198">
        <v>0</v>
      </c>
      <c r="C145" s="224">
        <v>0</v>
      </c>
      <c r="D145" s="198">
        <v>80</v>
      </c>
      <c r="E145" s="198">
        <v>0</v>
      </c>
      <c r="F145" s="224">
        <v>0</v>
      </c>
      <c r="G145" s="198">
        <v>13.3333333333333</v>
      </c>
      <c r="H145" s="198">
        <v>10</v>
      </c>
      <c r="I145" s="224">
        <v>7.7663870767319041E-4</v>
      </c>
      <c r="J145" s="198">
        <v>10.30303</v>
      </c>
      <c r="K145" s="224"/>
      <c r="L145" s="198">
        <v>123</v>
      </c>
      <c r="M145" s="224">
        <v>1.2977695245732133E-3</v>
      </c>
      <c r="N145" s="198">
        <v>44.2424242424242</v>
      </c>
      <c r="O145" s="198">
        <v>17</v>
      </c>
      <c r="P145" s="224">
        <v>1.7677030258916502E-4</v>
      </c>
      <c r="Q145" s="198">
        <v>17.5757575757575</v>
      </c>
      <c r="R145" s="198">
        <v>85</v>
      </c>
      <c r="S145" s="224">
        <v>7.9395473523944738E-4</v>
      </c>
      <c r="T145" s="198">
        <v>35.151516000000001</v>
      </c>
      <c r="U145" s="224">
        <v>-0.30894308943089432</v>
      </c>
      <c r="V145" s="199">
        <v>15896</v>
      </c>
      <c r="W145" s="224">
        <v>1E-3</v>
      </c>
      <c r="X145" s="198">
        <v>563.64</v>
      </c>
      <c r="Y145" s="199">
        <v>17484</v>
      </c>
      <c r="Z145" s="224">
        <v>1E-3</v>
      </c>
      <c r="AA145" s="198">
        <v>577.58000000000004</v>
      </c>
      <c r="AB145" s="199">
        <v>19373</v>
      </c>
      <c r="AC145" s="224">
        <v>1E-3</v>
      </c>
      <c r="AD145" s="198">
        <v>700.61</v>
      </c>
      <c r="AE145" s="224">
        <v>0.219</v>
      </c>
    </row>
    <row r="146" spans="1:31" x14ac:dyDescent="0.3">
      <c r="A146" s="202" t="s">
        <v>2074</v>
      </c>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c r="AA146" s="202"/>
      <c r="AB146" s="202"/>
      <c r="AC146" s="202"/>
      <c r="AD146" s="202"/>
      <c r="AE146" s="202"/>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9" width="12" customWidth="1"/>
    <col min="10" max="10" width="17.88671875" customWidth="1"/>
    <col min="11" max="25" width="12" customWidth="1"/>
  </cols>
  <sheetData>
    <row r="1" spans="1:25" ht="36" customHeight="1" x14ac:dyDescent="0.3">
      <c r="B1" s="366" t="s">
        <v>2441</v>
      </c>
      <c r="C1" s="366"/>
      <c r="D1" s="366"/>
      <c r="E1" s="366"/>
      <c r="F1" s="366"/>
      <c r="G1" s="366"/>
    </row>
    <row r="2" spans="1:25" ht="36" customHeight="1" x14ac:dyDescent="0.3">
      <c r="A2" t="s">
        <v>172</v>
      </c>
      <c r="B2" s="368" t="str">
        <f>Population!B3</f>
        <v>City of Atwater</v>
      </c>
      <c r="C2" s="368"/>
      <c r="D2" s="368"/>
      <c r="E2" s="368"/>
      <c r="F2" s="368"/>
      <c r="G2" s="368"/>
      <c r="H2" s="368"/>
      <c r="I2" s="368"/>
      <c r="J2" s="368" t="str">
        <f>Population!B4</f>
        <v>Merced County</v>
      </c>
      <c r="K2" s="368"/>
      <c r="L2" s="368"/>
      <c r="M2" s="368"/>
      <c r="N2" s="368"/>
      <c r="O2" s="368"/>
      <c r="P2" s="368"/>
      <c r="Q2" s="368"/>
      <c r="R2" s="368" t="s">
        <v>173</v>
      </c>
      <c r="S2" s="368"/>
      <c r="T2" s="368"/>
      <c r="U2" s="368"/>
      <c r="V2" s="368"/>
      <c r="W2" s="368"/>
      <c r="X2" s="368"/>
      <c r="Y2" s="368"/>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215" t="s">
        <v>2442</v>
      </c>
      <c r="B4" s="215"/>
      <c r="C4" s="215"/>
      <c r="D4" s="215"/>
      <c r="E4" s="215"/>
      <c r="F4" s="215"/>
      <c r="G4" s="215"/>
      <c r="H4" s="215"/>
      <c r="I4" s="215"/>
      <c r="J4" s="215"/>
      <c r="K4" s="215"/>
      <c r="L4" s="215"/>
      <c r="M4" s="215"/>
      <c r="N4" s="215"/>
      <c r="O4" s="215"/>
      <c r="P4" s="215"/>
      <c r="Q4" s="215"/>
      <c r="R4" s="215"/>
      <c r="S4" s="215"/>
      <c r="T4" s="215"/>
      <c r="U4" s="215"/>
      <c r="V4" s="215"/>
      <c r="W4" s="215"/>
      <c r="X4" s="215"/>
      <c r="Y4" s="215"/>
    </row>
    <row r="5" spans="1:25" ht="54" customHeight="1" x14ac:dyDescent="0.3">
      <c r="B5" s="216" t="s">
        <v>1671</v>
      </c>
      <c r="C5" s="216"/>
      <c r="D5" s="216" t="s">
        <v>1672</v>
      </c>
      <c r="E5" s="216"/>
      <c r="F5" s="216" t="s">
        <v>1673</v>
      </c>
      <c r="G5" s="216"/>
      <c r="H5" s="216" t="s">
        <v>1674</v>
      </c>
      <c r="I5" s="216"/>
      <c r="J5" s="216" t="s">
        <v>1671</v>
      </c>
      <c r="K5" s="216"/>
      <c r="L5" s="216" t="s">
        <v>1672</v>
      </c>
      <c r="M5" s="216"/>
      <c r="N5" s="216" t="s">
        <v>1673</v>
      </c>
      <c r="O5" s="216"/>
      <c r="P5" s="216" t="s">
        <v>1674</v>
      </c>
      <c r="Q5" s="216"/>
      <c r="R5" s="216" t="s">
        <v>1671</v>
      </c>
      <c r="S5" s="216"/>
      <c r="T5" s="216" t="s">
        <v>1672</v>
      </c>
      <c r="U5" s="216"/>
      <c r="V5" s="216" t="s">
        <v>1673</v>
      </c>
      <c r="W5" s="216"/>
      <c r="X5" s="216" t="s">
        <v>1674</v>
      </c>
      <c r="Y5" s="216"/>
    </row>
    <row r="6" spans="1:25" ht="14.4" x14ac:dyDescent="0.3">
      <c r="A6" t="s">
        <v>1670</v>
      </c>
      <c r="B6" s="2">
        <v>0</v>
      </c>
      <c r="C6" t="s">
        <v>172</v>
      </c>
      <c r="D6" s="2">
        <v>0</v>
      </c>
      <c r="E6" t="s">
        <v>172</v>
      </c>
      <c r="F6" s="2">
        <v>0</v>
      </c>
      <c r="G6" t="s">
        <v>172</v>
      </c>
      <c r="H6" s="2">
        <v>0</v>
      </c>
      <c r="I6" t="s">
        <v>172</v>
      </c>
      <c r="J6" s="2">
        <v>945</v>
      </c>
      <c r="K6" t="s">
        <v>172</v>
      </c>
      <c r="L6" s="2">
        <v>0</v>
      </c>
      <c r="M6" t="s">
        <v>172</v>
      </c>
      <c r="N6" s="2">
        <v>0</v>
      </c>
      <c r="O6" t="s">
        <v>172</v>
      </c>
      <c r="P6" s="2">
        <v>0</v>
      </c>
      <c r="Q6" t="s">
        <v>172</v>
      </c>
      <c r="R6" s="2">
        <v>56085</v>
      </c>
      <c r="S6" t="s">
        <v>172</v>
      </c>
      <c r="T6" s="2">
        <v>1210</v>
      </c>
      <c r="U6" t="s">
        <v>172</v>
      </c>
      <c r="V6" s="2">
        <v>470</v>
      </c>
      <c r="W6" t="s">
        <v>172</v>
      </c>
      <c r="X6" s="2">
        <v>1512</v>
      </c>
      <c r="Y6" t="s">
        <v>172</v>
      </c>
    </row>
    <row r="7" spans="1:25" ht="14.4" x14ac:dyDescent="0.3">
      <c r="A7" t="s">
        <v>2443</v>
      </c>
      <c r="B7" s="2">
        <v>0</v>
      </c>
      <c r="C7" t="s">
        <v>172</v>
      </c>
      <c r="D7" s="2">
        <v>0</v>
      </c>
      <c r="E7" t="s">
        <v>172</v>
      </c>
      <c r="F7" s="2">
        <v>0</v>
      </c>
      <c r="G7" t="s">
        <v>172</v>
      </c>
      <c r="H7" s="2">
        <v>0</v>
      </c>
      <c r="I7" t="s">
        <v>172</v>
      </c>
      <c r="J7" s="2">
        <v>945</v>
      </c>
      <c r="K7" t="s">
        <v>172</v>
      </c>
      <c r="L7" s="2">
        <v>0</v>
      </c>
      <c r="M7" t="s">
        <v>172</v>
      </c>
      <c r="N7" s="2">
        <v>0</v>
      </c>
      <c r="O7" t="s">
        <v>172</v>
      </c>
      <c r="P7" s="2">
        <v>0</v>
      </c>
      <c r="Q7" t="s">
        <v>172</v>
      </c>
      <c r="R7" s="2">
        <v>56085</v>
      </c>
      <c r="S7" t="s">
        <v>172</v>
      </c>
      <c r="T7" s="2">
        <v>2420</v>
      </c>
      <c r="U7" t="s">
        <v>172</v>
      </c>
      <c r="V7" s="2">
        <v>1623</v>
      </c>
      <c r="W7" t="s">
        <v>172</v>
      </c>
      <c r="X7" s="2">
        <v>46005</v>
      </c>
      <c r="Y7" t="s">
        <v>172</v>
      </c>
    </row>
    <row r="8" spans="1:25" ht="14.4" x14ac:dyDescent="0.3">
      <c r="A8" t="s">
        <v>2444</v>
      </c>
      <c r="B8" s="15">
        <v>0</v>
      </c>
      <c r="C8" t="s">
        <v>172</v>
      </c>
      <c r="D8" s="15">
        <v>0</v>
      </c>
      <c r="E8" t="s">
        <v>172</v>
      </c>
      <c r="F8" s="15">
        <v>0</v>
      </c>
      <c r="G8" t="s">
        <v>172</v>
      </c>
      <c r="H8" s="15">
        <v>0</v>
      </c>
      <c r="I8" t="s">
        <v>172</v>
      </c>
      <c r="J8" s="15">
        <v>275254697</v>
      </c>
      <c r="K8" t="s">
        <v>172</v>
      </c>
      <c r="L8" s="15">
        <v>0</v>
      </c>
      <c r="M8" t="s">
        <v>172</v>
      </c>
      <c r="N8" s="15">
        <v>0</v>
      </c>
      <c r="O8" t="s">
        <v>172</v>
      </c>
      <c r="P8" s="15">
        <v>0</v>
      </c>
      <c r="Q8" t="s">
        <v>172</v>
      </c>
      <c r="R8" s="15">
        <v>16660377</v>
      </c>
      <c r="S8" t="s">
        <v>172</v>
      </c>
      <c r="T8" s="15">
        <v>480472</v>
      </c>
      <c r="U8" t="s">
        <v>172</v>
      </c>
      <c r="V8" s="15">
        <v>291986</v>
      </c>
      <c r="W8" t="s">
        <v>172</v>
      </c>
      <c r="X8" s="15">
        <v>8150225</v>
      </c>
      <c r="Y8" t="s">
        <v>172</v>
      </c>
    </row>
    <row r="9" spans="1:25" ht="14.4" x14ac:dyDescent="0.3">
      <c r="A9" t="s">
        <v>2445</v>
      </c>
      <c r="B9" s="15" t="s">
        <v>172</v>
      </c>
      <c r="C9" t="s">
        <v>172</v>
      </c>
      <c r="D9" s="15" t="s">
        <v>172</v>
      </c>
      <c r="E9" t="s">
        <v>172</v>
      </c>
      <c r="F9" s="15" t="s">
        <v>172</v>
      </c>
      <c r="G9" t="s">
        <v>172</v>
      </c>
      <c r="H9" s="15" t="s">
        <v>172</v>
      </c>
      <c r="I9" t="s">
        <v>172</v>
      </c>
      <c r="J9" s="15">
        <v>291274.81164021161</v>
      </c>
      <c r="K9" t="s">
        <v>172</v>
      </c>
      <c r="L9" s="15" t="s">
        <v>172</v>
      </c>
      <c r="M9" t="s">
        <v>172</v>
      </c>
      <c r="N9" s="15" t="s">
        <v>172</v>
      </c>
      <c r="O9" t="s">
        <v>172</v>
      </c>
      <c r="P9" s="15" t="s">
        <v>172</v>
      </c>
      <c r="Q9" t="s">
        <v>172</v>
      </c>
      <c r="R9" s="15">
        <v>297.05584380850496</v>
      </c>
      <c r="S9" t="s">
        <v>172</v>
      </c>
      <c r="T9" s="15">
        <v>397.08429752066115</v>
      </c>
      <c r="U9" t="s">
        <v>172</v>
      </c>
      <c r="V9" s="15">
        <v>621.24680851063829</v>
      </c>
      <c r="W9" t="s">
        <v>172</v>
      </c>
      <c r="X9" s="15">
        <v>5390.3604497354499</v>
      </c>
      <c r="Y9" t="s">
        <v>172</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2239</v>
      </c>
    </row>
    <row r="16" spans="1:25" ht="36" customHeight="1" x14ac:dyDescent="0.3">
      <c r="A16" s="183" t="s">
        <v>2240</v>
      </c>
    </row>
    <row r="17" spans="1:1" ht="14.4" x14ac:dyDescent="0.3">
      <c r="A17" s="184" t="s">
        <v>2446</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138</vt:i4>
      </vt:variant>
    </vt:vector>
  </HeadingPairs>
  <TitlesOfParts>
    <vt:vector size="156"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2023-01-20T19:53:09Z</dcterms:modified>
  <cp:category/>
  <cp:contentStatus/>
</cp:coreProperties>
</file>