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filterPrivacy="1"/>
  <xr:revisionPtr revIDLastSave="0" documentId="13_ncr:1_{AF2C443A-ABB0-48A3-9DE0-98415C1C6A7D}"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HCD-2020" sheetId="19" r:id="rId15"/>
    <sheet name="Ref. CHAS" sheetId="22" r:id="rId16"/>
    <sheet name="Ref. Ag" sheetId="24" r:id="rId17"/>
    <sheet name="Ref. DDS_Pivot" sheetId="27" r:id="rId18"/>
  </sheets>
  <externalReferences>
    <externalReference r:id="rId19"/>
  </externalReferences>
  <definedNames>
    <definedName name="_xlnm._FilterDatabase" localSheetId="14" hidden="1">'Ref. HCD-2020'!$A$2:$U$253</definedName>
    <definedName name="_xlchart.v1.0" hidden="1">Housing!$A$66:$A$71</definedName>
    <definedName name="_xlchart.v1.1" hidden="1">Housing!$G$66:$G$71</definedName>
    <definedName name="EconC1">' Economic Conditions'!$I$6</definedName>
    <definedName name="EconC10">' Economic Conditions'!$I$171</definedName>
    <definedName name="EconC11">' Economic Conditions'!$I$192</definedName>
    <definedName name="EconC2">' Economic Conditions'!$I$24</definedName>
    <definedName name="EconC3">' Economic Conditions'!$I$45</definedName>
    <definedName name="EconC4">' Economic Conditions'!$I$66</definedName>
    <definedName name="EconC5">' Economic Conditions'!$I$79</definedName>
    <definedName name="EconC6">' Economic Conditions'!$I$100</definedName>
    <definedName name="EconC7">' Economic Conditions'!$I$115</definedName>
    <definedName name="EconC8">' Economic Conditions'!$I$130</definedName>
    <definedName name="EconC9">' Economic Conditions'!$I$144</definedName>
    <definedName name="EconM1">' Economic Conditions'!#REF!</definedName>
    <definedName name="EconT1">' Economic Conditions'!$A$6</definedName>
    <definedName name="EconT10">' Economic Conditions'!$A$135</definedName>
    <definedName name="EconT11">' Economic Conditions'!$A$144</definedName>
    <definedName name="EconT12">' Economic Conditions'!$A$171</definedName>
    <definedName name="EconT13">' Economic Conditions'!$A$192</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Conditions'!$A$79</definedName>
    <definedName name="EconT8">' Economic Conditions'!$A$100</definedName>
    <definedName name="EconT9">' Economic Conditions'!$A$130</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Overview!$B$11</definedName>
  </definedNames>
  <calcPr calcId="191028"/>
  <pivotCaches>
    <pivotCache cacheId="0" r:id="rId20"/>
    <pivotCache cacheId="1" r:id="rId21"/>
    <pivotCache cacheId="2" r:id="rId2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213" i="9" l="1"/>
  <c r="C212" i="9"/>
  <c r="C211" i="9"/>
  <c r="C210" i="9"/>
  <c r="C209" i="9"/>
  <c r="D70" i="8"/>
  <c r="C70" i="8"/>
  <c r="G87" i="6"/>
  <c r="G86" i="6"/>
  <c r="G85" i="6"/>
  <c r="G84" i="6"/>
  <c r="G83" i="6"/>
  <c r="G82" i="6"/>
  <c r="G81" i="6"/>
  <c r="G80" i="6"/>
  <c r="G79" i="6"/>
  <c r="G78" i="6"/>
  <c r="F87" i="6"/>
  <c r="F86" i="6"/>
  <c r="F85" i="6"/>
  <c r="F84" i="6"/>
  <c r="F83" i="6"/>
  <c r="F82" i="6"/>
  <c r="F81" i="6"/>
  <c r="F80" i="6"/>
  <c r="F79" i="6"/>
  <c r="F78" i="6"/>
  <c r="E87" i="6"/>
  <c r="E86" i="6"/>
  <c r="E85" i="6"/>
  <c r="E84" i="6"/>
  <c r="E83" i="6"/>
  <c r="E82" i="6"/>
  <c r="E81" i="6"/>
  <c r="E80" i="6"/>
  <c r="E79" i="6"/>
  <c r="E78" i="6"/>
  <c r="D87" i="6"/>
  <c r="D86" i="6"/>
  <c r="D85" i="6"/>
  <c r="D84" i="6"/>
  <c r="D83" i="6"/>
  <c r="D82" i="6"/>
  <c r="D81" i="6"/>
  <c r="D80" i="6"/>
  <c r="D79" i="6"/>
  <c r="D78" i="6"/>
  <c r="C87" i="6"/>
  <c r="C86" i="6"/>
  <c r="C85" i="6"/>
  <c r="C84" i="6"/>
  <c r="C83" i="6"/>
  <c r="C82" i="6"/>
  <c r="C81" i="6"/>
  <c r="C80" i="6"/>
  <c r="C79" i="6"/>
  <c r="C78" i="6"/>
  <c r="D405" i="11" l="1"/>
  <c r="C405" i="11"/>
  <c r="B405" i="11"/>
  <c r="D445" i="11" l="1"/>
  <c r="C445" i="11"/>
  <c r="B445" i="11"/>
  <c r="E444" i="11"/>
  <c r="E443" i="11"/>
  <c r="E429" i="11"/>
  <c r="D429" i="11"/>
  <c r="C429" i="11"/>
  <c r="B429" i="11"/>
  <c r="E428" i="11"/>
  <c r="E427" i="11"/>
  <c r="E426" i="11"/>
  <c r="E425" i="11"/>
  <c r="E424" i="11"/>
  <c r="E423" i="11"/>
  <c r="E412" i="11"/>
  <c r="D412" i="11"/>
  <c r="C412" i="11"/>
  <c r="B412" i="11"/>
  <c r="E405" i="11"/>
  <c r="E445" i="11" l="1"/>
  <c r="F77" i="6"/>
  <c r="C5" i="14"/>
  <c r="I239" i="11" l="1"/>
  <c r="I292" i="11"/>
  <c r="I316" i="9"/>
  <c r="H316" i="9"/>
  <c r="H314" i="9"/>
  <c r="I314" i="9"/>
  <c r="D147" i="9"/>
  <c r="C147" i="9"/>
  <c r="B147" i="9"/>
  <c r="G261" i="6"/>
  <c r="F261" i="6"/>
  <c r="E261" i="6"/>
  <c r="D261" i="6"/>
  <c r="C261" i="6"/>
  <c r="B261" i="6"/>
  <c r="G260" i="6"/>
  <c r="F260" i="6"/>
  <c r="E260" i="6"/>
  <c r="D106" i="8"/>
  <c r="D260" i="6"/>
  <c r="C260" i="6"/>
  <c r="C106" i="8"/>
  <c r="B260" i="6"/>
  <c r="B106" i="8"/>
  <c r="G259" i="6"/>
  <c r="B104" i="8"/>
  <c r="F259" i="6"/>
  <c r="E259" i="6"/>
  <c r="D259" i="6"/>
  <c r="C259" i="6"/>
  <c r="B259" i="6"/>
  <c r="G258" i="6"/>
  <c r="F258" i="6"/>
  <c r="E258" i="6"/>
  <c r="D258" i="6"/>
  <c r="C258" i="6"/>
  <c r="B258" i="6"/>
  <c r="G257" i="6"/>
  <c r="E257" i="6"/>
  <c r="C257" i="6"/>
  <c r="D104" i="8"/>
  <c r="F257" i="6"/>
  <c r="D257" i="6"/>
  <c r="B257" i="6"/>
  <c r="C104" i="8"/>
  <c r="F256" i="6"/>
  <c r="D256" i="6"/>
  <c r="B256" i="6"/>
  <c r="D102" i="8"/>
  <c r="C102" i="8"/>
  <c r="B102"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I438" i="11"/>
  <c r="I420"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C205" i="9" s="1"/>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G206" i="9" l="1"/>
  <c r="E204" i="9"/>
  <c r="C207" i="9"/>
  <c r="E206" i="9"/>
  <c r="C206" i="9"/>
  <c r="G213" i="9"/>
  <c r="G209" i="9"/>
  <c r="E213" i="9"/>
  <c r="E209" i="9"/>
  <c r="G212" i="9"/>
  <c r="E211" i="9"/>
  <c r="E212" i="9"/>
  <c r="E205" i="9"/>
  <c r="G205" i="9"/>
  <c r="G211" i="9"/>
  <c r="G204"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B386" i="11"/>
  <c r="G380" i="11"/>
  <c r="F380" i="11"/>
  <c r="E380" i="11"/>
  <c r="D380" i="11"/>
  <c r="C380" i="11"/>
  <c r="B380" i="11"/>
  <c r="I375" i="11"/>
  <c r="F368" i="11"/>
  <c r="D368" i="11"/>
  <c r="B368" i="11"/>
  <c r="G368" i="11" s="1"/>
  <c r="I363" i="11"/>
  <c r="D354" i="11"/>
  <c r="C354" i="11"/>
  <c r="B354" i="11"/>
  <c r="F347" i="11"/>
  <c r="D347" i="11"/>
  <c r="B347" i="11"/>
  <c r="G347" i="11" s="1"/>
  <c r="I342" i="11"/>
  <c r="F335" i="11"/>
  <c r="E335" i="11"/>
  <c r="D335" i="11"/>
  <c r="C335" i="11"/>
  <c r="B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E346" i="9"/>
  <c r="D346" i="9"/>
  <c r="C346" i="9"/>
  <c r="B346" i="9"/>
  <c r="G230" i="11"/>
  <c r="F230" i="11"/>
  <c r="E230" i="11"/>
  <c r="D230" i="11"/>
  <c r="C230" i="11"/>
  <c r="B230" i="11"/>
  <c r="G228" i="11"/>
  <c r="F228" i="11"/>
  <c r="E228" i="11"/>
  <c r="D228" i="11"/>
  <c r="C228" i="11"/>
  <c r="B228" i="11"/>
  <c r="G226" i="11"/>
  <c r="F226" i="11"/>
  <c r="E226" i="11"/>
  <c r="D226" i="11"/>
  <c r="B226" i="11"/>
  <c r="C226" i="11"/>
  <c r="E316" i="11" l="1"/>
  <c r="F387" i="11"/>
  <c r="C387" i="11"/>
  <c r="E387" i="11"/>
  <c r="E355" i="11"/>
  <c r="B229" i="11"/>
  <c r="D336" i="11"/>
  <c r="C355"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C33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9" i="8"/>
  <c r="F89" i="8"/>
  <c r="E89" i="8"/>
  <c r="D89" i="8"/>
  <c r="C89" i="8"/>
  <c r="B89" i="8"/>
  <c r="I187" i="8"/>
  <c r="I213" i="8"/>
  <c r="M258" i="9"/>
  <c r="D91" i="11"/>
  <c r="C91" i="11"/>
  <c r="B91" i="11"/>
  <c r="D90" i="11"/>
  <c r="C90" i="11"/>
  <c r="B90" i="11"/>
  <c r="D89" i="11"/>
  <c r="I142" i="8"/>
  <c r="I128" i="8"/>
  <c r="J313" i="9" l="1"/>
  <c r="K313" i="9" s="1"/>
  <c r="J315" i="9"/>
  <c r="K315" i="9" s="1"/>
  <c r="J311" i="9"/>
  <c r="J312" i="9"/>
  <c r="K312" i="9" s="1"/>
  <c r="B314" i="9"/>
  <c r="D314" i="9"/>
  <c r="E314" i="9"/>
  <c r="F314" i="9"/>
  <c r="C316" i="9"/>
  <c r="J316" i="9" s="1"/>
  <c r="K316" i="9" s="1"/>
  <c r="G314" i="9"/>
  <c r="C314" i="9"/>
  <c r="K311" i="9" l="1"/>
  <c r="B323" i="9"/>
  <c r="B322" i="9"/>
  <c r="J314" i="9"/>
  <c r="K314" i="9" s="1"/>
  <c r="I113" i="8"/>
  <c r="A107" i="8"/>
  <c r="C103" i="8" l="1"/>
  <c r="D107" i="8"/>
  <c r="D105" i="8"/>
  <c r="D103" i="8"/>
  <c r="C107" i="8"/>
  <c r="C105" i="8"/>
  <c r="I40" i="8"/>
  <c r="D27" i="8"/>
  <c r="D26" i="8"/>
  <c r="D25" i="8"/>
  <c r="C27" i="8"/>
  <c r="C26" i="8"/>
  <c r="C25" i="8"/>
  <c r="B27" i="8"/>
  <c r="B26" i="8"/>
  <c r="B25" i="8"/>
  <c r="D24" i="8"/>
  <c r="C24" i="8"/>
  <c r="B24" i="8"/>
  <c r="I20" i="8"/>
  <c r="B4" i="6" l="1"/>
  <c r="B3" i="6"/>
  <c r="C229" i="9"/>
  <c r="C227" i="9"/>
  <c r="B229" i="9"/>
  <c r="B227" i="9"/>
  <c r="C13" i="9"/>
  <c r="B13" i="9"/>
  <c r="C8" i="11"/>
  <c r="B8" i="11"/>
  <c r="C13" i="6"/>
  <c r="B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9" i="8"/>
  <c r="D47" i="8"/>
  <c r="C47" i="8"/>
  <c r="B47" i="8"/>
  <c r="G82" i="8"/>
  <c r="F82" i="8"/>
  <c r="E82" i="8"/>
  <c r="D82" i="8"/>
  <c r="I96" i="8"/>
  <c r="C82" i="8"/>
  <c r="B82" i="8"/>
  <c r="I77"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C9" i="11"/>
  <c r="C14" i="9"/>
  <c r="C347" i="9"/>
  <c r="D347" i="9"/>
  <c r="D14" i="9"/>
  <c r="D9" i="11"/>
  <c r="D14" i="6"/>
  <c r="C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5" i="8" s="1"/>
  <c r="B3" i="8"/>
  <c r="I100" i="8" s="1"/>
  <c r="B4" i="11"/>
  <c r="B3" i="11"/>
  <c r="D189" i="6"/>
  <c r="B189" i="6"/>
  <c r="D180" i="6"/>
  <c r="B180" i="6"/>
  <c r="D160" i="6"/>
  <c r="B160" i="6"/>
  <c r="B106" i="6"/>
  <c r="D92" i="6"/>
  <c r="B92" i="6"/>
  <c r="D76" i="6"/>
  <c r="B76" i="6"/>
  <c r="D23" i="6"/>
  <c r="B23" i="6"/>
  <c r="D7" i="6"/>
  <c r="B7" i="6"/>
  <c r="F346" i="9"/>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10" i="8"/>
  <c r="G209" i="8"/>
  <c r="G207" i="8"/>
  <c r="G206" i="8"/>
  <c r="G205" i="8"/>
  <c r="G204" i="8"/>
  <c r="G202" i="8"/>
  <c r="G201" i="8"/>
  <c r="G200" i="8"/>
  <c r="G198" i="8"/>
  <c r="G197" i="8"/>
  <c r="G196" i="8"/>
  <c r="F196" i="8"/>
  <c r="F197" i="8"/>
  <c r="F198" i="8"/>
  <c r="F200" i="8"/>
  <c r="F201" i="8"/>
  <c r="F202" i="8"/>
  <c r="F204" i="8"/>
  <c r="F205" i="8"/>
  <c r="F206" i="8"/>
  <c r="F207" i="8"/>
  <c r="F209" i="8"/>
  <c r="F210" i="8"/>
  <c r="F194" i="8"/>
  <c r="E210" i="8"/>
  <c r="E209" i="8"/>
  <c r="E207" i="8"/>
  <c r="E206" i="8"/>
  <c r="E205" i="8"/>
  <c r="E204" i="8"/>
  <c r="E202" i="8"/>
  <c r="E201" i="8"/>
  <c r="E200" i="8"/>
  <c r="E198" i="8"/>
  <c r="E197" i="8"/>
  <c r="E196" i="8"/>
  <c r="D210" i="8"/>
  <c r="D196" i="8"/>
  <c r="D197" i="8"/>
  <c r="D198" i="8"/>
  <c r="D200" i="8"/>
  <c r="D201" i="8"/>
  <c r="D202" i="8"/>
  <c r="D204" i="8"/>
  <c r="D205" i="8"/>
  <c r="D206" i="8"/>
  <c r="D207" i="8"/>
  <c r="D209" i="8"/>
  <c r="D194" i="8"/>
  <c r="C210" i="8"/>
  <c r="C209" i="8"/>
  <c r="C207" i="8"/>
  <c r="C206" i="8"/>
  <c r="C205" i="8"/>
  <c r="C204" i="8"/>
  <c r="C202" i="8"/>
  <c r="C201" i="8"/>
  <c r="C200" i="8"/>
  <c r="C198" i="8"/>
  <c r="C197" i="8"/>
  <c r="C196" i="8"/>
  <c r="B196" i="8"/>
  <c r="B197" i="8"/>
  <c r="B198" i="8"/>
  <c r="B200" i="8"/>
  <c r="B201" i="8"/>
  <c r="B202" i="8"/>
  <c r="B204" i="8"/>
  <c r="B205" i="8"/>
  <c r="B206" i="8"/>
  <c r="B207" i="8"/>
  <c r="B209" i="8"/>
  <c r="B210" i="8"/>
  <c r="B194" i="8"/>
  <c r="G189" i="8"/>
  <c r="G188" i="8"/>
  <c r="G186" i="8"/>
  <c r="G185" i="8"/>
  <c r="G184" i="8"/>
  <c r="G183" i="8"/>
  <c r="G181" i="8"/>
  <c r="G180" i="8"/>
  <c r="G179" i="8"/>
  <c r="G177" i="8"/>
  <c r="G176" i="8"/>
  <c r="G175" i="8"/>
  <c r="F175" i="8"/>
  <c r="F176" i="8"/>
  <c r="F177" i="8"/>
  <c r="F179" i="8"/>
  <c r="F180" i="8"/>
  <c r="F181" i="8"/>
  <c r="F183" i="8"/>
  <c r="F184" i="8"/>
  <c r="F185" i="8"/>
  <c r="F186" i="8"/>
  <c r="F188" i="8"/>
  <c r="F189" i="8"/>
  <c r="F173" i="8"/>
  <c r="E189" i="8"/>
  <c r="E188" i="8"/>
  <c r="E186" i="8"/>
  <c r="E185" i="8"/>
  <c r="E184" i="8"/>
  <c r="E183" i="8"/>
  <c r="E181" i="8"/>
  <c r="E180" i="8"/>
  <c r="E179" i="8"/>
  <c r="E177" i="8"/>
  <c r="E176" i="8"/>
  <c r="E175" i="8"/>
  <c r="D175" i="8"/>
  <c r="D176" i="8"/>
  <c r="D177" i="8"/>
  <c r="D179" i="8"/>
  <c r="D180" i="8"/>
  <c r="D181" i="8"/>
  <c r="D183" i="8"/>
  <c r="D184" i="8"/>
  <c r="D185" i="8"/>
  <c r="D186" i="8"/>
  <c r="D188" i="8"/>
  <c r="D189" i="8"/>
  <c r="D173" i="8"/>
  <c r="C189" i="8"/>
  <c r="C188" i="8"/>
  <c r="C186" i="8"/>
  <c r="C185" i="8"/>
  <c r="C184" i="8"/>
  <c r="C183" i="8"/>
  <c r="C181" i="8"/>
  <c r="C180" i="8"/>
  <c r="C179" i="8"/>
  <c r="C177" i="8"/>
  <c r="C176" i="8"/>
  <c r="C175" i="8"/>
  <c r="B175" i="8"/>
  <c r="B176" i="8"/>
  <c r="B177" i="8"/>
  <c r="B179" i="8"/>
  <c r="B180" i="8"/>
  <c r="B181" i="8"/>
  <c r="B183" i="8"/>
  <c r="B184" i="8"/>
  <c r="B185" i="8"/>
  <c r="B186" i="8"/>
  <c r="B188" i="8"/>
  <c r="B189" i="8"/>
  <c r="B173" i="8"/>
  <c r="G168" i="8"/>
  <c r="G166" i="8"/>
  <c r="G164" i="8"/>
  <c r="G163" i="8"/>
  <c r="G162" i="8"/>
  <c r="G161" i="8"/>
  <c r="G160" i="8"/>
  <c r="G159" i="8"/>
  <c r="G158" i="8"/>
  <c r="G157" i="8"/>
  <c r="G156" i="8"/>
  <c r="G155" i="8"/>
  <c r="G154" i="8"/>
  <c r="G153" i="8"/>
  <c r="G152" i="8"/>
  <c r="G151" i="8"/>
  <c r="G150" i="8"/>
  <c r="G149" i="8"/>
  <c r="G148" i="8"/>
  <c r="G147" i="8"/>
  <c r="F147" i="8"/>
  <c r="F148" i="8"/>
  <c r="F149" i="8"/>
  <c r="F150" i="8"/>
  <c r="F151" i="8"/>
  <c r="F152" i="8"/>
  <c r="F153" i="8"/>
  <c r="F154" i="8"/>
  <c r="F155" i="8"/>
  <c r="F156" i="8"/>
  <c r="F157" i="8"/>
  <c r="F158" i="8"/>
  <c r="F159" i="8"/>
  <c r="F160" i="8"/>
  <c r="F161" i="8"/>
  <c r="F162" i="8"/>
  <c r="F163" i="8"/>
  <c r="F164" i="8"/>
  <c r="F166" i="8"/>
  <c r="F168" i="8"/>
  <c r="F146" i="8"/>
  <c r="E168" i="8"/>
  <c r="E166" i="8"/>
  <c r="E164" i="8"/>
  <c r="E163" i="8"/>
  <c r="E162" i="8"/>
  <c r="E161" i="8"/>
  <c r="E160" i="8"/>
  <c r="E159" i="8"/>
  <c r="E158" i="8"/>
  <c r="E157" i="8"/>
  <c r="E156" i="8"/>
  <c r="E155" i="8"/>
  <c r="E154" i="8"/>
  <c r="E153" i="8"/>
  <c r="E152" i="8"/>
  <c r="E151" i="8"/>
  <c r="E150" i="8"/>
  <c r="E149" i="8"/>
  <c r="E148" i="8"/>
  <c r="E147" i="8"/>
  <c r="D147" i="8"/>
  <c r="D148" i="8"/>
  <c r="D149" i="8"/>
  <c r="D150" i="8"/>
  <c r="D151" i="8"/>
  <c r="D152" i="8"/>
  <c r="D153" i="8"/>
  <c r="D154" i="8"/>
  <c r="D155" i="8"/>
  <c r="D156" i="8"/>
  <c r="D157" i="8"/>
  <c r="D158" i="8"/>
  <c r="D159" i="8"/>
  <c r="D160" i="8"/>
  <c r="D161" i="8"/>
  <c r="D162" i="8"/>
  <c r="D163" i="8"/>
  <c r="D164" i="8"/>
  <c r="D166" i="8"/>
  <c r="D168" i="8"/>
  <c r="D146" i="8"/>
  <c r="C168" i="8"/>
  <c r="C166" i="8"/>
  <c r="C164" i="8"/>
  <c r="C163" i="8"/>
  <c r="C162" i="8"/>
  <c r="C161" i="8"/>
  <c r="C160" i="8"/>
  <c r="C159" i="8"/>
  <c r="C158" i="8"/>
  <c r="C157" i="8"/>
  <c r="C156" i="8"/>
  <c r="C155" i="8"/>
  <c r="C154" i="8"/>
  <c r="C153" i="8"/>
  <c r="C152" i="8"/>
  <c r="C151" i="8"/>
  <c r="C150" i="8"/>
  <c r="C149" i="8"/>
  <c r="C148" i="8"/>
  <c r="C147" i="8"/>
  <c r="B156" i="8"/>
  <c r="B157" i="8"/>
  <c r="B158" i="8"/>
  <c r="B159" i="8"/>
  <c r="B160" i="8"/>
  <c r="B161" i="8"/>
  <c r="B162" i="8"/>
  <c r="B163" i="8"/>
  <c r="B164" i="8"/>
  <c r="B166" i="8"/>
  <c r="B168" i="8"/>
  <c r="B147" i="8"/>
  <c r="B148" i="8"/>
  <c r="B149" i="8"/>
  <c r="B150" i="8"/>
  <c r="B151" i="8"/>
  <c r="B152" i="8"/>
  <c r="B153" i="8"/>
  <c r="B154" i="8"/>
  <c r="B155" i="8"/>
  <c r="B146" i="8"/>
  <c r="B137" i="8"/>
  <c r="C137" i="8"/>
  <c r="D137" i="8"/>
  <c r="E132" i="8"/>
  <c r="C132" i="8"/>
  <c r="B132" i="8"/>
  <c r="G88" i="8"/>
  <c r="G87" i="8"/>
  <c r="G86" i="8"/>
  <c r="G85" i="8"/>
  <c r="G84" i="8"/>
  <c r="G83" i="8"/>
  <c r="F88" i="8"/>
  <c r="F87" i="8"/>
  <c r="F86" i="8"/>
  <c r="F85" i="8"/>
  <c r="F84" i="8"/>
  <c r="F83" i="8"/>
  <c r="F81" i="8"/>
  <c r="E88" i="8"/>
  <c r="E87" i="8"/>
  <c r="E86" i="8"/>
  <c r="E85" i="8"/>
  <c r="E84" i="8"/>
  <c r="E83" i="8"/>
  <c r="D88" i="8"/>
  <c r="D87" i="8"/>
  <c r="D86" i="8"/>
  <c r="D85" i="8"/>
  <c r="D84" i="8"/>
  <c r="D83" i="8"/>
  <c r="D81" i="8"/>
  <c r="C88" i="8"/>
  <c r="C87" i="8"/>
  <c r="C86" i="8"/>
  <c r="C85" i="8"/>
  <c r="C84" i="8"/>
  <c r="C83" i="8"/>
  <c r="B88" i="8"/>
  <c r="B87" i="8"/>
  <c r="B86" i="8"/>
  <c r="B85" i="8"/>
  <c r="B84" i="8"/>
  <c r="B83" i="8"/>
  <c r="B81"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C172" i="6" s="1"/>
  <c r="B173" i="6"/>
  <c r="B161" i="6"/>
  <c r="G208" i="8" l="1"/>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5" i="8"/>
  <c r="E145" i="8"/>
  <c r="E208" i="8"/>
  <c r="D138" i="8"/>
  <c r="C138"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5" i="8"/>
  <c r="D195" i="8"/>
  <c r="C195" i="8"/>
  <c r="C203" i="8"/>
  <c r="C172" i="8"/>
  <c r="A102" i="8"/>
  <c r="A103" i="8" s="1"/>
  <c r="B203" i="8"/>
  <c r="D203" i="8"/>
  <c r="G199" i="8"/>
  <c r="E172" i="8"/>
  <c r="A104" i="8"/>
  <c r="A105" i="8" s="1"/>
  <c r="E203" i="8"/>
  <c r="B187" i="8"/>
  <c r="F199" i="8"/>
  <c r="F208" i="8"/>
  <c r="C208" i="8"/>
  <c r="E178" i="8"/>
  <c r="B208" i="8"/>
  <c r="D208" i="8"/>
  <c r="E195" i="8"/>
  <c r="F195" i="8"/>
  <c r="G195" i="8"/>
  <c r="C199" i="8"/>
  <c r="E199" i="8"/>
  <c r="F203" i="8"/>
  <c r="B199" i="8"/>
  <c r="D199" i="8"/>
  <c r="G203" i="8"/>
  <c r="F174" i="8"/>
  <c r="D187" i="8"/>
  <c r="E182" i="8"/>
  <c r="G182" i="8"/>
  <c r="B174" i="8"/>
  <c r="E174" i="8"/>
  <c r="F187" i="8"/>
  <c r="B182" i="8"/>
  <c r="C182" i="8"/>
  <c r="D182" i="8"/>
  <c r="F182" i="8"/>
  <c r="C187" i="8"/>
  <c r="E187" i="8"/>
  <c r="G187" i="8"/>
  <c r="G174" i="8"/>
  <c r="C178" i="8"/>
  <c r="G178" i="8"/>
  <c r="B178" i="8"/>
  <c r="D178" i="8"/>
  <c r="F178" i="8"/>
  <c r="C174" i="8"/>
  <c r="D174"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5" i="8"/>
  <c r="B167" i="8"/>
  <c r="E167" i="8"/>
  <c r="G167" i="8"/>
  <c r="F167" i="8"/>
  <c r="F165" i="8"/>
  <c r="C167" i="8"/>
  <c r="D167" i="8"/>
  <c r="B165" i="8"/>
  <c r="C165" i="8"/>
  <c r="E165" i="8"/>
  <c r="D165" i="8"/>
  <c r="E191" i="11"/>
  <c r="E203" i="11"/>
  <c r="E196" i="11"/>
  <c r="B131" i="8"/>
  <c r="D209" i="11"/>
  <c r="D135" i="11"/>
  <c r="D172" i="8"/>
  <c r="C131" i="8"/>
  <c r="B172" i="8"/>
  <c r="B301" i="9"/>
  <c r="B236" i="9"/>
  <c r="B261" i="9"/>
  <c r="D218" i="9"/>
  <c r="D261" i="9"/>
  <c r="D236" i="9"/>
  <c r="B218" i="9"/>
  <c r="B185" i="9"/>
  <c r="D185" i="9"/>
  <c r="B164" i="9"/>
  <c r="D164" i="9"/>
  <c r="B76" i="9"/>
  <c r="D76" i="9"/>
  <c r="B23" i="9"/>
  <c r="D23" i="9"/>
  <c r="B145" i="8"/>
  <c r="D145" i="8"/>
  <c r="D80" i="8"/>
  <c r="C46" i="8"/>
  <c r="D59" i="8"/>
  <c r="B46" i="8"/>
  <c r="B59" i="8"/>
  <c r="B80" i="8"/>
  <c r="B209" i="11"/>
  <c r="B135" i="11"/>
  <c r="B23" i="11"/>
  <c r="B53" i="11" s="1"/>
  <c r="D23" i="11"/>
  <c r="D53" i="11" s="1"/>
  <c r="C23" i="11"/>
  <c r="E23" i="11"/>
  <c r="B61" i="11"/>
  <c r="D61" i="11"/>
  <c r="B215" i="11"/>
  <c r="C217" i="11" s="1"/>
  <c r="D215" i="11"/>
  <c r="B211" i="11"/>
  <c r="D211" i="11"/>
  <c r="F211" i="11"/>
  <c r="G213" i="11" s="1"/>
  <c r="F215" i="11"/>
  <c r="G216" i="11" s="1"/>
  <c r="C230" i="9"/>
  <c r="D230" i="9"/>
  <c r="B230" i="9"/>
  <c r="C228" i="9"/>
  <c r="D228" i="9"/>
  <c r="B228" i="9"/>
  <c r="G303" i="9"/>
  <c r="G304" i="9"/>
  <c r="G305" i="9"/>
  <c r="G302" i="9"/>
  <c r="E303" i="9"/>
  <c r="E304" i="9"/>
  <c r="E305" i="9"/>
  <c r="E302" i="9"/>
  <c r="C303" i="9"/>
  <c r="C304" i="9"/>
  <c r="C305" i="9"/>
  <c r="C302" i="9"/>
  <c r="B214" i="6" l="1"/>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E211" i="11" l="1"/>
  <c r="G211" i="11"/>
  <c r="C215" i="11"/>
  <c r="E230" i="9"/>
  <c r="F230" i="9"/>
  <c r="E228" i="9"/>
  <c r="C69" i="8" l="1"/>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2" i="8"/>
  <c r="D132" i="8"/>
  <c r="F14" i="6" l="1"/>
  <c r="B24" i="6"/>
  <c r="B77" i="6" s="1"/>
  <c r="B84" i="6"/>
  <c r="B79" i="6"/>
  <c r="B83" i="6"/>
  <c r="B86" i="6"/>
  <c r="B81" i="6"/>
  <c r="B85" i="6"/>
  <c r="B80" i="6"/>
  <c r="B82"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<sst xmlns="http://schemas.openxmlformats.org/spreadsheetml/2006/main" count="12273" uniqueCount="2584">
  <si>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</si>
  <si>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</si>
  <si>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</si>
  <si>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</si>
  <si>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</si>
  <si>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</si>
  <si>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</si>
  <si>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</si>
  <si>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</si>
  <si>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</si>
  <si>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</si>
  <si>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</si>
  <si>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</si>
  <si>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</si>
  <si>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</si>
  <si>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</si>
  <si>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</si>
  <si>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</si>
  <si>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</si>
  <si>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</si>
  <si>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</si>
  <si>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</si>
  <si>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</si>
  <si>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</si>
  <si>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</si>
  <si>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</si>
  <si>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</si>
  <si>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</si>
  <si>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</si>
  <si>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</si>
  <si>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</si>
  <si>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</si>
  <si>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</si>
  <si>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</si>
  <si>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</si>
  <si>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</si>
  <si>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</si>
  <si>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</si>
  <si>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</si>
  <si>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</si>
  <si>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</si>
  <si>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</si>
  <si>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</si>
  <si>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</si>
  <si>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</si>
  <si>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</si>
  <si>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</si>
  <si>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(City)</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</si>
  <si>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</si>
  <si>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</si>
  <si>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</si>
  <si>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</si>
  <si>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</si>
  <si>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</si>
  <si>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</si>
  <si>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</si>
  <si>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</si>
  <si>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</si>
  <si>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</si>
  <si>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</si>
  <si>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</si>
  <si>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</si>
  <si>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</si>
  <si>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</si>
  <si>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</si>
  <si>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Tenure by Household Size Over Time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</si>
  <si>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</si>
  <si>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</si>
  <si>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</si>
  <si>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</si>
  <si>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</si>
  <si>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</si>
  <si>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</si>
  <si>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</si>
  <si>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</si>
  <si>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</si>
  <si>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</si>
  <si>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</si>
  <si>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</si>
  <si>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</si>
  <si>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</si>
  <si>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</si>
  <si>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</si>
  <si>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</si>
  <si>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</si>
  <si>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Median Monthly Housing Costs Over Time (City)</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</si>
  <si>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</si>
  <si>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</si>
  <si>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</si>
  <si>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</si>
  <si>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</si>
  <si>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</si>
  <si>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</si>
  <si>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</si>
  <si>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</si>
  <si>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</si>
  <si>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</si>
  <si>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</si>
  <si>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</si>
  <si>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</si>
  <si>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</si>
  <si>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</si>
  <si>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</si>
  <si>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</si>
  <si>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</si>
  <si>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</si>
  <si>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</si>
  <si>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</si>
  <si>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</si>
  <si>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</si>
  <si>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</si>
  <si>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</si>
  <si>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</si>
  <si>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</si>
  <si>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</si>
  <si>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</si>
  <si>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</si>
  <si>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</si>
  <si>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</si>
  <si>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</si>
  <si>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</si>
  <si>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</si>
  <si>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</si>
  <si>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</si>
  <si>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</si>
  <si>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</si>
  <si>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</si>
  <si>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</si>
  <si>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</si>
  <si>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</si>
  <si>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</si>
  <si>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</si>
  <si>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</si>
  <si>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</si>
  <si>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</si>
  <si>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</si>
  <si>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</si>
  <si>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</si>
  <si>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</si>
  <si>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</si>
  <si>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</si>
  <si>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</si>
  <si>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</si>
  <si>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</si>
  <si>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</si>
  <si>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</si>
  <si>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</si>
  <si>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</si>
  <si>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</si>
  <si>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</si>
  <si>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</si>
  <si>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</si>
  <si>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</si>
  <si>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</si>
  <si>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</si>
  <si>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</si>
  <si>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</si>
  <si>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</si>
  <si>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</si>
  <si>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</si>
  <si>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</si>
  <si>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</si>
  <si>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</si>
  <si>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</si>
  <si>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</si>
  <si>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</si>
  <si>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</si>
  <si>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</si>
  <si>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</si>
  <si>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</si>
  <si>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</si>
  <si>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</si>
  <si>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</si>
  <si>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</si>
  <si>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</si>
  <si>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</si>
  <si>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</si>
  <si>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</si>
  <si>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</si>
  <si>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</si>
  <si>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</si>
  <si>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</si>
  <si>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</si>
  <si>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</si>
  <si>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</si>
  <si>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</si>
  <si>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</si>
  <si>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</si>
  <si>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</si>
  <si>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</si>
  <si>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</si>
  <si>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</si>
  <si>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</si>
  <si>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</si>
  <si>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</si>
  <si>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</si>
  <si>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</si>
  <si>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</si>
  <si>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</si>
  <si>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</si>
  <si>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</si>
  <si>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</si>
  <si>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</si>
  <si>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</si>
  <si>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</si>
  <si>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</si>
  <si>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</si>
  <si>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</si>
  <si>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</si>
  <si>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</si>
  <si>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</si>
  <si>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</si>
  <si>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</si>
  <si>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</si>
  <si>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</si>
  <si>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</si>
  <si>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</si>
  <si>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</si>
  <si>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</si>
  <si>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</si>
  <si>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</si>
  <si>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</si>
  <si>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</si>
  <si>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</si>
  <si>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</si>
  <si>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</si>
  <si>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</si>
  <si>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</si>
  <si>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</si>
  <si>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</si>
  <si>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</si>
  <si>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</si>
  <si>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</si>
  <si>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</si>
  <si>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</si>
  <si>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</si>
  <si>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</si>
  <si>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</si>
  <si>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</si>
  <si>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</si>
  <si>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</si>
  <si>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</si>
  <si>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</si>
  <si>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</si>
  <si>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</si>
  <si>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</si>
  <si>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</si>
  <si>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</si>
  <si>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</si>
  <si>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</si>
  <si>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</si>
  <si>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</si>
  <si>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</si>
  <si>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</si>
  <si>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</si>
  <si>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</si>
  <si>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</si>
  <si>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</si>
  <si>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</si>
  <si>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</si>
  <si>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</si>
  <si>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</si>
  <si>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</si>
  <si>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</si>
  <si>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</si>
  <si>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</si>
  <si>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</si>
  <si>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</si>
  <si>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</si>
  <si>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</si>
  <si>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</si>
  <si>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</si>
  <si>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</si>
  <si>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</si>
  <si>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</si>
  <si>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</si>
  <si>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</si>
  <si>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</si>
  <si>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</si>
  <si>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</si>
  <si>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</si>
  <si>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</si>
  <si>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</si>
  <si>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</si>
  <si>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</si>
  <si>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</si>
  <si>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</si>
  <si>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</si>
  <si>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</si>
  <si>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</si>
  <si>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</si>
  <si>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</si>
  <si>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</si>
  <si>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</si>
  <si>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</si>
  <si>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</si>
  <si>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</si>
  <si>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</si>
  <si>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</si>
  <si>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</si>
  <si>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</si>
  <si>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</si>
  <si>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</si>
  <si>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</si>
  <si>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</si>
  <si>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</si>
  <si>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</si>
  <si>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</si>
  <si>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</si>
  <si>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</si>
  <si>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</si>
  <si>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</si>
  <si>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</si>
  <si>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</si>
  <si>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</si>
  <si>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</si>
  <si>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</si>
  <si>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</si>
  <si>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</si>
  <si>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</si>
  <si>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</si>
  <si>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</si>
  <si>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</si>
  <si>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</si>
  <si>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</si>
  <si>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</si>
  <si>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</si>
  <si>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</si>
  <si>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</si>
  <si>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</si>
  <si>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</si>
  <si>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</si>
  <si>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</si>
  <si>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</si>
  <si>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</si>
  <si>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</si>
  <si>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</si>
  <si>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</si>
  <si>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</si>
  <si>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</si>
  <si>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</si>
  <si>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</si>
  <si>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</si>
  <si>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</si>
  <si>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</si>
  <si>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</si>
  <si>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</si>
  <si>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</si>
  <si>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</si>
  <si>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</si>
  <si>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</si>
  <si>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</si>
  <si>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</si>
  <si>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</si>
  <si>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</si>
  <si>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</si>
  <si>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</si>
  <si>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</si>
  <si>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</si>
  <si>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</si>
  <si>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</si>
  <si>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</si>
  <si>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</si>
  <si>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</si>
  <si>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</si>
  <si>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</si>
  <si>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</si>
  <si>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</si>
  <si>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</si>
  <si>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</si>
  <si>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</si>
  <si>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</si>
  <si>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</si>
  <si>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</si>
  <si>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</si>
  <si>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</si>
  <si>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</si>
  <si>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</si>
  <si>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</si>
  <si>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</si>
  <si>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</si>
  <si>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</si>
  <si>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</si>
  <si>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</si>
  <si>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</si>
  <si>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</si>
  <si>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</si>
  <si>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</si>
  <si>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</si>
  <si>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</si>
  <si>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</si>
  <si>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</si>
  <si>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</si>
  <si>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</si>
  <si>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</si>
  <si>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</si>
  <si>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</si>
  <si>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</si>
  <si>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</si>
  <si>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</si>
  <si>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</si>
  <si>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</si>
  <si>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</si>
  <si>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</si>
  <si>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</si>
  <si>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</si>
  <si>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</si>
  <si>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</si>
  <si>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</si>
  <si>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</si>
  <si>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</si>
  <si>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</si>
  <si>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</si>
  <si>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</si>
  <si>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</si>
  <si>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</si>
  <si>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</si>
  <si>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</si>
  <si>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</si>
  <si>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</si>
  <si>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</si>
  <si>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</si>
  <si>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</si>
  <si>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</si>
  <si>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</si>
  <si>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</si>
  <si>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</si>
  <si>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</si>
  <si>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</si>
  <si>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</si>
  <si>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</si>
  <si>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</si>
  <si>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</si>
  <si>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</si>
  <si>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</si>
  <si>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</si>
  <si>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</si>
  <si>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</si>
  <si>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</si>
  <si>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</si>
  <si>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</si>
  <si>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</si>
  <si>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</si>
  <si>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</si>
  <si>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</si>
  <si>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</si>
  <si>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</si>
  <si>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</si>
  <si>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</si>
  <si>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</si>
  <si>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</si>
  <si>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</si>
  <si>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</si>
  <si>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</si>
  <si>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</si>
  <si>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</si>
  <si>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</si>
  <si>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</si>
  <si>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</si>
  <si>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</si>
  <si>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</si>
  <si>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</si>
  <si>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</si>
  <si>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</si>
  <si>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</si>
  <si>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</si>
  <si>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</si>
  <si>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</si>
  <si>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</si>
  <si>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</si>
  <si>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</si>
  <si>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</si>
  <si>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</si>
  <si>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</si>
  <si>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</si>
  <si>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</si>
  <si>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</si>
  <si>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</si>
  <si>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</si>
  <si>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</si>
  <si>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</si>
  <si>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</si>
  <si>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</si>
  <si>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</si>
  <si>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</si>
  <si>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</si>
  <si>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</si>
  <si>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</si>
  <si>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</si>
  <si>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</si>
  <si>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</si>
  <si>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</si>
  <si>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</si>
  <si>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</si>
  <si>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</si>
  <si>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</si>
  <si>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</si>
  <si>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</si>
  <si>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</si>
  <si>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</si>
  <si>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</si>
  <si>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</si>
  <si>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</si>
  <si>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</si>
  <si>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</si>
  <si>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</si>
  <si>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</si>
  <si>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</si>
  <si>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</si>
  <si>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</si>
  <si>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</si>
  <si>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</si>
  <si>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</si>
  <si>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</si>
  <si>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</si>
  <si>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</si>
  <si>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</si>
  <si>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</si>
  <si>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</si>
  <si>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</si>
  <si>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</si>
  <si>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</si>
  <si>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</si>
  <si>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</si>
  <si>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</si>
  <si>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</si>
  <si>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</si>
  <si>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</si>
  <si>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</si>
  <si>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</si>
  <si>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</si>
  <si>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</si>
  <si>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</si>
  <si>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</si>
  <si>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</si>
  <si>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</si>
  <si>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</si>
  <si>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</si>
  <si>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</si>
  <si>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</si>
  <si>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</si>
  <si>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</si>
  <si>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</si>
  <si>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</si>
  <si>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</si>
  <si>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</si>
  <si>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</si>
  <si>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</si>
  <si>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</si>
  <si>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</si>
  <si>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</si>
  <si>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</si>
  <si>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</si>
  <si>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</si>
  <si>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</si>
  <si>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</si>
  <si>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</si>
  <si>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</si>
  <si>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</si>
  <si>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</si>
  <si>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</si>
  <si>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</si>
  <si>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</si>
  <si>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</si>
  <si>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</si>
  <si>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</si>
  <si>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</si>
  <si>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</si>
  <si>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</si>
  <si>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</si>
  <si>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</si>
  <si>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</si>
  <si>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</si>
  <si>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</si>
  <si>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</si>
  <si>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</si>
  <si>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</si>
  <si>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</si>
  <si>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</si>
  <si>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</si>
  <si>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</si>
  <si>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</si>
  <si>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</si>
  <si>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</si>
  <si>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</si>
  <si>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</si>
  <si>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</si>
  <si>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</si>
  <si>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</si>
  <si>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</si>
  <si>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</si>
  <si>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</si>
  <si>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</si>
  <si>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</si>
  <si>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</si>
  <si>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</si>
  <si>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</si>
  <si>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</si>
  <si>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</si>
  <si>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</si>
  <si>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</si>
  <si>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</si>
  <si>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</si>
  <si>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</si>
  <si>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</si>
  <si>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</si>
  <si>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</si>
  <si>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</si>
  <si>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</si>
  <si>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</si>
  <si>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</si>
  <si>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</si>
  <si>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</si>
  <si>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</si>
  <si>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</si>
  <si>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</si>
  <si>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</si>
  <si>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</si>
  <si>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</si>
  <si>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</si>
  <si>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</si>
  <si>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</si>
  <si>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</si>
  <si>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</si>
  <si>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</si>
  <si>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</si>
  <si>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</si>
  <si>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</si>
  <si>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</si>
  <si>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</si>
  <si>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</si>
  <si>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</si>
  <si>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</si>
  <si>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</si>
  <si>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</si>
  <si>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</si>
  <si>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</si>
  <si>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</si>
  <si>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</si>
  <si>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</si>
  <si>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</si>
  <si>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</si>
  <si>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</si>
  <si>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</si>
  <si>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</si>
  <si>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</si>
  <si>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</si>
  <si>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</si>
  <si>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</si>
  <si>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</si>
  <si>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</si>
  <si>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</si>
  <si>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</si>
  <si>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</si>
  <si>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</si>
  <si>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</si>
  <si>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</si>
  <si>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</si>
  <si>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</si>
  <si>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</si>
  <si>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</si>
  <si>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</si>
  <si>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</si>
  <si>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</si>
  <si>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</si>
  <si>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</si>
  <si>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</si>
  <si>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</si>
  <si>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</si>
  <si>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</si>
  <si>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</si>
  <si>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</si>
  <si>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</si>
  <si>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</si>
  <si>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</si>
  <si>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</si>
  <si>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</si>
  <si>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</si>
  <si>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</si>
  <si>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</si>
  <si>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</si>
  <si>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</si>
  <si>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</si>
  <si>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</si>
  <si>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</si>
  <si>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</si>
  <si>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</si>
  <si>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</si>
  <si>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</si>
  <si>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</si>
  <si>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</si>
  <si>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</si>
  <si>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</si>
  <si>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</si>
  <si>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</si>
  <si>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</si>
  <si>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</si>
  <si>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</si>
  <si>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</si>
  <si>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</si>
  <si>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</si>
  <si>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</si>
  <si>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</si>
  <si>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</si>
  <si>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</si>
  <si>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</si>
  <si>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</si>
  <si>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</si>
  <si>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</si>
  <si>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</si>
  <si>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</si>
  <si>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</si>
  <si>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</si>
  <si>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</si>
  <si>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</si>
  <si>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</si>
  <si>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</si>
  <si>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</si>
  <si>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</si>
  <si>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</si>
  <si>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</si>
  <si>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</si>
  <si>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</si>
  <si>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</si>
  <si>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</si>
  <si>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</si>
  <si>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</si>
  <si>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</si>
  <si>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</si>
  <si>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</si>
  <si>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</si>
  <si>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</si>
  <si>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</si>
  <si>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</si>
  <si>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</si>
  <si>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</si>
  <si>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</si>
  <si>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</si>
  <si>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</si>
  <si>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</si>
  <si>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</si>
  <si>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</si>
  <si>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</si>
  <si>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</si>
  <si>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</si>
  <si>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</si>
  <si>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</si>
  <si>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</si>
  <si>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</si>
  <si>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</si>
  <si>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</si>
  <si>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</si>
  <si>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</si>
  <si>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</si>
  <si>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</si>
  <si>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</si>
  <si>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</si>
  <si>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</si>
  <si>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</si>
  <si>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</si>
  <si>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</si>
  <si>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</si>
  <si>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</si>
  <si>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</si>
  <si>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</si>
  <si>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</si>
  <si>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</si>
  <si>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</si>
  <si>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</si>
  <si>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</si>
  <si>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</si>
  <si>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</si>
  <si>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</si>
  <si>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</si>
  <si>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</si>
  <si>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</si>
  <si>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</si>
  <si>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</si>
  <si>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</si>
  <si>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</si>
  <si>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</si>
  <si>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</si>
  <si>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</si>
  <si>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</si>
  <si>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</si>
  <si>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</si>
  <si>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</si>
  <si>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</si>
  <si>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</si>
  <si>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</si>
  <si>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</si>
  <si>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</si>
  <si>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</si>
  <si>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</si>
  <si>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</si>
  <si>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</si>
  <si>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</si>
  <si>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</si>
  <si>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</si>
  <si>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</si>
  <si>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</si>
  <si>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</si>
  <si>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</si>
  <si>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</si>
  <si>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</si>
  <si>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</si>
  <si>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</si>
  <si>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</si>
  <si>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</si>
  <si>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</si>
  <si>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</si>
  <si>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</si>
  <si>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</si>
  <si>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</si>
  <si>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</si>
  <si>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</si>
  <si>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</si>
  <si>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</si>
  <si>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</si>
  <si>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</si>
  <si>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</si>
  <si>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</si>
  <si>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</si>
  <si>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</si>
  <si>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</si>
  <si>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</si>
  <si>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</si>
  <si>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</si>
  <si>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</si>
  <si>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</si>
  <si>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</si>
  <si>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</si>
  <si>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</si>
  <si>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</si>
  <si>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</si>
  <si>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</si>
  <si>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</si>
  <si>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</si>
  <si>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</si>
  <si>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</si>
  <si>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</si>
  <si>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</si>
  <si>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</si>
  <si>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</si>
  <si>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</si>
  <si>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</si>
  <si>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</si>
  <si>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</si>
  <si>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</si>
  <si>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</si>
  <si>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</si>
  <si>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</si>
  <si>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</si>
  <si>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</si>
  <si>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</si>
  <si>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</si>
  <si>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</si>
  <si>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</si>
  <si>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</si>
  <si>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</si>
  <si>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</si>
  <si>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</si>
  <si>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</si>
  <si>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</si>
  <si>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</si>
  <si>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</si>
  <si>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</si>
  <si>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</si>
  <si>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</si>
  <si>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</si>
  <si>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</si>
  <si>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</si>
  <si>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</si>
  <si>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</si>
  <si>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</si>
  <si>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</si>
  <si>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</si>
  <si>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</si>
  <si>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</si>
  <si>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</si>
  <si>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</si>
  <si>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</si>
  <si>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</si>
  <si>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</si>
  <si>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</si>
  <si>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</si>
  <si>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</si>
  <si>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</si>
  <si>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</si>
  <si>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</si>
  <si>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</si>
  <si>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</si>
  <si>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</si>
  <si>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</si>
  <si>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</si>
  <si>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</si>
  <si>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</si>
  <si>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</si>
  <si>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</si>
  <si>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</si>
  <si>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</si>
  <si>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</si>
  <si>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</si>
  <si>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</si>
  <si>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</si>
  <si>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</si>
  <si>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</si>
  <si>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</si>
  <si>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</si>
  <si>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</si>
  <si>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</si>
  <si>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</si>
  <si>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</si>
  <si>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</si>
  <si>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</si>
  <si>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</si>
  <si>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</si>
  <si>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</si>
  <si>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</si>
  <si>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</si>
  <si>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</si>
  <si>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</si>
  <si>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</si>
  <si>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</si>
  <si>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</si>
  <si>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</si>
  <si>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</si>
  <si>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</si>
  <si>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</si>
  <si>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</si>
  <si>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</si>
  <si>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</si>
  <si>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</si>
  <si>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</si>
  <si>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</si>
  <si>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</si>
  <si>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</si>
  <si>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</si>
  <si>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</si>
  <si>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</si>
  <si>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</si>
  <si>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</si>
  <si>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</si>
  <si>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</si>
  <si>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</si>
  <si>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</si>
  <si>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</si>
  <si>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</si>
  <si>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</si>
  <si>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</si>
  <si>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</si>
  <si>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</si>
  <si>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</si>
  <si>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</si>
  <si>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</si>
  <si>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</si>
  <si>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</si>
  <si>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</si>
  <si>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</si>
  <si>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</si>
  <si>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</si>
  <si>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</si>
  <si>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</si>
  <si>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</si>
  <si>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</si>
  <si>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</si>
  <si>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</si>
  <si>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</si>
  <si>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</si>
  <si>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</si>
  <si>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</si>
  <si>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</si>
  <si>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</si>
  <si>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</si>
  <si>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</si>
  <si>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</si>
  <si>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</si>
  <si>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</si>
  <si>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</si>
  <si>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</si>
  <si>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</si>
  <si>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</si>
  <si>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</si>
  <si>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</si>
  <si>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</si>
  <si>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</si>
  <si>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</si>
  <si>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</si>
  <si>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</si>
  <si>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</si>
  <si>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</si>
  <si>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</si>
  <si>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</si>
  <si>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</si>
  <si>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</si>
  <si>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</si>
  <si>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</si>
  <si>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</si>
  <si>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</si>
  <si>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</si>
  <si>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</si>
  <si>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</si>
  <si>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</si>
  <si>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</si>
  <si>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</si>
  <si>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</si>
  <si>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</si>
  <si>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</si>
  <si>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</si>
  <si>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</si>
  <si>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</si>
  <si>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</si>
  <si>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</si>
  <si>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</si>
  <si>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</si>
  <si>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</si>
  <si>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</si>
  <si>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</si>
  <si>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</si>
  <si>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</si>
  <si>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</si>
  <si>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</si>
  <si>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</si>
  <si>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</si>
  <si>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</si>
  <si>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</si>
  <si>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</si>
  <si>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</si>
  <si>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</si>
  <si>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</si>
  <si>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</si>
  <si>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</si>
  <si>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</si>
  <si>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</si>
  <si>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</si>
  <si>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</si>
  <si>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</si>
  <si>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</si>
  <si>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</si>
  <si>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</si>
  <si>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</si>
  <si>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</si>
  <si>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</si>
  <si>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</si>
  <si>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</si>
  <si>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</si>
  <si>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</si>
  <si>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</si>
  <si>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</si>
  <si>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</si>
  <si>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</si>
  <si>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</si>
  <si>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</si>
  <si>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</si>
  <si>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</si>
  <si>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</si>
  <si>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</si>
  <si>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</si>
  <si>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</si>
  <si>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</si>
  <si>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</si>
  <si>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</si>
  <si>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</si>
  <si>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</si>
  <si>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</si>
  <si>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</si>
  <si>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</si>
  <si>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</si>
  <si>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</si>
  <si>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</si>
  <si>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</si>
  <si>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</si>
  <si>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</si>
  <si>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</si>
  <si>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</si>
  <si>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</si>
  <si>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</si>
  <si>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</si>
  <si>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</si>
  <si>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</si>
  <si>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</si>
  <si>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</si>
  <si>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</si>
  <si>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</si>
  <si>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</si>
  <si>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</si>
  <si>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</si>
  <si>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</si>
  <si>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</si>
  <si>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</si>
  <si>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</si>
  <si>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</si>
  <si>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</si>
  <si>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</si>
  <si>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</si>
  <si>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</si>
  <si>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</si>
  <si>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</si>
  <si>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</si>
  <si>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</si>
  <si>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</si>
  <si>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</si>
  <si>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</si>
  <si>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</si>
  <si>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</si>
  <si>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</si>
  <si>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</si>
  <si>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</si>
  <si>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</si>
  <si>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</si>
  <si>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</si>
  <si>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</si>
  <si>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</si>
  <si>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</si>
  <si>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</si>
  <si>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</si>
  <si>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</si>
  <si>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</si>
  <si>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</si>
  <si>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</si>
  <si>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</si>
  <si>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</si>
  <si>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</si>
  <si>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</si>
  <si>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</si>
  <si>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</si>
  <si>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</si>
  <si>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</si>
  <si>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</si>
  <si>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</si>
  <si>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</si>
  <si>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</si>
  <si>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</si>
  <si>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</si>
  <si>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</si>
  <si>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</si>
  <si>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</si>
  <si>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</si>
  <si>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</si>
  <si>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</si>
  <si>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</si>
  <si>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</si>
  <si>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</si>
  <si>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</si>
  <si>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</si>
  <si>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</si>
  <si>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</si>
  <si>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</si>
  <si>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</si>
  <si>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</si>
  <si>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</si>
  <si>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</si>
  <si>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</si>
  <si>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</si>
  <si>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</si>
  <si>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</si>
  <si>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</si>
  <si>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</si>
  <si>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</si>
  <si>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</si>
  <si>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</si>
  <si>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</si>
  <si>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</si>
  <si>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</si>
  <si>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</si>
  <si>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</si>
  <si>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</si>
  <si>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</si>
  <si>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</si>
  <si>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</si>
  <si>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</si>
  <si>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</si>
  <si>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</si>
  <si>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</si>
  <si>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</si>
  <si>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</si>
  <si>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</si>
  <si>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</si>
  <si>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</si>
  <si>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</si>
  <si>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</si>
  <si>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</si>
  <si>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</si>
  <si>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</si>
  <si>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</si>
  <si>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</si>
  <si>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</si>
  <si>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</si>
  <si>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</si>
  <si>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</si>
  <si>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</si>
  <si>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</si>
  <si>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</si>
  <si>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</si>
  <si>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</si>
  <si>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</si>
  <si>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</si>
  <si>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</si>
  <si>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</si>
  <si>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</si>
  <si>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</si>
  <si>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</si>
  <si>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</si>
  <si>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</si>
  <si>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</si>
  <si>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</si>
  <si>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</si>
  <si>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</si>
  <si>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</si>
  <si>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</si>
  <si>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</si>
  <si>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</si>
  <si>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</si>
  <si>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</si>
  <si>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</si>
  <si>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</si>
  <si>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</si>
  <si>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</si>
  <si>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</si>
  <si>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</si>
  <si>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</si>
  <si>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</si>
  <si>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</si>
  <si>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</si>
  <si>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</si>
  <si>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</si>
  <si>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</si>
  <si>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</si>
  <si>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</si>
  <si>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</si>
  <si>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</si>
  <si>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</si>
  <si>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</si>
  <si>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</si>
  <si>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</si>
  <si>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</si>
  <si>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</si>
  <si>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</si>
  <si>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</si>
  <si>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</si>
  <si>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</si>
  <si>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</si>
  <si>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</si>
  <si>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</si>
  <si>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</si>
  <si>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</si>
  <si>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</si>
  <si>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</si>
  <si>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</si>
  <si>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</si>
  <si>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</si>
  <si>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</si>
  <si>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</si>
  <si>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</si>
  <si>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</si>
  <si>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</si>
  <si>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</si>
  <si>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</si>
  <si>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</si>
  <si>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</si>
  <si>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</si>
  <si>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</si>
  <si>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</si>
  <si>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</si>
  <si>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</si>
  <si>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</si>
  <si>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</si>
  <si>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</si>
  <si>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</si>
  <si>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</si>
  <si>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</si>
  <si>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</si>
  <si>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</si>
  <si>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</si>
  <si>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</si>
  <si>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</si>
  <si>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</si>
  <si>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</si>
  <si>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</si>
  <si>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</si>
  <si>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</si>
  <si>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</si>
  <si>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</si>
  <si>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</si>
  <si>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</si>
  <si>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</si>
  <si>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</si>
  <si>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</si>
  <si>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</si>
  <si>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</si>
  <si>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</si>
  <si>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</si>
  <si>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</si>
  <si>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</si>
  <si>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</si>
  <si>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</si>
  <si>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</si>
  <si>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</si>
  <si>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</si>
  <si>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</si>
  <si>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</si>
  <si>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</si>
  <si>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</si>
  <si>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</si>
  <si>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</si>
  <si>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</si>
  <si>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</si>
  <si>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</si>
  <si>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</si>
  <si>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</si>
  <si>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</si>
  <si>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</si>
  <si>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</si>
  <si>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</si>
  <si>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</si>
  <si>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</si>
  <si>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</si>
  <si>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</si>
  <si>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</si>
  <si>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</si>
  <si>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</si>
  <si>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</si>
  <si>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</si>
  <si>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</si>
  <si>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</si>
  <si>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</si>
  <si>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</si>
  <si>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</si>
  <si>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</si>
  <si>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</si>
  <si>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</si>
  <si>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</si>
  <si>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</si>
  <si>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</si>
  <si>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</si>
  <si>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</si>
  <si>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</si>
  <si>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</si>
  <si>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</si>
  <si>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</si>
  <si>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</si>
  <si>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</si>
  <si>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</si>
  <si>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</si>
  <si>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</si>
  <si>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</si>
  <si>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</si>
  <si>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</si>
  <si>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</si>
  <si>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</si>
  <si>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</si>
  <si>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</si>
  <si>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</si>
  <si>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</si>
  <si>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</si>
  <si>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</si>
  <si>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</si>
  <si>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</si>
  <si>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</si>
  <si>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</si>
  <si>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</si>
  <si>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</si>
  <si>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</si>
  <si>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</si>
  <si>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</si>
  <si>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</si>
  <si>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</si>
  <si>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</si>
  <si>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</si>
  <si>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</si>
  <si>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</si>
  <si>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</si>
  <si>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</si>
  <si>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</si>
  <si>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</si>
  <si>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</si>
  <si>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</si>
  <si>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</si>
  <si>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</si>
  <si>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</si>
  <si>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</si>
  <si>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</si>
  <si>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</si>
  <si>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</si>
  <si>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</si>
  <si>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</si>
  <si>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</si>
  <si>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</si>
  <si>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</si>
  <si>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</si>
  <si>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</si>
  <si>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</si>
  <si>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</si>
  <si>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</si>
  <si>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</si>
  <si>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</si>
  <si>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</si>
  <si>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</si>
  <si>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</si>
  <si>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</si>
  <si>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</si>
  <si>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</si>
  <si>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</si>
  <si>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</si>
  <si>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</si>
  <si>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</si>
  <si>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</si>
  <si>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</si>
  <si>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</si>
  <si>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</si>
  <si>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</si>
  <si>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</si>
  <si>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</si>
  <si>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</si>
  <si>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</si>
  <si>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</si>
  <si>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</si>
  <si>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</si>
  <si>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</si>
  <si>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</si>
  <si>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</si>
  <si>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</si>
  <si>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</si>
  <si>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</si>
  <si>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</si>
  <si>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</si>
  <si>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</si>
  <si>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</si>
  <si>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</si>
  <si>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</si>
  <si>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</si>
  <si>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</si>
  <si>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</si>
  <si>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</si>
  <si>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</si>
  <si>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</si>
  <si>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</si>
  <si>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</si>
  <si>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</si>
  <si>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</si>
  <si>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</si>
  <si>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</si>
  <si>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</si>
  <si>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</si>
  <si>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</si>
  <si>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</si>
  <si>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</si>
  <si>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</si>
  <si>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</si>
  <si>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</si>
  <si>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</si>
  <si>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</si>
  <si>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</si>
  <si>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</si>
  <si>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</si>
  <si>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</si>
  <si>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</si>
  <si>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</si>
  <si>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</si>
  <si>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</si>
  <si>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</si>
  <si>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</si>
  <si>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</si>
  <si>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</si>
  <si>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</si>
  <si>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Percent of Households in Poverty</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</si>
  <si>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</si>
  <si>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</si>
  <si>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</si>
  <si>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</si>
  <si>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</si>
  <si>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</si>
  <si>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</si>
  <si>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</si>
  <si>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</si>
  <si>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</si>
  <si>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</si>
  <si>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</si>
  <si>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</si>
  <si>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</si>
  <si>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</si>
  <si>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</si>
  <si>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</si>
  <si>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</si>
  <si>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</si>
  <si>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</si>
  <si>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</si>
  <si>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</si>
  <si>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</si>
  <si>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</si>
  <si>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</si>
  <si>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</si>
  <si>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</si>
  <si>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</si>
  <si>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</si>
  <si>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</si>
  <si>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</si>
  <si>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</si>
  <si>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</si>
  <si>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</si>
  <si>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</si>
  <si>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</si>
  <si>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</si>
  <si>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</si>
  <si>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</si>
  <si>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</si>
  <si>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</si>
  <si>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</si>
  <si>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</si>
  <si>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</si>
  <si>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</si>
  <si>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</si>
  <si>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</si>
  <si>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</si>
  <si>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</si>
  <si>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</si>
  <si>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</si>
  <si>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</si>
  <si>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</si>
  <si>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</si>
  <si>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</si>
  <si>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</si>
  <si>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</si>
  <si>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</si>
  <si>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</si>
  <si>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</si>
  <si>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</si>
  <si>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</si>
  <si>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</si>
  <si>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</si>
  <si>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</si>
  <si>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</si>
  <si>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</si>
  <si>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</si>
  <si>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</si>
  <si>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</si>
  <si>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</si>
  <si>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</si>
  <si>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</si>
  <si>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</si>
  <si>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</si>
  <si>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</si>
  <si>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</si>
  <si>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</si>
  <si>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</si>
  <si>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</si>
  <si>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</si>
  <si>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</si>
  <si>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</si>
  <si>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</si>
  <si>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</si>
  <si>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</si>
  <si>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</si>
  <si>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</si>
  <si>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</si>
  <si>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</si>
  <si>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</si>
  <si>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</si>
  <si>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</si>
  <si>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</si>
  <si>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</si>
  <si>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</si>
  <si>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</si>
  <si>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</si>
  <si>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</si>
  <si>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</si>
  <si>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</si>
  <si>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</si>
  <si>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</si>
  <si>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</si>
  <si>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</si>
  <si>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</si>
  <si>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</si>
  <si>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</si>
  <si>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</si>
  <si>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</si>
  <si>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</si>
  <si>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</si>
  <si>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</si>
  <si>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</si>
  <si>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</si>
  <si>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</si>
  <si>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</si>
  <si>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</si>
  <si>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</si>
  <si>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</si>
  <si>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</si>
  <si>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</si>
  <si>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</si>
  <si>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</si>
  <si>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</si>
  <si>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</si>
  <si>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</si>
  <si>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</si>
  <si>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</si>
  <si>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</si>
  <si>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</si>
  <si>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</si>
  <si>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</si>
  <si>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</si>
  <si>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</si>
  <si>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</si>
  <si>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</si>
  <si>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</si>
  <si>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</si>
  <si>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</si>
  <si>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</si>
  <si>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</si>
  <si>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</si>
  <si>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</si>
  <si>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</si>
  <si>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</si>
  <si>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</si>
  <si>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</si>
  <si>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</si>
  <si>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</si>
  <si>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</si>
  <si>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</si>
  <si>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</si>
  <si>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</si>
  <si>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</si>
  <si>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</si>
  <si>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</si>
  <si>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</si>
  <si>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</si>
  <si>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</si>
  <si>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</si>
  <si>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</si>
  <si>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</si>
  <si>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</si>
  <si>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</si>
  <si>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</si>
  <si>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</si>
  <si>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</si>
  <si>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</si>
  <si>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</si>
  <si>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</si>
  <si>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</si>
  <si>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</si>
  <si>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</si>
  <si>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</si>
  <si>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</si>
  <si>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</si>
  <si>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</si>
  <si>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</si>
  <si>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</si>
  <si>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</si>
  <si>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</si>
  <si>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</si>
  <si>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</si>
  <si>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</si>
  <si>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</si>
  <si>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</si>
  <si>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</si>
  <si>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</si>
  <si>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</si>
  <si>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</si>
  <si>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</si>
  <si>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</si>
  <si>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</si>
  <si>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</si>
  <si>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</si>
  <si>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</si>
  <si>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</si>
  <si>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</si>
  <si>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</si>
  <si>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</si>
  <si>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</si>
  <si>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</si>
  <si>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</si>
  <si>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</si>
  <si>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</si>
  <si>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</si>
  <si>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</si>
  <si>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</si>
  <si>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</si>
  <si>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</si>
  <si>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</si>
  <si>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</si>
  <si>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</si>
  <si>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</si>
  <si>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</si>
  <si>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</si>
  <si>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</si>
  <si>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</si>
  <si>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</si>
  <si>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</si>
  <si>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</si>
  <si>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</si>
  <si>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</si>
  <si>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</si>
  <si>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</si>
  <si>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</si>
  <si>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</si>
  <si>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</si>
  <si>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</si>
  <si>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</si>
  <si>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</si>
  <si>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</si>
  <si>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</si>
  <si>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</si>
  <si>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ACS10_5yr:B01001:Sex by Age</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</si>
  <si>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</si>
  <si>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</si>
  <si>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</si>
  <si>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</si>
  <si>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</si>
  <si>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</si>
  <si>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</si>
  <si>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</si>
  <si>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</si>
  <si>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</si>
  <si>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</si>
  <si>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</si>
  <si>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</si>
  <si>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</si>
  <si>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</si>
  <si>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</si>
  <si>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</si>
  <si>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</si>
  <si>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</si>
  <si>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</si>
  <si>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</si>
  <si>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</si>
  <si>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</si>
  <si>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</si>
  <si>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</si>
  <si>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</si>
  <si>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</si>
  <si>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</si>
  <si>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</si>
  <si>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</si>
  <si>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</si>
  <si>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</si>
  <si>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</si>
  <si>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</si>
  <si>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</si>
  <si>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</si>
  <si>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</si>
  <si>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</si>
  <si>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</si>
  <si>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</si>
  <si>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</si>
  <si>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</si>
  <si>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</si>
  <si>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</si>
  <si>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</si>
  <si>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</si>
  <si>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</si>
  <si>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</si>
  <si>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</si>
  <si>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</si>
  <si>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</si>
  <si>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</si>
  <si>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</si>
  <si>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</si>
  <si>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</si>
  <si>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</si>
  <si>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</si>
  <si>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</si>
  <si>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</si>
  <si>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</si>
  <si>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</si>
  <si>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</si>
  <si>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</si>
  <si>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</si>
  <si>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</si>
  <si>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</si>
  <si>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</si>
  <si>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</si>
  <si>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</si>
  <si>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</si>
  <si>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</si>
  <si>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</si>
  <si>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</si>
  <si>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</si>
  <si>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</si>
  <si>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</si>
  <si>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</si>
  <si>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</si>
  <si>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</si>
  <si>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</si>
  <si>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</si>
  <si>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</si>
  <si>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</si>
  <si>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</si>
  <si>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</si>
  <si>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</si>
  <si>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</si>
  <si>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</si>
  <si>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</si>
  <si>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</si>
  <si>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</si>
  <si>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</si>
  <si>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</si>
  <si>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</si>
  <si>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</si>
  <si>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</si>
  <si>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</si>
  <si>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</si>
  <si>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</si>
  <si>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</si>
  <si>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</si>
  <si>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</si>
  <si>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</si>
  <si>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</si>
  <si>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</si>
  <si>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</si>
  <si>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</si>
  <si>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</si>
  <si>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</si>
  <si>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</si>
  <si>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</si>
  <si>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</si>
  <si>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</si>
  <si>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</si>
  <si>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</si>
  <si>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</si>
  <si>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</si>
  <si>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</si>
  <si>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</si>
  <si>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</si>
  <si>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</si>
  <si>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</si>
  <si>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</si>
  <si>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</si>
  <si>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</si>
  <si>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</si>
  <si>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</si>
  <si>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</si>
  <si>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</si>
  <si>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</si>
  <si>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</si>
  <si>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</si>
  <si>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</si>
  <si>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</si>
  <si>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</si>
  <si>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</si>
  <si>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</si>
  <si>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</si>
  <si>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</si>
  <si>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</si>
  <si>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</si>
  <si>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</si>
  <si>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</si>
  <si>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</si>
  <si>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</si>
  <si>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</si>
  <si>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</si>
  <si>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</si>
  <si>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</si>
  <si>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</si>
  <si>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</si>
  <si>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</si>
  <si>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</si>
  <si>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</si>
  <si>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</si>
  <si>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</si>
  <si>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</si>
  <si>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</si>
  <si>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</si>
  <si>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</si>
  <si>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</si>
  <si>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</si>
  <si>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</si>
  <si>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</si>
  <si>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</si>
  <si>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</si>
  <si>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</si>
  <si>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</si>
  <si>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</si>
  <si>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</si>
  <si>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</si>
  <si>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</si>
  <si>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</si>
  <si>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</si>
  <si>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</si>
  <si>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</si>
  <si>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</si>
  <si>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</si>
  <si>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</si>
  <si>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</si>
  <si>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</si>
  <si>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</si>
  <si>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</si>
  <si>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</si>
  <si>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</si>
  <si>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</si>
  <si>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</si>
  <si>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</si>
  <si>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</si>
  <si>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</si>
  <si>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</si>
  <si>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</si>
  <si>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</si>
  <si>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</si>
  <si>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</si>
  <si>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</si>
  <si>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</si>
  <si>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</si>
  <si>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</si>
  <si>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</si>
  <si>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</si>
  <si>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</si>
  <si>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</si>
  <si>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</si>
  <si>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</si>
  <si>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</si>
  <si>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</si>
  <si>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</si>
  <si>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</si>
  <si>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</si>
  <si>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</si>
  <si>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</si>
  <si>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</si>
  <si>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</si>
  <si>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</si>
  <si>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</si>
  <si>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</si>
  <si>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</si>
  <si>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</si>
  <si>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</si>
  <si>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</si>
  <si>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</si>
  <si>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</si>
  <si>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</si>
  <si>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</si>
  <si>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</si>
  <si>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</si>
  <si>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</si>
  <si>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</si>
  <si>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</si>
  <si>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</si>
  <si>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</si>
  <si>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</si>
  <si>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</si>
  <si>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</si>
  <si>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</si>
  <si>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</si>
  <si>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</si>
  <si>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</si>
  <si>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</si>
  <si>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</si>
  <si>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</si>
  <si>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</si>
  <si>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</si>
  <si>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</si>
  <si>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</si>
  <si>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</si>
  <si>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</si>
  <si>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</si>
  <si>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</si>
  <si>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</si>
  <si>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</si>
  <si>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</si>
  <si>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</si>
  <si>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</si>
  <si>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</si>
  <si>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</si>
  <si>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</si>
  <si>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</si>
  <si>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</si>
  <si>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</si>
  <si>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</si>
  <si>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</si>
  <si>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</si>
  <si>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</si>
  <si>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</si>
  <si>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</si>
  <si>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</si>
  <si>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</si>
  <si>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</si>
  <si>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</si>
  <si>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</si>
  <si>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</si>
  <si>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</si>
  <si>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</si>
  <si>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</si>
  <si>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</si>
  <si>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</si>
  <si>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</si>
  <si>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</si>
  <si>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</si>
  <si>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</si>
  <si>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</si>
  <si>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</si>
  <si>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</si>
  <si>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</si>
  <si>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</si>
  <si>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</si>
  <si>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</si>
  <si>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</si>
  <si>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</si>
  <si>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</si>
  <si>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</si>
  <si>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</si>
  <si>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</si>
  <si>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</si>
  <si>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</si>
  <si>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</si>
  <si>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</si>
  <si>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</si>
  <si>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</si>
  <si>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</si>
  <si>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</si>
  <si>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</si>
  <si>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</si>
  <si>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</si>
  <si>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</si>
  <si>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</si>
  <si>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</si>
  <si>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</si>
  <si>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</si>
  <si>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</si>
  <si>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</si>
  <si>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</si>
  <si>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</si>
  <si>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</si>
  <si>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</si>
  <si>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</si>
  <si>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</si>
  <si>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</si>
  <si>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</si>
  <si>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</si>
  <si>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</si>
  <si>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</si>
  <si>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</si>
  <si>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</si>
  <si>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</si>
  <si>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</si>
  <si>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</si>
  <si>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</si>
  <si>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</si>
  <si>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</si>
  <si>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</si>
  <si>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</si>
  <si>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</si>
  <si>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</si>
  <si>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</si>
  <si>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</si>
  <si>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</si>
  <si>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</si>
  <si>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</si>
  <si>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</si>
  <si>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</si>
  <si>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</si>
  <si>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</si>
  <si>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</si>
  <si>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</si>
  <si>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</si>
  <si>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</si>
  <si>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</si>
  <si>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</si>
  <si>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</si>
  <si>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</si>
  <si>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</si>
  <si>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</si>
  <si>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</si>
  <si>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</si>
  <si>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</si>
  <si>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</si>
  <si>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</si>
  <si>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</si>
  <si>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</si>
  <si>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</si>
  <si>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</si>
  <si>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</si>
  <si>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</si>
  <si>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</si>
  <si>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</si>
  <si>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</si>
  <si>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</si>
  <si>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</si>
  <si>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</si>
  <si>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</si>
  <si>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</si>
  <si>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</si>
  <si>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</si>
  <si>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</si>
  <si>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</si>
  <si>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</si>
  <si>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</si>
  <si>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</si>
  <si>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</si>
  <si>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</si>
  <si>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</si>
  <si>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</si>
  <si>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</si>
  <si>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</si>
  <si>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</si>
  <si>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</si>
  <si>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</si>
  <si>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</si>
  <si>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</si>
  <si>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</si>
  <si>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</si>
  <si>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</si>
  <si>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</si>
  <si>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</si>
  <si>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</si>
  <si>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</si>
  <si>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</si>
  <si>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</si>
  <si>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</si>
  <si>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</si>
  <si>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</si>
  <si>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</si>
  <si>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</si>
  <si>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</si>
  <si>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</si>
  <si>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</si>
  <si>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</si>
  <si>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</si>
  <si>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</si>
  <si>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</si>
  <si>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</si>
  <si>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</si>
  <si>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</si>
  <si>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</si>
  <si>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</si>
  <si>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</si>
  <si>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</si>
  <si>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</si>
  <si>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</si>
  <si>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</si>
  <si>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</si>
  <si>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</si>
  <si>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</si>
  <si>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</si>
  <si>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</si>
  <si>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</si>
  <si>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</si>
  <si>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</si>
  <si>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</si>
  <si>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</si>
  <si>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</si>
  <si>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</si>
  <si>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</si>
  <si>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</si>
  <si>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</si>
  <si>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</si>
  <si>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</si>
  <si>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</si>
  <si>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</si>
  <si>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</si>
  <si>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</si>
  <si>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</si>
  <si>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</si>
  <si>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</si>
  <si>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</si>
  <si>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</si>
  <si>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</si>
  <si>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</si>
  <si>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</si>
  <si>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</si>
  <si>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</si>
  <si>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</si>
  <si>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</si>
  <si>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</si>
  <si>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</si>
  <si>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</si>
  <si>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</si>
  <si>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</si>
  <si>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</si>
  <si>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</si>
  <si>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</si>
  <si>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</si>
  <si>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</si>
  <si>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</si>
  <si>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</si>
  <si>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</si>
  <si>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</si>
  <si>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</si>
  <si>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</si>
  <si>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</si>
  <si>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</si>
  <si>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</si>
  <si>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</si>
  <si>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</si>
  <si>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</si>
  <si>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</si>
  <si>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</si>
  <si>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</si>
  <si>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</si>
  <si>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</si>
  <si>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</si>
  <si>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</si>
  <si>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</si>
  <si>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</si>
  <si>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</si>
  <si>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</si>
  <si>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</si>
  <si>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</si>
  <si>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</si>
  <si>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</si>
  <si>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</si>
  <si>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</si>
  <si>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</si>
  <si>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</si>
  <si>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</si>
  <si>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</si>
  <si>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</si>
  <si>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</si>
  <si>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</si>
  <si>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</si>
  <si>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</si>
  <si>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</si>
  <si>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</si>
  <si>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</si>
  <si>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</si>
  <si>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</si>
  <si>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</si>
  <si>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</si>
  <si>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</si>
  <si>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</si>
  <si>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</si>
  <si>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</si>
  <si>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</si>
  <si>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</si>
  <si>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</si>
  <si>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</si>
  <si>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</si>
  <si>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</si>
  <si>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</si>
  <si>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</si>
  <si>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</si>
  <si>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</si>
  <si>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</si>
  <si>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</si>
  <si>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</si>
  <si>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</si>
  <si>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</si>
  <si>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</si>
  <si>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</si>
  <si>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</si>
  <si>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</si>
  <si>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</si>
  <si>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</si>
  <si>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</si>
  <si>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</si>
  <si>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</si>
  <si>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</si>
  <si>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</si>
  <si>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</si>
  <si>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</si>
  <si>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</si>
  <si>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</si>
  <si>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</si>
  <si>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</si>
  <si>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</si>
  <si>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</si>
  <si>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</si>
  <si>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</si>
  <si>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</si>
  <si>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</si>
  <si>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</si>
  <si>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</si>
  <si>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</si>
  <si>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</si>
  <si>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</si>
  <si>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</si>
  <si>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</si>
  <si>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</si>
  <si>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</si>
  <si>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</si>
  <si>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</si>
  <si>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</si>
  <si>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</si>
  <si>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</si>
  <si>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</si>
  <si>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</si>
  <si>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</si>
  <si>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</si>
  <si>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</si>
  <si>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</si>
  <si>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</si>
  <si>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</si>
  <si>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</si>
  <si>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</si>
  <si>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</si>
  <si>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</si>
  <si>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</si>
  <si>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</si>
  <si>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</si>
  <si>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</si>
  <si>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</si>
  <si>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</si>
  <si>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</si>
  <si>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</si>
  <si>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</si>
  <si>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</si>
  <si>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</si>
  <si>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</si>
  <si>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</si>
  <si>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</si>
  <si>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</si>
  <si>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</si>
  <si>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</si>
  <si>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</si>
  <si>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</si>
  <si>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</si>
  <si>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</si>
  <si>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</si>
  <si>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</si>
  <si>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</si>
  <si>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</si>
  <si>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</si>
  <si>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</si>
  <si>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</si>
  <si>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</si>
  <si>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</si>
  <si>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</si>
  <si>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</si>
  <si>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</si>
  <si>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</si>
  <si>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</si>
  <si>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</si>
  <si>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</si>
  <si>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</si>
  <si>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</si>
  <si>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</si>
  <si>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</si>
  <si>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</si>
  <si>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</si>
  <si>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</si>
  <si>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</si>
  <si>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</si>
  <si>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</si>
  <si>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</si>
  <si>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</si>
  <si>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</si>
  <si>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</si>
  <si>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</si>
  <si>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</si>
  <si>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</si>
  <si>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</si>
  <si>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</si>
  <si>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</si>
  <si>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</si>
  <si>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</si>
  <si>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</si>
  <si>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</si>
  <si>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</si>
  <si>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</si>
  <si>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</si>
  <si>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</si>
  <si>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</si>
  <si>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</si>
  <si>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</si>
  <si>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</si>
  <si>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</si>
  <si>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</si>
  <si>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</si>
  <si>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</si>
  <si>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</si>
  <si>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</si>
  <si>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</si>
  <si>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</si>
  <si>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</si>
  <si>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</si>
  <si>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</si>
  <si>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</si>
  <si>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</si>
  <si>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</si>
  <si>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</si>
  <si>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</si>
  <si>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</si>
  <si>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</si>
  <si>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</si>
  <si>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</si>
  <si>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</si>
  <si>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</si>
  <si>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</si>
  <si>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</si>
  <si>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</si>
  <si>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</si>
  <si>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</si>
  <si>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</si>
  <si>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</si>
  <si>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</si>
  <si>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</si>
  <si>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</si>
  <si>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</si>
  <si>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</si>
  <si>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</si>
  <si>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</si>
  <si>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</si>
  <si>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</si>
  <si>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</si>
  <si>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</si>
  <si>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</si>
  <si>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</si>
  <si>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</si>
  <si>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</si>
  <si>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</si>
  <si>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</si>
  <si>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</si>
  <si>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</si>
  <si>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</si>
  <si>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</si>
  <si>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</si>
  <si>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</si>
  <si>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</si>
  <si>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</si>
  <si>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</si>
  <si>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</si>
  <si>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</si>
  <si>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</si>
  <si>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</si>
  <si>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</si>
  <si>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</si>
  <si>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</si>
  <si>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</si>
  <si>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</si>
  <si>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</si>
  <si>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</si>
  <si>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</si>
  <si>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</si>
  <si>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</si>
  <si>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</si>
  <si>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</si>
  <si>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</si>
  <si>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</si>
  <si>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</si>
  <si>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</si>
  <si>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</si>
  <si>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</si>
  <si>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</si>
  <si>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</si>
  <si>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</si>
  <si>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</si>
  <si>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</si>
  <si>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</si>
  <si>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</si>
  <si>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</si>
  <si>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</si>
  <si>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</si>
  <si>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</si>
  <si>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</si>
  <si>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</si>
  <si>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</si>
  <si>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</si>
  <si>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</si>
  <si>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</si>
  <si>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</si>
  <si>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</si>
  <si>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</si>
  <si>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</si>
  <si>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</si>
  <si>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</si>
  <si>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</si>
  <si>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</si>
  <si>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</si>
  <si>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</si>
  <si>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</si>
  <si>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</si>
  <si>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</si>
  <si>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</si>
  <si>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</si>
  <si>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</si>
  <si>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</si>
  <si>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</si>
  <si>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</si>
  <si>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</si>
  <si>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</si>
  <si>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</si>
  <si>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</si>
  <si>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</si>
  <si>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</si>
  <si>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</si>
  <si>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</si>
  <si>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</si>
  <si>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</si>
  <si>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</si>
  <si>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</si>
  <si>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</si>
  <si>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</si>
  <si>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</si>
  <si>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</si>
  <si>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</si>
  <si>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</si>
  <si>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</si>
  <si>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</si>
  <si>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</si>
  <si>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</si>
  <si>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</si>
  <si>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</si>
  <si>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</si>
  <si>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</si>
  <si>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</si>
  <si>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</si>
  <si>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</si>
  <si>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</si>
  <si>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</si>
  <si>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</si>
  <si>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</si>
  <si>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</si>
  <si>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</si>
  <si>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</si>
  <si>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</si>
  <si>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</si>
  <si>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</si>
  <si>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</si>
  <si>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</si>
  <si>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</si>
  <si>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</si>
  <si>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</si>
  <si>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</si>
  <si>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</si>
  <si>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</si>
  <si>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</si>
  <si>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</si>
  <si>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</si>
  <si>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</si>
  <si>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</si>
  <si>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</si>
  <si>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</si>
  <si>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</si>
  <si>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</si>
  <si>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</si>
  <si>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</si>
  <si>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</si>
  <si>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</si>
  <si>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</si>
  <si>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</si>
  <si>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</si>
  <si>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</si>
  <si>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</si>
  <si>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</si>
  <si>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</si>
  <si>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</si>
  <si>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</si>
  <si>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</si>
  <si>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</si>
  <si>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</si>
  <si>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</si>
  <si>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</si>
  <si>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</si>
  <si>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</si>
  <si>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</si>
  <si>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</si>
  <si>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</si>
  <si>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</si>
  <si>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</si>
  <si>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</si>
  <si>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</si>
  <si>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</si>
  <si>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</si>
  <si>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</si>
  <si>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</si>
  <si>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</si>
  <si>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</si>
  <si>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Kern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</si>
  <si>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</si>
  <si>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</si>
  <si>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</si>
  <si>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</si>
  <si>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</si>
  <si>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</si>
  <si>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</si>
  <si>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STF1:T47:Median Housing Unit Value (In 1979 Dollars)</t>
  </si>
  <si>
    <t>Median Housing Unit Value (In 1979 Dollars)</t>
  </si>
  <si>
    <t>Data for: Bakersfield city; California</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</si>
  <si>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</si>
  <si>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</si>
  <si>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</si>
  <si>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</si>
  <si>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</si>
  <si>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</si>
  <si>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</si>
  <si>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</si>
  <si>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</si>
  <si>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</si>
  <si>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</si>
  <si>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</si>
  <si>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</si>
  <si>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</si>
  <si>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</si>
  <si>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</si>
  <si>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CA-604</t>
  </si>
  <si>
    <t>Bakersfield/Kern County CoC</t>
  </si>
  <si>
    <r>
      <rPr>
        <b/>
        <sz val="10"/>
        <color rgb="FFFF0000"/>
        <rFont val="Calibri Light"/>
        <family val="2"/>
        <scheme val="minor"/>
      </rPr>
      <t>January 2023 Revisions.</t>
    </r>
    <r>
      <rPr>
        <sz val="10"/>
        <color rgb="FFFF0000"/>
        <rFont val="Calibri Light"/>
        <family val="2"/>
        <scheme val="minor"/>
      </rPr>
      <t xml:space="preserve"> The following three errors in the original dataset were corrected: 1) "Population by Age Groups (Total)" data table and chart (Population tab), 2) "Percent of Households in Poverty Over Time" data table and chart (Economic Conditions tab), and 3) "Housing Units by Occupants per Room Over Time" data table and chart (Housing tab).</t>
    </r>
  </si>
  <si>
    <t>Households With Income in the Past 12 Months Below Poverty Level</t>
  </si>
  <si>
    <t>Percent Change of Households in Poverty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</si>
</sst>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s>
  <fonts count="53"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sz val="10"/>
      <color rgb="FFFF0000"/>
      <name val="Calibri Light"/>
      <family val="2"/>
      <scheme val="minor"/>
    </font>
    <font>
      <b/>
      <sz val="10"/>
      <color rgb="FFFF0000"/>
      <name val="Calibri Light"/>
      <family val="2"/>
      <scheme val="minor"/>
    </font>
  </fonts>
  <fills count="24">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style="thin">
        <color rgb="FF000000"/>
      </left>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69">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9" xfId="0" applyFont="1" applyFill="1" applyBorder="1" applyAlignment="1">
      <alignment wrapText="1"/>
    </xf>
    <xf numFmtId="0" fontId="0" fillId="0" borderId="6" xfId="0" applyBorder="1"/>
    <xf numFmtId="0" fontId="0" fillId="0" borderId="29"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8"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2" xfId="4" applyBorder="1" applyAlignment="1">
      <alignment horizontal="left" vertical="center" wrapText="1"/>
    </xf>
    <xf numFmtId="0" fontId="15" fillId="0" borderId="34" xfId="4" applyBorder="1" applyAlignment="1">
      <alignment horizontal="left" vertical="center" wrapText="1"/>
    </xf>
    <xf numFmtId="0" fontId="15" fillId="0" borderId="36" xfId="4" applyBorder="1" applyAlignment="1">
      <alignment horizontal="left" vertical="center" wrapText="1"/>
    </xf>
    <xf numFmtId="0" fontId="15" fillId="0" borderId="31" xfId="4" applyFill="1" applyBorder="1" applyAlignment="1">
      <alignment vertical="center" wrapText="1"/>
    </xf>
    <xf numFmtId="0" fontId="10" fillId="12" borderId="53"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9"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3" xfId="4" applyBorder="1" applyAlignment="1">
      <alignment horizontal="left" vertical="center" wrapText="1"/>
    </xf>
    <xf numFmtId="0" fontId="0" fillId="0" borderId="24" xfId="0" applyBorder="1" applyAlignment="1">
      <alignment vertical="center" wrapText="1"/>
    </xf>
    <xf numFmtId="0" fontId="15" fillId="0" borderId="44" xfId="4" applyBorder="1" applyAlignment="1">
      <alignment horizontal="left" vertical="center" wrapText="1"/>
    </xf>
    <xf numFmtId="0" fontId="15" fillId="0" borderId="44" xfId="4" applyFill="1" applyBorder="1" applyAlignment="1">
      <alignment horizontal="left" vertical="center" wrapText="1"/>
    </xf>
    <xf numFmtId="0" fontId="15" fillId="0" borderId="45" xfId="4" applyBorder="1" applyAlignment="1">
      <alignment horizontal="left" vertical="center" wrapText="1"/>
    </xf>
    <xf numFmtId="0" fontId="0" fillId="0" borderId="46" xfId="0" applyBorder="1" applyAlignment="1">
      <alignment vertical="center" wrapText="1"/>
    </xf>
    <xf numFmtId="0" fontId="0" fillId="0" borderId="23" xfId="0" applyBorder="1" applyAlignment="1">
      <alignment vertical="center" wrapText="1"/>
    </xf>
    <xf numFmtId="0" fontId="15" fillId="0" borderId="34" xfId="4" applyFill="1" applyBorder="1" applyAlignment="1">
      <alignment vertical="center" wrapText="1"/>
    </xf>
    <xf numFmtId="0" fontId="15" fillId="0" borderId="0" xfId="4" applyFill="1" applyBorder="1" applyAlignment="1">
      <alignment vertical="center" wrapText="1"/>
    </xf>
    <xf numFmtId="0" fontId="0" fillId="0" borderId="37"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2" xfId="4" applyBorder="1" applyAlignment="1">
      <alignment vertical="center" wrapText="1"/>
    </xf>
    <xf numFmtId="0" fontId="0" fillId="0" borderId="47" xfId="0" applyBorder="1" applyAlignment="1">
      <alignment vertical="center" wrapText="1"/>
    </xf>
    <xf numFmtId="0" fontId="15" fillId="0" borderId="49" xfId="4" applyBorder="1" applyAlignment="1">
      <alignment vertical="center" wrapText="1"/>
    </xf>
    <xf numFmtId="0" fontId="15" fillId="0" borderId="49"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7" xfId="0" applyBorder="1" applyAlignment="1">
      <alignment wrapText="1"/>
    </xf>
    <xf numFmtId="0" fontId="0" fillId="0" borderId="46" xfId="0" applyBorder="1" applyAlignment="1">
      <alignment wrapText="1"/>
    </xf>
    <xf numFmtId="0" fontId="0" fillId="0" borderId="23" xfId="0" applyBorder="1" applyAlignment="1">
      <alignment wrapText="1"/>
    </xf>
    <xf numFmtId="0" fontId="0" fillId="0" borderId="58"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26" xfId="0" applyFont="1" applyBorder="1"/>
    <xf numFmtId="0" fontId="44" fillId="0" borderId="3" xfId="0" applyFont="1" applyBorder="1"/>
    <xf numFmtId="0" fontId="44" fillId="0" borderId="27" xfId="0" applyFont="1" applyBorder="1"/>
    <xf numFmtId="0" fontId="44" fillId="0" borderId="60" xfId="0" applyFont="1" applyBorder="1"/>
    <xf numFmtId="0" fontId="44" fillId="0" borderId="5" xfId="0" applyFont="1" applyBorder="1"/>
    <xf numFmtId="0" fontId="44" fillId="0" borderId="61" xfId="0" applyFont="1" applyBorder="1"/>
    <xf numFmtId="0" fontId="44" fillId="0" borderId="54" xfId="0" applyFont="1" applyBorder="1"/>
    <xf numFmtId="3" fontId="44" fillId="0" borderId="54" xfId="0" applyNumberFormat="1" applyFont="1" applyBorder="1"/>
    <xf numFmtId="4" fontId="44" fillId="0" borderId="54" xfId="0" applyNumberFormat="1" applyFont="1" applyBorder="1"/>
    <xf numFmtId="0" fontId="44" fillId="0" borderId="62"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7"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7" xfId="0" applyBorder="1" applyAlignment="1">
      <alignment wrapText="1"/>
    </xf>
    <xf numFmtId="0" fontId="15" fillId="0" borderId="0" xfId="4" applyFill="1" applyAlignment="1">
      <alignment wrapText="1"/>
    </xf>
    <xf numFmtId="0" fontId="15" fillId="0" borderId="0" xfId="4" applyAlignment="1">
      <alignment wrapText="1"/>
    </xf>
    <xf numFmtId="0" fontId="0" fillId="0" borderId="59" xfId="0" applyBorder="1" applyAlignment="1">
      <alignment wrapText="1"/>
    </xf>
    <xf numFmtId="0" fontId="15" fillId="0" borderId="41" xfId="4" applyBorder="1" applyAlignment="1">
      <alignment wrapText="1"/>
    </xf>
    <xf numFmtId="0" fontId="18" fillId="4" borderId="64" xfId="0" applyFont="1" applyFill="1" applyBorder="1" applyAlignment="1">
      <alignment horizontal="center"/>
    </xf>
    <xf numFmtId="0" fontId="0" fillId="0" borderId="65" xfId="0" applyBorder="1" applyAlignment="1">
      <alignment vertical="center" wrapText="1"/>
    </xf>
    <xf numFmtId="0" fontId="15" fillId="0" borderId="64" xfId="4" applyBorder="1" applyAlignment="1">
      <alignment vertical="center" wrapText="1"/>
    </xf>
    <xf numFmtId="0" fontId="0" fillId="0" borderId="64" xfId="0" applyBorder="1" applyAlignment="1">
      <alignment vertical="center" wrapText="1"/>
    </xf>
    <xf numFmtId="0" fontId="0" fillId="0" borderId="64" xfId="0" applyBorder="1" applyAlignment="1">
      <alignment horizontal="left" vertical="center" wrapText="1"/>
    </xf>
    <xf numFmtId="0" fontId="15" fillId="0" borderId="64" xfId="4" applyBorder="1" applyAlignment="1">
      <alignment horizontal="left" vertical="center" wrapText="1"/>
    </xf>
    <xf numFmtId="0" fontId="15" fillId="0" borderId="63" xfId="4" applyBorder="1" applyAlignment="1">
      <alignment horizontal="left" vertical="center" wrapText="1"/>
    </xf>
    <xf numFmtId="0" fontId="18" fillId="7" borderId="67" xfId="0" applyFont="1" applyFill="1" applyBorder="1" applyAlignment="1">
      <alignment horizontal="center" wrapText="1"/>
    </xf>
    <xf numFmtId="0" fontId="15" fillId="0" borderId="68" xfId="4"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Fill="1" applyBorder="1" applyAlignment="1">
      <alignment vertical="center" wrapText="1"/>
    </xf>
    <xf numFmtId="0" fontId="0" fillId="0" borderId="67" xfId="0" applyBorder="1" applyAlignment="1">
      <alignment vertical="center" wrapText="1"/>
    </xf>
    <xf numFmtId="0" fontId="15" fillId="0" borderId="66" xfId="4" applyBorder="1" applyAlignment="1">
      <alignment vertical="center" wrapText="1"/>
    </xf>
    <xf numFmtId="0" fontId="18" fillId="8" borderId="70" xfId="0" applyFont="1" applyFill="1" applyBorder="1" applyAlignment="1">
      <alignment horizontal="center" wrapText="1"/>
    </xf>
    <xf numFmtId="0" fontId="0" fillId="0" borderId="71" xfId="0" applyBorder="1" applyAlignment="1">
      <alignment horizontal="left" vertical="center" wrapText="1"/>
    </xf>
    <xf numFmtId="0" fontId="15" fillId="0" borderId="70" xfId="4" applyBorder="1" applyAlignment="1">
      <alignment horizontal="left" vertical="center" wrapText="1"/>
    </xf>
    <xf numFmtId="0" fontId="0" fillId="0" borderId="70" xfId="0" applyBorder="1" applyAlignment="1">
      <alignment horizontal="left" vertical="center" wrapText="1"/>
    </xf>
    <xf numFmtId="0" fontId="15" fillId="0" borderId="70" xfId="4" applyBorder="1" applyAlignment="1">
      <alignment vertical="center" wrapText="1"/>
    </xf>
    <xf numFmtId="0" fontId="15" fillId="0" borderId="69" xfId="4" applyBorder="1" applyAlignment="1">
      <alignment horizontal="left" vertical="center" wrapText="1"/>
    </xf>
    <xf numFmtId="0" fontId="18" fillId="9" borderId="73" xfId="0" applyFont="1" applyFill="1" applyBorder="1" applyAlignment="1">
      <alignment horizontal="center" wrapText="1"/>
    </xf>
    <xf numFmtId="0" fontId="0" fillId="0" borderId="74" xfId="0" applyBorder="1" applyAlignment="1">
      <alignment vertical="center" wrapText="1"/>
    </xf>
    <xf numFmtId="0" fontId="15" fillId="0" borderId="73" xfId="4" applyBorder="1" applyAlignment="1">
      <alignment vertical="center" wrapText="1"/>
    </xf>
    <xf numFmtId="0" fontId="0" fillId="0" borderId="73" xfId="0" applyBorder="1" applyAlignment="1">
      <alignment vertical="center" wrapText="1"/>
    </xf>
    <xf numFmtId="0" fontId="15" fillId="0" borderId="73" xfId="4" applyFill="1" applyBorder="1" applyAlignment="1">
      <alignment vertical="center" wrapText="1"/>
    </xf>
    <xf numFmtId="0" fontId="15" fillId="0" borderId="73" xfId="4" applyBorder="1" applyAlignment="1">
      <alignment horizontal="left" vertical="center" wrapText="1"/>
    </xf>
    <xf numFmtId="0" fontId="15" fillId="0" borderId="72"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9" xfId="0" applyFont="1" applyFill="1" applyBorder="1"/>
    <xf numFmtId="0" fontId="3" fillId="0" borderId="29" xfId="0" applyFont="1" applyBorder="1" applyAlignment="1">
      <alignment horizontal="left" vertical="center"/>
    </xf>
    <xf numFmtId="3" fontId="0" fillId="0" borderId="29" xfId="0" applyNumberFormat="1" applyBorder="1"/>
    <xf numFmtId="10" fontId="0" fillId="0" borderId="29" xfId="2" applyNumberFormat="1" applyFont="1" applyFill="1" applyBorder="1"/>
    <xf numFmtId="0" fontId="10" fillId="0" borderId="29" xfId="0" applyFont="1" applyBorder="1" applyAlignment="1">
      <alignment horizontal="left" vertical="center" wrapText="1"/>
    </xf>
    <xf numFmtId="164" fontId="0" fillId="0" borderId="29" xfId="0" applyNumberFormat="1" applyBorder="1"/>
    <xf numFmtId="0" fontId="10" fillId="0" borderId="29" xfId="0" applyFont="1" applyBorder="1" applyAlignment="1">
      <alignment vertical="center" wrapText="1"/>
    </xf>
    <xf numFmtId="0" fontId="18" fillId="13" borderId="29" xfId="0" applyFont="1" applyFill="1" applyBorder="1" applyAlignment="1">
      <alignment vertical="center"/>
    </xf>
    <xf numFmtId="0" fontId="18" fillId="0" borderId="29" xfId="0" applyFont="1" applyBorder="1" applyAlignment="1">
      <alignment vertical="center"/>
    </xf>
    <xf numFmtId="0" fontId="0" fillId="0" borderId="29" xfId="0" applyBorder="1" applyAlignment="1">
      <alignment horizontal="left"/>
    </xf>
    <xf numFmtId="0" fontId="0" fillId="0" borderId="29" xfId="0" applyBorder="1" applyAlignment="1">
      <alignment horizontal="left" wrapText="1"/>
    </xf>
    <xf numFmtId="0" fontId="0" fillId="0" borderId="29" xfId="0" applyBorder="1" applyAlignment="1">
      <alignment horizontal="center"/>
    </xf>
    <xf numFmtId="0" fontId="3" fillId="0" borderId="29" xfId="0" applyFont="1" applyBorder="1" applyAlignment="1">
      <alignment horizontal="left"/>
    </xf>
    <xf numFmtId="167" fontId="0" fillId="0" borderId="29" xfId="3" applyNumberFormat="1" applyFont="1" applyFill="1" applyBorder="1"/>
    <xf numFmtId="9" fontId="0" fillId="0" borderId="29" xfId="2" applyFont="1" applyFill="1" applyBorder="1"/>
    <xf numFmtId="0" fontId="10" fillId="0" borderId="29" xfId="0" applyFont="1" applyBorder="1" applyAlignment="1">
      <alignment horizontal="center" vertical="center" wrapText="1"/>
    </xf>
    <xf numFmtId="0" fontId="3" fillId="0" borderId="29" xfId="0" applyFont="1" applyBorder="1" applyAlignment="1">
      <alignment horizontal="left" vertical="top"/>
    </xf>
    <xf numFmtId="9" fontId="10" fillId="0" borderId="29" xfId="0" applyNumberFormat="1" applyFont="1" applyBorder="1" applyAlignment="1">
      <alignment horizontal="left" vertical="center" wrapText="1"/>
    </xf>
    <xf numFmtId="0" fontId="19" fillId="0" borderId="29" xfId="0" applyFont="1" applyBorder="1" applyAlignment="1">
      <alignment horizontal="center" vertical="center" wrapText="1"/>
    </xf>
    <xf numFmtId="0" fontId="10" fillId="0" borderId="29" xfId="0" applyFont="1" applyBorder="1"/>
    <xf numFmtId="0" fontId="18" fillId="4" borderId="75"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0" fontId="10" fillId="2" borderId="1" xfId="0" applyFont="1" applyFill="1" applyBorder="1" applyAlignment="1">
      <alignment horizontal="center" vertical="center" wrapText="1"/>
    </xf>
    <xf numFmtId="10" fontId="44" fillId="23" borderId="5" xfId="0" applyNumberFormat="1" applyFont="1" applyFill="1" applyBorder="1"/>
    <xf numFmtId="10" fontId="44" fillId="23" borderId="62" xfId="0" applyNumberFormat="1" applyFont="1" applyFill="1" applyBorder="1"/>
    <xf numFmtId="0" fontId="0" fillId="0" borderId="41" xfId="0" applyBorder="1" applyAlignment="1">
      <alignment horizontal="left" vertical="center" wrapText="1"/>
    </xf>
    <xf numFmtId="0" fontId="0" fillId="0" borderId="42" xfId="0" applyBorder="1" applyAlignment="1">
      <alignment horizontal="left" vertical="center" wrapText="1"/>
    </xf>
    <xf numFmtId="0" fontId="0" fillId="0" borderId="0" xfId="0" applyAlignment="1">
      <alignment horizontal="left" vertical="center" wrapText="1"/>
    </xf>
    <xf numFmtId="0" fontId="0" fillId="0" borderId="40"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0" fillId="0" borderId="0" xfId="0" applyAlignment="1">
      <alignment vertical="center" wrapText="1"/>
    </xf>
    <xf numFmtId="0" fontId="0" fillId="0" borderId="51" xfId="0" applyBorder="1" applyAlignment="1">
      <alignment vertical="center" wrapText="1"/>
    </xf>
    <xf numFmtId="0" fontId="13" fillId="11" borderId="38"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8" xfId="4" applyFont="1" applyFill="1" applyBorder="1" applyAlignment="1">
      <alignment horizontal="center" vertical="center" wrapText="1"/>
    </xf>
    <xf numFmtId="0" fontId="16" fillId="9" borderId="50"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3" xfId="4" applyFont="1" applyFill="1" applyBorder="1" applyAlignment="1">
      <alignment horizontal="center" vertical="center" wrapText="1"/>
    </xf>
    <xf numFmtId="0" fontId="16" fillId="7" borderId="35" xfId="4" applyFont="1" applyFill="1" applyBorder="1" applyAlignment="1">
      <alignment horizontal="center"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9" xfId="4" applyFill="1" applyBorder="1" applyAlignment="1">
      <alignment vertical="center" wrapText="1"/>
    </xf>
    <xf numFmtId="0" fontId="0" fillId="0" borderId="49" xfId="0" applyBorder="1" applyAlignment="1">
      <alignment vertical="center" wrapText="1"/>
    </xf>
    <xf numFmtId="0" fontId="15" fillId="0" borderId="0" xfId="4" applyFill="1" applyBorder="1" applyAlignment="1">
      <alignment vertical="center" wrapText="1"/>
    </xf>
    <xf numFmtId="0" fontId="0" fillId="0" borderId="56" xfId="0" applyBorder="1" applyAlignment="1">
      <alignment vertical="center" wrapText="1"/>
    </xf>
    <xf numFmtId="0" fontId="27" fillId="11" borderId="55" xfId="0" applyFont="1" applyFill="1" applyBorder="1" applyAlignment="1">
      <alignment horizontal="center" vertical="center" wrapText="1"/>
    </xf>
    <xf numFmtId="0" fontId="27" fillId="11" borderId="0" xfId="0" applyFont="1" applyFill="1" applyAlignment="1">
      <alignment horizontal="center" vertical="center" wrapText="1"/>
    </xf>
    <xf numFmtId="0" fontId="18" fillId="11" borderId="41" xfId="0" applyFont="1" applyFill="1" applyBorder="1" applyAlignment="1">
      <alignment horizontal="center" wrapText="1"/>
    </xf>
    <xf numFmtId="0" fontId="18" fillId="11" borderId="42" xfId="0" applyFont="1" applyFill="1" applyBorder="1" applyAlignment="1">
      <alignment horizontal="center" wrapText="1"/>
    </xf>
    <xf numFmtId="0" fontId="0" fillId="0" borderId="30" xfId="0" applyBorder="1" applyAlignment="1">
      <alignment horizontal="left" wrapText="1"/>
    </xf>
    <xf numFmtId="0" fontId="0" fillId="0" borderId="38" xfId="0" applyBorder="1" applyAlignment="1">
      <alignment horizontal="left" wrapText="1"/>
    </xf>
    <xf numFmtId="0" fontId="0" fillId="0" borderId="39" xfId="0" applyBorder="1" applyAlignment="1">
      <alignment horizontal="left" wrapText="1"/>
    </xf>
    <xf numFmtId="0" fontId="51" fillId="0" borderId="6" xfId="0" applyFont="1" applyBorder="1" applyAlignment="1">
      <alignment horizontal="left" vertical="top" wrapText="1"/>
    </xf>
    <xf numFmtId="0" fontId="51"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47" fillId="0" borderId="6" xfId="0" applyFont="1" applyBorder="1" applyAlignment="1">
      <alignment horizontal="left" vertical="top" wrapText="1"/>
    </xf>
    <xf numFmtId="0" fontId="47"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6" xfId="0" applyBorder="1" applyAlignment="1">
      <alignment horizontal="center" vertical="center"/>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5" borderId="0" xfId="0" applyFont="1" applyFill="1" applyAlignment="1">
      <alignment horizontal="left" vertical="center" wrapText="1"/>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10"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xf numFmtId="0" fontId="0" fillId="0" borderId="0" xfId="0" applyAlignment="1">
      <alignment vertical="top"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00354E"/>
      <color rgb="FFE1F1DA"/>
      <color rgb="FFCB9731"/>
      <color rgb="FF169ABC"/>
      <color rgb="FF68BD45"/>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dLbl>
              <c:idx val="2"/>
              <c:layout>
                <c:manualLayout>
                  <c:x val="1.0683760683760684E-2"/>
                  <c:y val="-4.33761111096353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44-4F21-959D-D46C557E7B6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105611</c:v>
                </c:pt>
                <c:pt idx="1">
                  <c:v>174820</c:v>
                </c:pt>
                <c:pt idx="2">
                  <c:v>247057</c:v>
                </c:pt>
                <c:pt idx="3">
                  <c:v>347483</c:v>
                </c:pt>
                <c:pt idx="4">
                  <c:v>403455</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2"/>
              <c:layout>
                <c:manualLayout>
                  <c:x val="-4.1970186419005392E-2"/>
                  <c:y val="5.0882872735704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0.65531999507627048</c:v>
                </c:pt>
                <c:pt idx="2">
                  <c:v>0.41320787095298023</c:v>
                </c:pt>
                <c:pt idx="3">
                  <c:v>0.40648919075355078</c:v>
                </c:pt>
                <c:pt idx="4">
                  <c:v>0.16107838369071292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6.6278847987793252E-2</c:v>
                </c:pt>
                <c:pt idx="1">
                  <c:v>9.0215525462521456E-2</c:v>
                </c:pt>
                <c:pt idx="2">
                  <c:v>6.0318519931337022E-2</c:v>
                </c:pt>
                <c:pt idx="3">
                  <c:v>6.5420560747663545E-2</c:v>
                </c:pt>
                <c:pt idx="4">
                  <c:v>5.7457562464238034E-2</c:v>
                </c:pt>
                <c:pt idx="5">
                  <c:v>5.1401869158878503E-2</c:v>
                </c:pt>
                <c:pt idx="6">
                  <c:v>4.7968720198359717E-2</c:v>
                </c:pt>
                <c:pt idx="7">
                  <c:v>3.499904634751097E-2</c:v>
                </c:pt>
                <c:pt idx="8">
                  <c:v>3.7049399198931909E-2</c:v>
                </c:pt>
                <c:pt idx="9">
                  <c:v>7.428952889567042E-2</c:v>
                </c:pt>
                <c:pt idx="10">
                  <c:v>7.9963761205416747E-2</c:v>
                </c:pt>
                <c:pt idx="11">
                  <c:v>0.11343696357047492</c:v>
                </c:pt>
                <c:pt idx="12">
                  <c:v>6.5420560747663545E-2</c:v>
                </c:pt>
                <c:pt idx="13">
                  <c:v>5.3213808888041197E-2</c:v>
                </c:pt>
                <c:pt idx="14">
                  <c:v>5.4072096128170898E-2</c:v>
                </c:pt>
                <c:pt idx="15">
                  <c:v>4.8493229067327864E-2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Bakersfield</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1390</c:v>
                      </c:pt>
                      <c:pt idx="1">
                        <c:v>1892</c:v>
                      </c:pt>
                      <c:pt idx="2">
                        <c:v>1265</c:v>
                      </c:pt>
                      <c:pt idx="3">
                        <c:v>1372</c:v>
                      </c:pt>
                      <c:pt idx="4">
                        <c:v>1205</c:v>
                      </c:pt>
                      <c:pt idx="5">
                        <c:v>1078</c:v>
                      </c:pt>
                      <c:pt idx="6">
                        <c:v>1006</c:v>
                      </c:pt>
                      <c:pt idx="7">
                        <c:v>734</c:v>
                      </c:pt>
                      <c:pt idx="8">
                        <c:v>777</c:v>
                      </c:pt>
                      <c:pt idx="9">
                        <c:v>1558</c:v>
                      </c:pt>
                      <c:pt idx="10">
                        <c:v>1677</c:v>
                      </c:pt>
                      <c:pt idx="11">
                        <c:v>2379</c:v>
                      </c:pt>
                      <c:pt idx="12">
                        <c:v>1372</c:v>
                      </c:pt>
                      <c:pt idx="13">
                        <c:v>1116</c:v>
                      </c:pt>
                      <c:pt idx="14">
                        <c:v>1134</c:v>
                      </c:pt>
                      <c:pt idx="15">
                        <c:v>1017</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Bakersfield</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3.1</c:v>
                </c:pt>
                <c:pt idx="1">
                  <c:v>3.2</c:v>
                </c:pt>
                <c:pt idx="2">
                  <c:v>3.17</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3.14</c:v>
                </c:pt>
                <c:pt idx="1">
                  <c:v>3.21</c:v>
                </c:pt>
                <c:pt idx="2">
                  <c:v>3.15</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ax val="4"/>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39602</c:v>
                </c:pt>
                <c:pt idx="1">
                  <c:v>62467</c:v>
                </c:pt>
                <c:pt idx="2">
                  <c:v>83441</c:v>
                </c:pt>
                <c:pt idx="3">
                  <c:v>111132</c:v>
                </c:pt>
                <c:pt idx="4">
                  <c:v>118568</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0.57736982980657547</c:v>
                </c:pt>
                <c:pt idx="2">
                  <c:v>0.33576128195687321</c:v>
                </c:pt>
                <c:pt idx="3">
                  <c:v>0.33186323270334728</c:v>
                </c:pt>
                <c:pt idx="4">
                  <c:v>6.6911420652917247E-2</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0.50229404223736585</c:v>
                </c:pt>
                <c:pt idx="1">
                  <c:v>0.50469008173829122</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8.6878415761419608E-2</c:v>
                </c:pt>
                <c:pt idx="1">
                  <c:v>8.3306525903288547E-2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0.25430976317387488</c:v>
                </c:pt>
                <c:pt idx="1">
                  <c:v>0.2451344514468701</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0.15651777882733958</c:v>
                </c:pt>
                <c:pt idx="1">
                  <c:v>0.16686894091155011</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0.26083766277579112</c:v>
                      </c:pt>
                      <c:pt idx="1">
                        <c:v>0.24751787568176167</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0.2414563794615748</c:v>
                      </c:pt>
                      <c:pt idx="1">
                        <c:v>0.25717220605652957</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4.4151879090479726E-2</c:v>
                      </c:pt>
                      <c:pt idx="1">
                        <c:v>4.2996680752752633E-2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4.2726536670939883E-2</c:v>
                      </c:pt>
                      <c:pt idx="1">
                        <c:v>4.0309845150535907E-2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0.10465724310100533</c:v>
                      </c:pt>
                      <c:pt idx="1">
                        <c:v>0.10405913231660062</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7.3788880642331828E-2</c:v>
                      </c:pt>
                      <c:pt idx="1">
                        <c:v>6.7675357148079374E-2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6.6442885095472637E-2</c:v>
                      </c:pt>
                      <c:pt idx="1">
                        <c:v>6.5105499422421734E-2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9.420754335065111E-3</c:v>
                      </c:pt>
                      <c:pt idx="1">
                        <c:v>8.2944625597683834E-3</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9.2748465015855874E-2</c:v>
                      </c:pt>
                      <c:pt idx="1">
                        <c:v>0.10458918831975902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1.7770393360771877E-2</c:v>
                      </c:pt>
                      <c:pt idx="1">
                        <c:v>1.7926859582681424E-2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3.2690101882464073E-2</c:v>
                      </c:pt>
                      <c:pt idx="1">
                        <c:v>3.14487710011844E-2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1.3308818568247756E-2</c:v>
                      </c:pt>
                      <c:pt idx="1">
                        <c:v>1.2904122007925251E-2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Bakersfield</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0.24571960297766748</c:v>
                </c:pt>
                <c:pt idx="1">
                  <c:v>0.27286559594251902</c:v>
                </c:pt>
                <c:pt idx="2">
                  <c:v>0.25324241846271217</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0.21242273134637038</c:v>
                </c:pt>
                <c:pt idx="1">
                  <c:v>0.233351358096585</c:v>
                </c:pt>
                <c:pt idx="2">
                  <c:v>0.23592064284116523</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3961</c:v>
                      </c:pt>
                      <c:pt idx="1">
                        <c:v>4842</c:v>
                      </c:pt>
                      <c:pt idx="2" formatCode="#,##0">
                        <c:v>5311</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9244</c:v>
                      </c:pt>
                      <c:pt idx="1">
                        <c:v>11220</c:v>
                      </c:pt>
                      <c:pt idx="2" formatCode="#,##0">
                        <c:v>13711</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0.10493556440186222</c:v>
                </c:pt>
                <c:pt idx="1">
                  <c:v>4.2987990014169086E-2</c:v>
                </c:pt>
                <c:pt idx="2">
                  <c:v>2.9738209297618244E-2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0.10163184137799938</c:v>
                </c:pt>
                <c:pt idx="1">
                  <c:v>4.7419906710143442E-2</c:v>
                </c:pt>
                <c:pt idx="2">
                  <c:v>3.2468671862434018E-2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12442</c:v>
                      </c:pt>
                      <c:pt idx="1">
                        <c:v>5097</c:v>
                      </c:pt>
                      <c:pt idx="2">
                        <c:v>3526</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27802</c:v>
                      </c:pt>
                      <c:pt idx="1">
                        <c:v>12972</c:v>
                      </c:pt>
                      <c:pt idx="2">
                        <c:v>8882</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0.20111123731637134</c:v>
                </c:pt>
                <c:pt idx="1">
                  <c:v>0.19566164764894742</c:v>
                </c:pt>
                <c:pt idx="2">
                  <c:v>0.1974057081168612</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0.27797970619415419</c:v>
                </c:pt>
                <c:pt idx="1">
                  <c:v>0.27725255471855853</c:v>
                </c:pt>
                <c:pt idx="2">
                  <c:v>0.28114668375953039</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0.16836097228532484</c:v>
                </c:pt>
                <c:pt idx="1">
                  <c:v>0.17162194612189721</c:v>
                </c:pt>
                <c:pt idx="2">
                  <c:v>0.16130827879360365</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0.18033469635014387</c:v>
                </c:pt>
                <c:pt idx="1">
                  <c:v>0.16948745542027233</c:v>
                </c:pt>
                <c:pt idx="2">
                  <c:v>0.18247756561635517</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0.10195176434953809</c:v>
                </c:pt>
                <c:pt idx="1">
                  <c:v>0.10170848193242558</c:v>
                </c:pt>
                <c:pt idx="2">
                  <c:v>0.10493556440186222</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3.824965924579736E-2</c:v>
                </c:pt>
                <c:pt idx="1">
                  <c:v>5.1939273739538772E-2</c:v>
                </c:pt>
                <c:pt idx="2">
                  <c:v>4.2987990014169086E-2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3.2011964258670297E-2</c:v>
                </c:pt>
                <c:pt idx="1">
                  <c:v>3.2328640418360179E-2</c:v>
                </c:pt>
                <c:pt idx="2">
                  <c:v>2.9738209297618244E-2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0.60403415114341963</c:v>
                      </c:pt>
                      <c:pt idx="1">
                        <c:v>0.5650975195439305</c:v>
                      </c:pt>
                      <c:pt idx="2">
                        <c:v>0.59434248701167258</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9.8922838103892172E-2</c:v>
                      </c:pt>
                      <c:pt idx="1">
                        <c:v>8.9817589982123636E-2</c:v>
                      </c:pt>
                      <c:pt idx="2">
                        <c:v>9.6746170973618512E-2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0.17953960321066181</c:v>
                      </c:pt>
                      <c:pt idx="1">
                        <c:v>0.17752737039639271</c:v>
                      </c:pt>
                      <c:pt idx="2">
                        <c:v>0.17566291073476822</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0.10537823716492503</c:v>
                      </c:pt>
                      <c:pt idx="1">
                        <c:v>9.5313903538807712E-2</c:v>
                      </c:pt>
                      <c:pt idx="2">
                        <c:v>9.841609877875987E-2</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0.11869604725124944</c:v>
                      </c:pt>
                      <c:pt idx="1">
                        <c:v>9.9067049689164785E-2</c:v>
                      </c:pt>
                      <c:pt idx="2">
                        <c:v>0.11542743404628568</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6.2092988035741328E-2</c:v>
                      </c:pt>
                      <c:pt idx="1">
                        <c:v>5.9783527068010212E-2</c:v>
                      </c:pt>
                      <c:pt idx="2">
                        <c:v>6.445246609540517E-2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2.3909586551567469E-2</c:v>
                      </c:pt>
                      <c:pt idx="1">
                        <c:v>2.5551632440701182E-2</c:v>
                      </c:pt>
                      <c:pt idx="2">
                        <c:v>2.6769448755144726E-2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1.5494850825382402E-2</c:v>
                      </c:pt>
                      <c:pt idx="1">
                        <c:v>1.8036446428730243E-2</c:v>
                      </c:pt>
                      <c:pt idx="2">
                        <c:v>1.6867957627690441E-2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0.39596584885658032</c:v>
                      </c:pt>
                      <c:pt idx="1">
                        <c:v>0.4349024804560695</c:v>
                      </c:pt>
                      <c:pt idx="2">
                        <c:v>0.40565751298832736</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0.10218839921247917</c:v>
                      </c:pt>
                      <c:pt idx="1">
                        <c:v>0.10584405766682378</c:v>
                      </c:pt>
                      <c:pt idx="2">
                        <c:v>0.1006595371432427</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9.8440102983492359E-2</c:v>
                      </c:pt>
                      <c:pt idx="1">
                        <c:v>9.9725184322165802E-2</c:v>
                      </c:pt>
                      <c:pt idx="2">
                        <c:v>0.10548377302476217</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6.2982735120399813E-2</c:v>
                      </c:pt>
                      <c:pt idx="1">
                        <c:v>7.63080425830895E-2</c:v>
                      </c:pt>
                      <c:pt idx="2">
                        <c:v>6.2892180014843799E-2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6.1638649098894445E-2</c:v>
                      </c:pt>
                      <c:pt idx="1">
                        <c:v>7.0420405731107527E-2</c:v>
                      </c:pt>
                      <c:pt idx="2">
                        <c:v>6.7050131570069491E-2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3.9858776313796758E-2</c:v>
                      </c:pt>
                      <c:pt idx="1">
                        <c:v>4.1924954864415373E-2</c:v>
                      </c:pt>
                      <c:pt idx="2">
                        <c:v>4.0483098306457056E-2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1.4340072694229895E-2</c:v>
                      </c:pt>
                      <c:pt idx="1">
                        <c:v>2.6387641298837593E-2</c:v>
                      </c:pt>
                      <c:pt idx="2">
                        <c:v>1.6218541259024357E-2</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1.6517113433287899E-2</c:v>
                      </c:pt>
                      <c:pt idx="1">
                        <c:v>1.4292193989629933E-2</c:v>
                      </c:pt>
                      <c:pt idx="2">
                        <c:v>1.2870251669927805E-2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1557</c:v>
                </c:pt>
                <c:pt idx="1">
                  <c:v>1365</c:v>
                </c:pt>
                <c:pt idx="2">
                  <c:v>1484</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-0.1233140655105973</c:v>
                </c:pt>
                <c:pt idx="2">
                  <c:v>8.7179487179487175E-2</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Bakersfield</c:v>
                </c:pt>
                <c:pt idx="1">
                  <c:v>Kern County</c:v>
                </c:pt>
                <c:pt idx="2">
                  <c:v>California</c:v>
                </c:pt>
              </c:strCache>
            </c:strRef>
          </c:cat>
          <c:val>
            <c:numRef>
              <c:f>(Households!$B$316,Households!$D$316,Households!$F$316)</c:f>
              <c:numCache>
                <c:formatCode>0.0%</c:formatCode>
                <c:ptCount val="3"/>
                <c:pt idx="0">
                  <c:v>0.20499999999999999</c:v>
                </c:pt>
                <c:pt idx="1">
                  <c:v>0.19899999999999998</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269</c:v>
                </c:pt>
                <c:pt idx="1">
                  <c:v>468</c:v>
                </c:pt>
                <c:pt idx="2">
                  <c:v>564</c:v>
                </c:pt>
                <c:pt idx="3">
                  <c:v>906</c:v>
                </c:pt>
                <c:pt idx="4">
                  <c:v>1124</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5.0162720578158529E-2"/>
                  <c:y val="3.22868154768475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dLbl>
              <c:idx val="3"/>
              <c:layout>
                <c:manualLayout>
                  <c:x val="-5.0111350402453757E-2"/>
                  <c:y val="0.1039906846887272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27-4C90-A963-E89F19BAA912}"/>
                </c:ext>
              </c:extLst>
            </c:dLbl>
            <c:dLbl>
              <c:idx val="4"/>
              <c:layout>
                <c:manualLayout>
                  <c:x val="-2.8436890885821506E-2"/>
                  <c:y val="-4.59763800589497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27-4C90-A963-E89F19BAA91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0.7397769516728625</c:v>
                </c:pt>
                <c:pt idx="2">
                  <c:v>0.20512820512820512</c:v>
                </c:pt>
                <c:pt idx="3">
                  <c:v>0.6063829787234043</c:v>
                </c:pt>
                <c:pt idx="4">
                  <c:v>0.24061810154525387</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80170</c:v>
                </c:pt>
                <c:pt idx="1">
                  <c:v>158205</c:v>
                </c:pt>
                <c:pt idx="2">
                  <c:v>212822</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126183</c:v>
                </c:pt>
                <c:pt idx="1">
                  <c:v>131311</c:v>
                </c:pt>
                <c:pt idx="2">
                  <c:v>116311</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21987</c:v>
                </c:pt>
                <c:pt idx="1">
                  <c:v>26677</c:v>
                </c:pt>
                <c:pt idx="2">
                  <c:v>26402</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2053</c:v>
                </c:pt>
                <c:pt idx="1">
                  <c:v>2265</c:v>
                </c:pt>
                <c:pt idx="2">
                  <c:v>2153</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10239</c:v>
                </c:pt>
                <c:pt idx="1">
                  <c:v>20496</c:v>
                </c:pt>
                <c:pt idx="2">
                  <c:v>30268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188</c:v>
                </c:pt>
                <c:pt idx="1">
                  <c:v>357</c:v>
                </c:pt>
                <c:pt idx="2">
                  <c:v>505</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5902</c:v>
                </c:pt>
                <c:pt idx="1">
                  <c:v>7491</c:v>
                </c:pt>
                <c:pt idx="2">
                  <c:v>12564</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Bakersfield</c:v>
                </c:pt>
                <c:pt idx="1">
                  <c:v>Kern County</c:v>
                </c:pt>
                <c:pt idx="2">
                  <c:v>California</c:v>
                </c:pt>
              </c:strCache>
            </c:strRef>
          </c:cat>
          <c:val>
            <c:numRef>
              <c:f>(Households!$B$368,Households!$D$368,Households!$F$368)</c:f>
              <c:numCache>
                <c:formatCode>0.0%</c:formatCode>
                <c:ptCount val="3"/>
                <c:pt idx="0">
                  <c:v>0.315</c:v>
                </c:pt>
                <c:pt idx="1">
                  <c:v>0.32500000000000001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5537</c:v>
                </c:pt>
                <c:pt idx="1">
                  <c:v>10153</c:v>
                </c:pt>
                <c:pt idx="2">
                  <c:v>12607</c:v>
                </c:pt>
                <c:pt idx="3">
                  <c:v>17840</c:v>
                </c:pt>
                <c:pt idx="4">
                  <c:v>19969</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0.83366443922701827</c:v>
                </c:pt>
                <c:pt idx="2">
                  <c:v>0.24170196001181918</c:v>
                </c:pt>
                <c:pt idx="3">
                  <c:v>0.41508685650828903</c:v>
                </c:pt>
                <c:pt idx="4">
                  <c:v>0.11933856502242153</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2224</c:v>
                </c:pt>
                <c:pt idx="1">
                  <c:v>4913</c:v>
                </c:pt>
                <c:pt idx="2">
                  <c:v>9346</c:v>
                </c:pt>
                <c:pt idx="3">
                  <c:v>20287</c:v>
                </c:pt>
                <c:pt idx="4">
                  <c:v>14736</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4"/>
              <c:layout>
                <c:manualLayout>
                  <c:x val="-5.0480853354869105E-2"/>
                  <c:y val="-8.48810531104389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1.2090827338129497</c:v>
                </c:pt>
                <c:pt idx="2">
                  <c:v>0.90230002035416246</c:v>
                </c:pt>
                <c:pt idx="3">
                  <c:v>1.1706612454526</c:v>
                </c:pt>
                <c:pt idx="4">
                  <c:v>-0.2736235027357421</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102</c:v>
                </c:pt>
                <c:pt idx="1">
                  <c:v>234</c:v>
                </c:pt>
                <c:pt idx="2">
                  <c:v>2</c:v>
                </c:pt>
                <c:pt idx="3">
                  <c:v>20</c:v>
                </c:pt>
                <c:pt idx="4">
                  <c:v>2</c:v>
                </c:pt>
                <c:pt idx="5">
                  <c:v>18</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29</c:v>
                </c:pt>
                <c:pt idx="1">
                  <c:v>150</c:v>
                </c:pt>
                <c:pt idx="2">
                  <c:v>1</c:v>
                </c:pt>
                <c:pt idx="3">
                  <c:v>7</c:v>
                </c:pt>
                <c:pt idx="4">
                  <c:v>3</c:v>
                </c:pt>
                <c:pt idx="5">
                  <c:v>8</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146</c:v>
                </c:pt>
                <c:pt idx="1">
                  <c:v>747</c:v>
                </c:pt>
                <c:pt idx="2">
                  <c:v>6</c:v>
                </c:pt>
                <c:pt idx="3">
                  <c:v>36</c:v>
                </c:pt>
                <c:pt idx="4">
                  <c:v>3</c:v>
                </c:pt>
                <c:pt idx="5">
                  <c:v>66</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277</c:v>
                      </c:pt>
                      <c:pt idx="1">
                        <c:v>1131</c:v>
                      </c:pt>
                      <c:pt idx="2">
                        <c:v>9</c:v>
                      </c:pt>
                      <c:pt idx="3">
                        <c:v>63</c:v>
                      </c:pt>
                      <c:pt idx="4">
                        <c:v>8</c:v>
                      </c:pt>
                      <c:pt idx="5">
                        <c:v>92</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ax val="800"/>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148</c:v>
                </c:pt>
                <c:pt idx="1">
                  <c:v>76</c:v>
                </c:pt>
                <c:pt idx="2">
                  <c:v>332</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230</c:v>
                </c:pt>
                <c:pt idx="1">
                  <c:v>122</c:v>
                </c:pt>
                <c:pt idx="2">
                  <c:v>672</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378</c:v>
                      </c:pt>
                      <c:pt idx="1">
                        <c:v>198</c:v>
                      </c:pt>
                      <c:pt idx="2">
                        <c:v>1004</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545</c:v>
                </c:pt>
                <c:pt idx="1">
                  <c:v>380</c:v>
                </c:pt>
                <c:pt idx="2">
                  <c:v>361</c:v>
                </c:pt>
                <c:pt idx="3" formatCode="_(* #,##0_);_(* \(#,##0\);_(* &quot;-&quot;??_);_(@_)">
                  <c:v>378</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492</c:v>
                </c:pt>
                <c:pt idx="1">
                  <c:v>287</c:v>
                </c:pt>
                <c:pt idx="2">
                  <c:v>184</c:v>
                </c:pt>
                <c:pt idx="3" formatCode="_(* #,##0_);_(* \(#,##0\);_(* &quot;-&quot;??_);_(@_)">
                  <c:v>198</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616</c:v>
                </c:pt>
                <c:pt idx="1">
                  <c:v>832</c:v>
                </c:pt>
                <c:pt idx="2">
                  <c:v>409</c:v>
                </c:pt>
                <c:pt idx="3" formatCode="_(* #,##0_);_(* \(#,##0\);_(* &quot;-&quot;??_);_(@_)">
                  <c:v>1004</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1653</c:v>
                      </c:pt>
                      <c:pt idx="1">
                        <c:v>1499</c:v>
                      </c:pt>
                      <c:pt idx="2">
                        <c:v>954</c:v>
                      </c:pt>
                      <c:pt idx="3">
                        <c:v>1580</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0.41153450734586938</c:v>
                </c:pt>
                <c:pt idx="1">
                  <c:v>0.42449819559187568</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0.29015355022717476</c:v>
                </c:pt>
                <c:pt idx="1">
                  <c:v>0.2760744430194757</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0.26126753556860016</c:v>
                </c:pt>
                <c:pt idx="1">
                  <c:v>0.26559098094187122</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3.7044406858355722E-2</c:v>
                </c:pt>
                <c:pt idx="1">
                  <c:v>3.383638044677742E-2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Bakersfield</c:v>
                      </c:pt>
                      <c:pt idx="1">
                        <c:v>Kern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0.72422586520947174</c:v>
                </c:pt>
                <c:pt idx="1">
                  <c:v>0.48729911871435977</c:v>
                </c:pt>
                <c:pt idx="2">
                  <c:v>0.62644415917843388</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0.16918032786885245</c:v>
                </c:pt>
                <c:pt idx="1">
                  <c:v>0.24230171073094867</c:v>
                </c:pt>
                <c:pt idx="2">
                  <c:v>0.1993581514762516</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9.865209471766849E-2</c:v>
                </c:pt>
                <c:pt idx="1">
                  <c:v>0.24655261793675479</c:v>
                </c:pt>
                <c:pt idx="2">
                  <c:v>0.15969191270860078</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7.9417122040072868E-3</c:v>
                </c:pt>
                <c:pt idx="1">
                  <c:v>2.3846552617936754E-2</c:v>
                </c:pt>
                <c:pt idx="2">
                  <c:v>1.4505776636713735E-2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0.67879799666110185</c:v>
                </c:pt>
                <c:pt idx="1">
                  <c:v>0.78827751196172247</c:v>
                </c:pt>
                <c:pt idx="2">
                  <c:v>0.74734739732867306</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0.37762938230383974</c:v>
                </c:pt>
                <c:pt idx="1">
                  <c:v>0.45374800637958534</c:v>
                </c:pt>
                <c:pt idx="2">
                  <c:v>0.42529022593933341</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1202</c:v>
                </c:pt>
                <c:pt idx="1">
                  <c:v>1153</c:v>
                </c:pt>
                <c:pt idx="2">
                  <c:v>1293</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985</c:v>
                </c:pt>
                <c:pt idx="1">
                  <c:v>988</c:v>
                </c:pt>
                <c:pt idx="2">
                  <c:v>1096</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8.18629089789117E-2</c:v>
                </c:pt>
                <c:pt idx="1">
                  <c:v>7.7389636262995012E-2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0.21725865341332373</c:v>
                </c:pt>
                <c:pt idx="1">
                  <c:v>0.21187775783286159</c:v>
                </c:pt>
                <c:pt idx="2">
                  <c:v>0.16700000000000001</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0.10105849494181041</c:v>
                </c:pt>
                <c:pt idx="1">
                  <c:v>0.10136275320519285</c:v>
                </c:pt>
                <c:pt idx="2">
                  <c:v>9.5000000000000015E-2</c:v>
                </c:pt>
              </c:numCache>
            </c:numRef>
          </c:val>
          <c:extLst xmlns:c15="http://schemas.microsoft.com/office/drawing/2012/chart">
            <c:ext xmlns:c16="http://schemas.microsoft.com/office/drawing/2014/chart" uri="{C3380CC4-5D6E-409C-BE32-E72D297353CC}">
              <c16:uniqueId val="{00000002-A863-43CF-9CFE-55B66F5E674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0.16247278738756291</c:v>
                </c:pt>
                <c:pt idx="1">
                  <c:v>0.15585271239654977</c:v>
                </c:pt>
                <c:pt idx="2">
                  <c:v>0.153</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0.12581901079027796</c:v>
                </c:pt>
                <c:pt idx="1">
                  <c:v>0.12762057150028347</c:v>
                </c:pt>
                <c:pt idx="2">
                  <c:v>0.13300000000000001</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0.11366777315934812</c:v>
                </c:pt>
                <c:pt idx="1">
                  <c:v>0.11174307362363271</c:v>
                </c:pt>
                <c:pt idx="2">
                  <c:v>0.128</c:v>
                </c:pt>
              </c:numCache>
            </c:numRef>
          </c:val>
          <c:extLst>
            <c:ext xmlns:c16="http://schemas.microsoft.com/office/drawing/2014/chart" uri="{C3380CC4-5D6E-409C-BE32-E72D297353CC}">
              <c16:uniqueId val="{00000005-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9.7839048749733468E-2</c:v>
                </c:pt>
                <c:pt idx="1">
                  <c:v>0.10449679424690014</c:v>
                </c:pt>
                <c:pt idx="2">
                  <c:v>0.121</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6.0200748132958129E-2</c:v>
                </c:pt>
                <c:pt idx="1">
                  <c:v>6.640200435202552E-2</c:v>
                </c:pt>
                <c:pt idx="2">
                  <c:v>8.3000000000000004E-2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2.7958902703229187E-2</c:v>
                </c:pt>
                <c:pt idx="1">
                  <c:v>3.1027790663538227E-2</c:v>
                </c:pt>
                <c:pt idx="2">
                  <c:v>4.1000000000000002E-2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Bakersfield</c:v>
                </c:pt>
                <c:pt idx="1">
                  <c:v>Kern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1.1861671742844433E-2</c:v>
                </c:pt>
                <c:pt idx="1">
                  <c:v>1.2226905916020698E-2</c:v>
                </c:pt>
                <c:pt idx="2">
                  <c:v>1.9E-2</c:v>
                </c:pt>
              </c:numCache>
            </c:numRef>
          </c:val>
          <c:extLst>
            <c:ext xmlns:c16="http://schemas.microsoft.com/office/drawing/2014/chart" uri="{C3380CC4-5D6E-409C-BE32-E72D297353CC}">
              <c16:uniqueId val="{00000004-2B77-44DD-85C6-86538A8D9AD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Bakersfield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78282</c:v>
                </c:pt>
                <c:pt idx="1">
                  <c:v>40642</c:v>
                </c:pt>
                <c:pt idx="2">
                  <c:v>65558</c:v>
                </c:pt>
                <c:pt idx="3">
                  <c:v>86382</c:v>
                </c:pt>
                <c:pt idx="4">
                  <c:v>88021</c:v>
                </c:pt>
                <c:pt idx="5">
                  <c:v>54565</c:v>
                </c:pt>
                <c:pt idx="6">
                  <c:v>61954</c:v>
                </c:pt>
                <c:pt idx="7">
                  <c:v>56844</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66163</c:v>
                </c:pt>
                <c:pt idx="1">
                  <c:v>39422</c:v>
                </c:pt>
                <c:pt idx="2">
                  <c:v>49412</c:v>
                </c:pt>
                <c:pt idx="3">
                  <c:v>74021</c:v>
                </c:pt>
                <c:pt idx="4">
                  <c:v>73750</c:v>
                </c:pt>
                <c:pt idx="5">
                  <c:v>49168</c:v>
                </c:pt>
                <c:pt idx="6">
                  <c:v>49484</c:v>
                </c:pt>
                <c:pt idx="7">
                  <c:v>47095</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Conditions'!$A$67</c:f>
              <c:strCache>
                <c:ptCount val="1"/>
                <c:pt idx="0">
                  <c:v>Households With Income in the Past 12 Months Below Poverty Level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Conditions'!$B$67:$D$67</c:f>
              <c:numCache>
                <c:formatCode>#,##0</c:formatCode>
                <c:ptCount val="3"/>
                <c:pt idx="0">
                  <c:v>10896</c:v>
                </c:pt>
                <c:pt idx="1">
                  <c:v>13813</c:v>
                </c:pt>
                <c:pt idx="2">
                  <c:v>12207</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Households With 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10896</c:v>
                      </c:pt>
                      <c:pt idx="1">
                        <c:v>13813</c:v>
                      </c:pt>
                      <c:pt idx="2">
                        <c:v>12207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0.13853782581055307</c:v>
                      </c:pt>
                      <c:pt idx="1">
                        <c:v>0.16407911148066759</c:v>
                      </c:pt>
                      <c:pt idx="2">
                        <c:v>0.13805543931871389</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of Households in Poverty</c:v>
                </c:pt>
              </c:strCache>
            </c:strRef>
          </c:tx>
          <c:spPr>
            <a:ln w="28575" cap="rnd">
              <a:solidFill>
                <a:schemeClr val="accent4"/>
              </a:solidFill>
              <a:round/>
            </a:ln>
            <a:effectLst/>
          </c:spPr>
          <c:marker>
            <c:symbol val="none"/>
          </c:marker>
          <c:dLbls>
            <c:dLbl>
              <c:idx val="1"/>
              <c:layout>
                <c:manualLayout>
                  <c:x val="-4.9535298472306345E-2"/>
                  <c:y val="7.4109587402006474E-2"/>
                </c:manualLayout>
              </c:layout>
              <c:tx>
                <c:rich>
                  <a:bodyPr/>
                  <a:lstStyle/>
                  <a:p>
                    <a:fld id="{8957A98E-F03F-45FD-9E25-4EC8A217D6AD}" type="VALUE">
                      <a:rPr lang="en-US">
                        <a:solidFill>
                          <a:srgbClr val="00354E"/>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C64E-4DC7-9ADB-A3998FF3248A}"/>
                </c:ext>
              </c:extLst>
            </c:dLbl>
            <c:dLbl>
              <c:idx val="2"/>
              <c:layout>
                <c:manualLayout>
                  <c:x val="-3.6714785651793529E-2"/>
                  <c:y val="6.953958995143085E-2"/>
                </c:manualLayout>
              </c:layout>
              <c:tx>
                <c:rich>
                  <a:bodyPr/>
                  <a:lstStyle/>
                  <a:p>
                    <a:fld id="{88205D1D-E643-42CC-B24D-774E8C6ED29F}" type="VALUE">
                      <a:rPr lang="en-US">
                        <a:solidFill>
                          <a:srgbClr val="00354E"/>
                        </a:solidFill>
                      </a:rPr>
                      <a:pPr/>
                      <a:t>[VALUE]</a:t>
                    </a:fld>
                    <a:endParaRPr lang="en-US"/>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64E-4DC7-9ADB-A3998FF3248A}"/>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0.18436326339523743</c:v>
                </c:pt>
                <c:pt idx="2">
                  <c:v>-0.15860441909462622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Conditions'!$C$80</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Conditions'!$A$81:$A$89</c15:sqref>
                  </c15:fullRef>
                </c:ext>
              </c:extLst>
              <c:f>' Economic Conditions'!$A$82:$A$89</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Conditions'!$C$81:$C$89</c15:sqref>
                  </c15:fullRef>
                </c:ext>
              </c:extLst>
              <c:f>' Economic Conditions'!$C$82:$C$89</c:f>
              <c:numCache>
                <c:formatCode>#,##0.0%</c:formatCode>
                <c:ptCount val="8"/>
                <c:pt idx="0">
                  <c:v>7.9074222853964524E-2</c:v>
                </c:pt>
                <c:pt idx="1">
                  <c:v>0.28019707565162111</c:v>
                </c:pt>
                <c:pt idx="2">
                  <c:v>0.11781206171107994</c:v>
                </c:pt>
                <c:pt idx="3">
                  <c:v>9.3545369504209538E-2</c:v>
                </c:pt>
                <c:pt idx="4">
                  <c:v>0</c:v>
                </c:pt>
                <c:pt idx="5">
                  <c:v>0.19111709286675641</c:v>
                </c:pt>
                <c:pt idx="6">
                  <c:v>7.5876504447933021E-2</c:v>
                </c:pt>
                <c:pt idx="7">
                  <c:v>0.17284963095180664</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Conditions'!$B$80</c15:sqref>
                        </c15:formulaRef>
                      </c:ext>
                    </c:extLst>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Conditions'!$A$81:$A$89</c15:sqref>
                        </c15:fullRef>
                        <c15:formulaRef>
                          <c15:sqref>' Economic Conditions'!$A$82:$A$89</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Conditions'!$B$81:$B$88</c15:sqref>
                        </c15:fullRef>
                        <c15:formulaRef>
                          <c15:sqref>' Economic Conditions'!$B$82:$B$88</c15:sqref>
                        </c15:formulaRef>
                      </c:ext>
                    </c:extLst>
                    <c:numCache>
                      <c:formatCode>#,##0</c:formatCode>
                      <c:ptCount val="7"/>
                      <c:pt idx="0">
                        <c:v>2559</c:v>
                      </c:pt>
                      <c:pt idx="1">
                        <c:v>1763</c:v>
                      </c:pt>
                      <c:pt idx="2">
                        <c:v>84</c:v>
                      </c:pt>
                      <c:pt idx="3">
                        <c:v>600</c:v>
                      </c:pt>
                      <c:pt idx="4">
                        <c:v>0</c:v>
                      </c:pt>
                      <c:pt idx="5">
                        <c:v>2272</c:v>
                      </c:pt>
                      <c:pt idx="6">
                        <c:v>435</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Conditions'!$A$148</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ext>
              </c:extLst>
              <c:f>(' Economic Conditions'!$C$145,' Economic Conditions'!$E$145,' Economic Conditions'!$G$145)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Conditions'!$B$148:$G$148</c15:sqref>
                  </c15:fullRef>
                </c:ext>
              </c:extLst>
              <c:f>(' Economic Conditions'!$C$148,' Economic Conditions'!$E$148,' Economic Conditions'!$G$148)</c:f>
              <c:numCache>
                <c:formatCode>#,##0.0%</c:formatCode>
                <c:ptCount val="3"/>
                <c:pt idx="0">
                  <c:v>0.82015961379275482</c:v>
                </c:pt>
                <c:pt idx="1">
                  <c:v>0.8014803004139075</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Conditions'!$A$149</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ext>
              </c:extLst>
              <c:f>(' Economic Conditions'!$C$145,' Economic Conditions'!$E$145,' Economic Conditions'!$G$145)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Conditions'!$B$149:$G$149</c15:sqref>
                  </c15:fullRef>
                </c:ext>
              </c:extLst>
              <c:f>(' Economic Conditions'!$C$149,' Economic Conditions'!$E$149,' Economic Conditions'!$G$149)</c:f>
              <c:numCache>
                <c:formatCode>#,##0.0%</c:formatCode>
                <c:ptCount val="3"/>
                <c:pt idx="0">
                  <c:v>0.10695261505020315</c:v>
                </c:pt>
                <c:pt idx="1">
                  <c:v>0.12201299675522385</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Conditions'!$A$155</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ext>
              </c:extLst>
              <c:f>(' Economic Conditions'!$C$145,' Economic Conditions'!$E$145,' Economic Conditions'!$G$145)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Conditions'!$B$155:$G$155</c15:sqref>
                  </c15:fullRef>
                </c:ext>
              </c:extLst>
              <c:f>(' Economic Conditions'!$C$155,' Economic Conditions'!$E$155,' Economic Conditions'!$G$155)</c:f>
              <c:numCache>
                <c:formatCode>#,##0.0%</c:formatCode>
                <c:ptCount val="3"/>
                <c:pt idx="0">
                  <c:v>8.0375591601003424E-3</c:v>
                </c:pt>
                <c:pt idx="1">
                  <c:v>6.6660587001479716E-3</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Conditions'!$A$165</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ext>
              </c:extLst>
              <c:f>(' Economic Conditions'!$C$145,' Economic Conditions'!$E$145,' Economic Conditions'!$G$145)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1.0489267457363654E-2</c:v>
                </c:pt>
                <c:pt idx="1">
                  <c:v>1.3546866864157726E-2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Conditions'!$A$167</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ext>
              </c:extLst>
              <c:f>(' Economic Conditions'!$C$145,' Economic Conditions'!$E$145,' Economic Conditions'!$G$145)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Conditions'!$B$167:$G$167</c15:sqref>
                  </c15:fullRef>
                </c:ext>
              </c:extLst>
              <c:f>(' Economic Conditions'!$C$167,' Economic Conditions'!$E$167,' Economic Conditions'!$G$167)</c:f>
              <c:numCache>
                <c:formatCode>#,##0.0%</c:formatCode>
                <c:ptCount val="3"/>
                <c:pt idx="0">
                  <c:v>9.5856739354341358E-3</c:v>
                </c:pt>
                <c:pt idx="1">
                  <c:v>1.1102253104306464E-2</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Conditions'!$A$168</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ext>
              </c:extLst>
              <c:f>(' Economic Conditions'!$C$145,' Economic Conditions'!$E$145,' Economic Conditions'!$G$145)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Conditions'!$B$168:$G$168</c15:sqref>
                  </c15:fullRef>
                </c:ext>
              </c:extLst>
              <c:f>(' Economic Conditions'!$C$168,' Economic Conditions'!$E$168,' Economic Conditions'!$G$168)</c:f>
              <c:numCache>
                <c:formatCode>#,##0.0%</c:formatCode>
                <c:ptCount val="3"/>
                <c:pt idx="0">
                  <c:v>4.4775270604143894E-2</c:v>
                </c:pt>
                <c:pt idx="1">
                  <c:v>4.5191524162256455E-2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Conditions'!$A$146</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uri="{02D57815-91ED-43cb-92C2-25804820EDAC}">
                        <c15:fullRef>
                          <c15:sqref>' Economic Conditions'!$B$146:$G$146</c15:sqref>
                        </c15:fullRef>
                        <c15:formulaRef>
                          <c15:sqref>(' Economic Conditions'!$C$146,' Economic Conditions'!$E$146,' Economic Conditions'!$G$146)</c15:sqref>
                        </c15:formulaRef>
                      </c:ext>
                    </c:extLst>
                    <c:numCache>
                      <c:formatCode>#,##0.0%</c:formatCode>
                      <c:ptCount val="3"/>
                    </c:numCache>
                  </c:numRef>
                </c:val>
                <c:extLst>
                  <c:ext uri="{02D57815-91ED-43cb-92C2-25804820EDAC}">
                    <c15:categoryFilterExceptions>
                      <c15:categoryFilterException>
                        <c15:sqref>' Economic Conditions'!$B$146</c15:sqref>
                        <c15:spPr xmlns:c15="http://schemas.microsoft.com/office/drawing/2012/chart">
                          <a:solidFill>
                            <a:schemeClr val="accent1"/>
                          </a:solidFill>
                          <a:ln w="19050">
                            <a:solidFill>
                              <a:schemeClr val="lt1"/>
                            </a:solidFill>
                          </a:ln>
                          <a:effectLst/>
                        </c15:spPr>
                      </c15:categoryFilterException>
                      <c15:categoryFilterException>
                        <c15:sqref>' Economic Conditions'!$D$146</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Conditions'!$A$147</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Conditions'!$B$147:$G$147</c15:sqref>
                        </c15:fullRef>
                        <c15:formulaRef>
                          <c15:sqref>(' Economic Conditions'!$C$147,' Economic Conditions'!$E$147,' Economic Conditions'!$G$147)</c15:sqref>
                        </c15:formulaRef>
                      </c:ext>
                    </c:extLst>
                    <c:numCache>
                      <c:formatCode>#,##0.0%</c:formatCode>
                      <c:ptCount val="3"/>
                      <c:pt idx="0">
                        <c:v>0.92711222884295796</c:v>
                      </c:pt>
                      <c:pt idx="1">
                        <c:v>0.92349329716913142</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Conditions'!$D$147</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6.4344705131526569E-2</c:v>
                      </c:pt>
                      <c:pt idx="1">
                        <c:v>7.9504370004500918E-2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1.9607347542288808E-2</c:v>
                      </c:pt>
                      <c:pt idx="1">
                        <c:v>2.1451412198357903E-2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1.3724511396020397E-2</c:v>
                      </c:pt>
                      <c:pt idx="1">
                        <c:v>1.2255428307509465E-2</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Conditions'!$A$153</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Conditions'!$B$153:$G$153</c15:sqref>
                        </c15:fullRef>
                        <c15:formulaRef>
                          <c15:sqref>(' Economic Conditions'!$C$153,' Economic Conditions'!$E$153,' Economic Conditions'!$G$153)</c15:sqref>
                        </c15:formulaRef>
                      </c:ext>
                    </c:extLst>
                    <c:numCache>
                      <c:formatCode>#,##0.0%</c:formatCode>
                      <c:ptCount val="3"/>
                      <c:pt idx="0">
                        <c:v>6.3693865042304607E-3</c:v>
                      </c:pt>
                      <c:pt idx="1">
                        <c:v>6.3218712032736052E-3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2.9066644761369166E-3</c:v>
                      </c:pt>
                      <c:pt idx="1">
                        <c:v>2.479915041581968E-3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7.6205159961328728E-3</c:v>
                      </c:pt>
                      <c:pt idx="1">
                        <c:v>6.3130458828409295E-3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2.4643459688986899E-4</c:v>
                      </c:pt>
                      <c:pt idx="1">
                        <c:v>1.2061271257990592E-4</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1.0742020890071213E-4</c:v>
                      </c:pt>
                      <c:pt idx="1">
                        <c:v>1.3237980649014064E-4</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0</c:v>
                      </c:pt>
                      <c:pt idx="1">
                        <c:v>0</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6.3188358176889493E-5</c:v>
                      </c:pt>
                      <c:pt idx="1">
                        <c:v>1.0002029823699515E-4</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5.8133289522738327E-4</c:v>
                      </c:pt>
                      <c:pt idx="1">
                        <c:v>2.9417734775586811E-4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1.9462014318481964E-3</c:v>
                      </c:pt>
                      <c:pt idx="1">
                        <c:v>1.5385475287631903E-3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Conditions'!$A$163</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Conditions'!$B$163:$G$163</c15:sqref>
                        </c15:fullRef>
                        <c15:formulaRef>
                          <c15:sqref>(' Economic Conditions'!$C$163,' Economic Conditions'!$E$163,' Economic Conditions'!$G$163)</c15:sqref>
                        </c15:formulaRef>
                      </c:ext>
                    </c:extLst>
                    <c:numCache>
                      <c:formatCode>#,##0.0%</c:formatCode>
                      <c:ptCount val="3"/>
                      <c:pt idx="0">
                        <c:v>2.7297370732416257E-3</c:v>
                      </c:pt>
                      <c:pt idx="1">
                        <c:v>2.7211404667417801E-3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7.759530384122029E-3</c:v>
                      </c:pt>
                      <c:pt idx="1">
                        <c:v>1.0825726397415946E-2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Conditions'!$A$166</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Conditions'!$B$166:$G$166</c15:sqref>
                        </c15:fullRef>
                        <c15:formulaRef>
                          <c15:sqref>(' Economic Conditions'!$C$166,' Economic Conditions'!$E$166,' Economic Conditions'!$G$166)</c15:sqref>
                        </c15:formulaRef>
                      </c:ext>
                    </c:extLst>
                    <c:numCache>
                      <c:formatCode>#,##0.0%</c:formatCode>
                      <c:ptCount val="3"/>
                      <c:pt idx="0">
                        <c:v>7.058139608358556E-3</c:v>
                      </c:pt>
                      <c:pt idx="1">
                        <c:v>9.2695282277874044E-3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Conditions'!$A$137</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Conditions'!$B$136:$D$136</c:f>
              <c:numCache>
                <c:formatCode>General</c:formatCode>
                <c:ptCount val="3"/>
                <c:pt idx="0">
                  <c:v>2010</c:v>
                </c:pt>
                <c:pt idx="1">
                  <c:v>2015</c:v>
                </c:pt>
                <c:pt idx="2">
                  <c:v>2020</c:v>
                </c:pt>
              </c:numCache>
            </c:numRef>
          </c:cat>
          <c:val>
            <c:numRef>
              <c:f>' Economic Conditions'!$B$137:$D$137</c:f>
              <c:numCache>
                <c:formatCode>#,##0.000</c:formatCode>
                <c:ptCount val="3"/>
                <c:pt idx="0">
                  <c:v>0.438</c:v>
                </c:pt>
                <c:pt idx="1">
                  <c:v>0.45079999999999998</c:v>
                </c:pt>
                <c:pt idx="2">
                  <c:v>0.44879999999999998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Conditions'!$A$138</c:f>
              <c:strCache>
                <c:ptCount val="1"/>
                <c:pt idx="0">
                  <c:v>Percent Change</c:v>
                </c:pt>
              </c:strCache>
            </c:strRef>
          </c:tx>
          <c:spPr>
            <a:ln w="28575" cap="rnd">
              <a:solidFill>
                <a:schemeClr val="tx2"/>
              </a:solidFill>
              <a:round/>
            </a:ln>
            <a:effectLst/>
          </c:spPr>
          <c:marker>
            <c:symbol val="none"/>
          </c:marker>
          <c:dLbls>
            <c:dLbl>
              <c:idx val="2"/>
              <c:layout>
                <c:manualLayout>
                  <c:x val="-3.9604784978800725E-2"/>
                  <c:y val="4.19421154288624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C3-4227-9704-559AF37CA8C1}"/>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Conditions'!$B$136:$D$136</c:f>
              <c:numCache>
                <c:formatCode>General</c:formatCode>
                <c:ptCount val="3"/>
                <c:pt idx="0">
                  <c:v>2010</c:v>
                </c:pt>
                <c:pt idx="1">
                  <c:v>2015</c:v>
                </c:pt>
                <c:pt idx="2">
                  <c:v>2020</c:v>
                </c:pt>
              </c:numCache>
            </c:numRef>
          </c:cat>
          <c:val>
            <c:numRef>
              <c:f>' Economic Conditions'!$B$138:$D$138</c:f>
              <c:numCache>
                <c:formatCode>0.0%</c:formatCode>
                <c:ptCount val="3"/>
                <c:pt idx="1">
                  <c:v>2.9223744292237393E-2</c:v>
                </c:pt>
                <c:pt idx="2">
                  <c:v>-4.4365572315882918E-3</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4.2095423229560162E-2"/>
                  <c:y val="-4.07300305234908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47-43DA-979D-EF05134921B8}"/>
                </c:ext>
              </c:extLst>
            </c:dLbl>
            <c:dLbl>
              <c:idx val="1"/>
              <c:layout>
                <c:manualLayout>
                  <c:x val="-4.2095423229560142E-2"/>
                  <c:y val="-3.594247545247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47-43DA-979D-EF05134921B8}"/>
                </c:ext>
              </c:extLst>
            </c:dLbl>
            <c:dLbl>
              <c:idx val="2"/>
              <c:layout>
                <c:manualLayout>
                  <c:x val="-4.2095423229560218E-2"/>
                  <c:y val="-3.115492038145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47-43DA-979D-EF05134921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0.32200000000000001</c:v>
                </c:pt>
                <c:pt idx="1">
                  <c:v>0.32</c:v>
                </c:pt>
                <c:pt idx="2">
                  <c:v>0.315</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0.25900000000000001</c:v>
                </c:pt>
                <c:pt idx="1">
                  <c:v>0.218</c:v>
                </c:pt>
                <c:pt idx="2">
                  <c:v>0.20499999999999999</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95423229560162E-2"/>
                  <c:y val="-2.15798102394117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47-43DA-979D-EF05134921B8}"/>
                </c:ext>
              </c:extLst>
            </c:dLbl>
            <c:dLbl>
              <c:idx val="1"/>
              <c:layout>
                <c:manualLayout>
                  <c:x val="-4.2095423229560142E-2"/>
                  <c:y val="-3.594247545247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47-43DA-979D-EF05134921B8}"/>
                </c:ext>
              </c:extLst>
            </c:dLbl>
            <c:dLbl>
              <c:idx val="2"/>
              <c:layout>
                <c:manualLayout>
                  <c:x val="-4.2095423229560218E-2"/>
                  <c:y val="-3.11549203814513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47-43DA-979D-EF05134921B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0.28800000000000003</c:v>
                </c:pt>
                <c:pt idx="1">
                  <c:v>0.24399999999999999</c:v>
                </c:pt>
                <c:pt idx="2">
                  <c:v>0.23300000000000001</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0.11199999999999999</c:v>
                </c:pt>
                <c:pt idx="1">
                  <c:v>0.10300000000000001</c:v>
                </c:pt>
                <c:pt idx="2">
                  <c:v>0.10400000000000001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Conditions'!$A$174</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ext>
              </c:extLst>
              <c:f>(' Economic Conditions'!$C$172,' Economic Conditions'!$E$172,' Economic Conditions'!$G$172)</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Conditions'!$B$174:$G$174</c15:sqref>
                  </c15:fullRef>
                </c:ext>
              </c:extLst>
              <c:f>(' Economic Conditions'!$C$174,' Economic Conditions'!$E$174,' Economic Conditions'!$G$174)</c:f>
              <c:numCache>
                <c:formatCode>#,##0.0%</c:formatCode>
                <c:ptCount val="3"/>
                <c:pt idx="0">
                  <c:v>0.25545243466008694</c:v>
                </c:pt>
                <c:pt idx="1">
                  <c:v>0.28338196192489118</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Conditions'!$A$182</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ext>
              </c:extLst>
              <c:f>(' Economic Conditions'!$C$172,' Economic Conditions'!$E$172,' Economic Conditions'!$G$172)</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Conditions'!$B$182:$G$182</c15:sqref>
                  </c15:fullRef>
                </c:ext>
              </c:extLst>
              <c:f>(' Economic Conditions'!$C$182,' Economic Conditions'!$E$182,' Economic Conditions'!$G$182)</c:f>
              <c:numCache>
                <c:formatCode>#,##0.0%</c:formatCode>
                <c:ptCount val="3"/>
                <c:pt idx="0">
                  <c:v>0.19792817405454749</c:v>
                </c:pt>
                <c:pt idx="1">
                  <c:v>0.19477522499067995</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Conditions'!$A$187</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ext>
              </c:extLst>
              <c:f>(' Economic Conditions'!$C$172,' Economic Conditions'!$E$172,' Economic Conditions'!$G$172)</c:f>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Conditions'!$B$187:$G$187</c15:sqref>
                  </c15:fullRef>
                </c:ext>
              </c:extLst>
              <c:f>(' Economic Conditions'!$C$187,' Economic Conditions'!$E$187,' Economic Conditions'!$G$187)</c:f>
              <c:numCache>
                <c:formatCode>#,##0.0%</c:formatCode>
                <c:ptCount val="3"/>
                <c:pt idx="0">
                  <c:v>5.6128490252760121E-2</c:v>
                </c:pt>
                <c:pt idx="1">
                  <c:v>6.5406739399018393E-2</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Conditions'!$A$173</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1.5651150022160335E-2</c:v>
                      </c:pt>
                      <c:pt idx="1">
                        <c:v>2.2408178230206827E-2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8.7404330195606297E-2</c:v>
                      </c:pt>
                      <c:pt idx="1">
                        <c:v>9.9356377226414105E-2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0.15239695444232029</c:v>
                      </c:pt>
                      <c:pt idx="1">
                        <c:v>0.16161740646827022</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0.49049090103260551</c:v>
                      </c:pt>
                      <c:pt idx="1">
                        <c:v>0.4564360736854105</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0.2297398310522521</c:v>
                      </c:pt>
                      <c:pt idx="1">
                        <c:v>0.21154823781692028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Conditions'!$A$180</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Conditions'!$B$180:$G$180</c15:sqref>
                        </c15:fullRef>
                        <c15:formulaRef>
                          <c15:sqref>(' Economic Conditions'!$C$180,' Economic Conditions'!$E$180,' Economic Conditions'!$G$180)</c15:sqref>
                        </c15:formulaRef>
                      </c:ext>
                    </c:extLst>
                    <c:numCache>
                      <c:formatCode>#,##0.0%</c:formatCode>
                      <c:ptCount val="3"/>
                      <c:pt idx="0">
                        <c:v>0.19428329507643663</c:v>
                      </c:pt>
                      <c:pt idx="1">
                        <c:v>0.17527551922703646</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6.6467774903916754E-2</c:v>
                      </c:pt>
                      <c:pt idx="1">
                        <c:v>6.9612316641453745E-2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0.1214187906410621</c:v>
                      </c:pt>
                      <c:pt idx="1">
                        <c:v>0.11038330832581053</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1.3712947589154005E-2</c:v>
                      </c:pt>
                      <c:pt idx="1">
                        <c:v>1.3516386346200653E-2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Conditions'!$A$185</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Conditions'!$B$185:$G$185</c15:sqref>
                        </c15:fullRef>
                        <c15:formulaRef>
                          <c15:sqref>(' Economic Conditions'!$C$185,' Economic Conditions'!$E$185,' Economic Conditions'!$G$185)</c15:sqref>
                        </c15:formulaRef>
                      </c:ext>
                    </c:extLst>
                    <c:numCache>
                      <c:formatCode>#,##0.0%</c:formatCode>
                      <c:ptCount val="3"/>
                      <c:pt idx="0">
                        <c:v>2.2537391430896139E-2</c:v>
                      </c:pt>
                      <c:pt idx="1">
                        <c:v>2.3979492804303552E-2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4.025904439343525E-2</c:v>
                      </c:pt>
                      <c:pt idx="1">
                        <c:v>4.6896037514365205E-2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Conditions'!$A$188</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Conditions'!$B$188:$G$188</c15:sqref>
                        </c15:fullRef>
                        <c15:formulaRef>
                          <c15:sqref>(' Economic Conditions'!$C$188,' Economic Conditions'!$E$188,' Economic Conditions'!$G$188)</c15:sqref>
                        </c15:formulaRef>
                      </c:ext>
                    </c:extLst>
                    <c:numCache>
                      <c:formatCode>#,##0.0%</c:formatCode>
                      <c:ptCount val="3"/>
                      <c:pt idx="0">
                        <c:v>2.800801741074677E-2</c:v>
                      </c:pt>
                      <c:pt idx="1">
                        <c:v>3.5434684150365561E-2</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Conditions'!$A$189</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Conditions'!$B$172:$G$172</c15:sqref>
                        </c15:fullRef>
                        <c15:formulaRef>
                          <c15:sqref>(' Economic Conditions'!$C$172,' Economic Conditions'!$E$172,' Economic Conditions'!$G$172)</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 Economic Conditions'!$B$189:$G$189</c15:sqref>
                        </c15:fullRef>
                        <c15:formulaRef>
                          <c15:sqref>(' Economic Conditions'!$C$189,' Economic Conditions'!$E$189,' Economic Conditions'!$G$189)</c15:sqref>
                        </c15:formulaRef>
                      </c:ext>
                    </c:extLst>
                    <c:numCache>
                      <c:formatCode>#,##0.0%</c:formatCode>
                      <c:ptCount val="3"/>
                      <c:pt idx="0">
                        <c:v>2.8120472842013348E-2</c:v>
                      </c:pt>
                      <c:pt idx="1">
                        <c:v>2.9972055248652828E-2</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Conditions'!$A$195</c:f>
              <c:strCache>
                <c:ptCount val="1"/>
                <c:pt idx="0">
                  <c:v>Less than 15 Minutes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ext>
              </c:extLst>
              <c:f>(' Economic Conditions'!$C$195,' Economic Conditions'!$E$195,' Economic Conditions'!$G$195)</c:f>
              <c:numCache>
                <c:formatCode>#,##0.0%</c:formatCode>
                <c:ptCount val="3"/>
                <c:pt idx="0">
                  <c:v>0.32154495066390548</c:v>
                </c:pt>
                <c:pt idx="1">
                  <c:v>0.29939417491898046</c:v>
                </c:pt>
                <c:pt idx="2">
                  <c:v>0.25545243466008694</c:v>
                </c:pt>
              </c:numCache>
            </c:numRef>
          </c:val>
          <c:smooth val="0"/>
          <c:extLst>
            <c:ext xmlns:c16="http://schemas.microsoft.com/office/drawing/2014/chart" uri="{C3380CC4-5D6E-409C-BE32-E72D297353CC}">
              <c16:uniqueId val="{00000001-0B12-48F1-89A4-7C629440C897}"/>
            </c:ext>
          </c:extLst>
        </c:ser>
        <c:ser>
          <c:idx val="5"/>
          <c:order val="5"/>
          <c:tx>
            <c:strRef>
              <c:f>' Economic Conditions'!$A$199</c:f>
              <c:strCache>
                <c:ptCount val="1"/>
                <c:pt idx="0">
                  <c:v>15 to 29 Minutes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ext>
              </c:extLst>
              <c:f>(' Economic Conditions'!$C$199,' Economic Conditions'!$E$199,' Economic Conditions'!$G$199)</c:f>
              <c:numCache>
                <c:formatCode>#,##0.0%</c:formatCode>
                <c:ptCount val="3"/>
                <c:pt idx="0">
                  <c:v>0.45750091363138018</c:v>
                </c:pt>
                <c:pt idx="1">
                  <c:v>0.4566796899396951</c:v>
                </c:pt>
                <c:pt idx="2">
                  <c:v>0.49049090103260551</c:v>
                </c:pt>
              </c:numCache>
            </c:numRef>
          </c:val>
          <c:smooth val="0"/>
          <c:extLst>
            <c:ext xmlns:c16="http://schemas.microsoft.com/office/drawing/2014/chart" uri="{C3380CC4-5D6E-409C-BE32-E72D297353CC}">
              <c16:uniqueId val="{00000005-0B12-48F1-89A4-7C629440C897}"/>
            </c:ext>
          </c:extLst>
        </c:ser>
        <c:ser>
          <c:idx val="9"/>
          <c:order val="9"/>
          <c:tx>
            <c:strRef>
              <c:f>' Economic Conditions'!$A$203</c:f>
              <c:strCache>
                <c:ptCount val="1"/>
                <c:pt idx="0">
                  <c:v>30 to 59 Minutes</c:v>
                </c:pt>
              </c:strCache>
            </c:strRef>
          </c:tx>
          <c:spPr>
            <a:ln w="28575" cap="rnd">
              <a:solidFill>
                <a:schemeClr val="accent4">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ext>
              </c:extLst>
              <c:f>(' Economic Conditions'!$C$203,' Economic Conditions'!$E$203,' Economic Conditions'!$G$203)</c:f>
              <c:numCache>
                <c:formatCode>#,##0.0%</c:formatCode>
                <c:ptCount val="3"/>
                <c:pt idx="0">
                  <c:v>0.1599007187233524</c:v>
                </c:pt>
                <c:pt idx="1">
                  <c:v>0.1801722403036759</c:v>
                </c:pt>
                <c:pt idx="2">
                  <c:v>0.19792817405454749</c:v>
                </c:pt>
              </c:numCache>
            </c:numRef>
          </c:val>
          <c:smooth val="0"/>
          <c:extLst>
            <c:ext xmlns:c16="http://schemas.microsoft.com/office/drawing/2014/chart" uri="{C3380CC4-5D6E-409C-BE32-E72D297353CC}">
              <c16:uniqueId val="{0000000A-0B12-48F1-89A4-7C629440C897}"/>
            </c:ext>
          </c:extLst>
        </c:ser>
        <c:ser>
          <c:idx val="14"/>
          <c:order val="14"/>
          <c:tx>
            <c:strRef>
              <c:f>' Economic Conditions'!$A$208</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ext>
              </c:extLst>
              <c:f>(' Economic Conditions'!$C$208,' Economic Conditions'!$E$208,' Economic Conditions'!$G$208)</c:f>
              <c:numCache>
                <c:formatCode>#,##0.0%</c:formatCode>
                <c:ptCount val="3"/>
                <c:pt idx="0">
                  <c:v>6.1053416981361922E-2</c:v>
                </c:pt>
                <c:pt idx="1">
                  <c:v>6.3753894837648595E-2</c:v>
                </c:pt>
                <c:pt idx="2">
                  <c:v>5.6128490252760121E-2</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Conditions'!$A$194</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2.5277134851991716E-2</c:v>
                      </c:pt>
                      <c:pt idx="1">
                        <c:v>1.8369060589447678E-2</c:v>
                      </c:pt>
                      <c:pt idx="2">
                        <c:v>1.5651150022160335E-2</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Conditions'!$A$197</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15:formulaRef>
                          <c15:sqref>(' Economic Conditions'!$C$197,' Economic Conditions'!$E$197,' Economic Conditions'!$G$197)</c15:sqref>
                        </c15:formulaRef>
                      </c:ext>
                    </c:extLst>
                    <c:numCache>
                      <c:formatCode>#,##0.0%</c:formatCode>
                      <c:ptCount val="3"/>
                      <c:pt idx="0">
                        <c:v>0.11005451333901815</c:v>
                      </c:pt>
                      <c:pt idx="1">
                        <c:v>0.1008945114884699</c:v>
                      </c:pt>
                      <c:pt idx="2">
                        <c:v>8.7404330195606297E-2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0.18621330247289561</c:v>
                      </c:pt>
                      <c:pt idx="1">
                        <c:v>0.18013060284106286</c:v>
                      </c:pt>
                      <c:pt idx="2">
                        <c:v>0.15239695444232029</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0.22945852113533927</c:v>
                      </c:pt>
                      <c:pt idx="1">
                        <c:v>0.22025523764581786</c:v>
                      </c:pt>
                      <c:pt idx="2">
                        <c:v>0.2297398310522521</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Conditions'!$A$201</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15:formulaRef>
                          <c15:sqref>(' Economic Conditions'!$C$201,' Economic Conditions'!$E$201,' Economic Conditions'!$G$201)</c15:sqref>
                        </c15:formulaRef>
                      </c:ext>
                    </c:extLst>
                    <c:numCache>
                      <c:formatCode>#,##0.0%</c:formatCode>
                      <c:ptCount val="3"/>
                      <c:pt idx="0">
                        <c:v>0.17552381532464367</c:v>
                      </c:pt>
                      <c:pt idx="1">
                        <c:v>0.18000569045322379</c:v>
                      </c:pt>
                      <c:pt idx="2">
                        <c:v>0.19428329507643663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5.2518577171397247E-2</c:v>
                      </c:pt>
                      <c:pt idx="1">
                        <c:v>5.6418761840653434E-2</c:v>
                      </c:pt>
                      <c:pt idx="2">
                        <c:v>6.6467774903916754E-2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9.3380740650505542E-2</c:v>
                      </c:pt>
                      <c:pt idx="1">
                        <c:v>9.9451079451218241E-2</c:v>
                      </c:pt>
                      <c:pt idx="2">
                        <c:v>0.1214187906410621</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1.2981179193568036E-2</c:v>
                      </c:pt>
                      <c:pt idx="1">
                        <c:v>1.6051241837322434E-2</c:v>
                      </c:pt>
                      <c:pt idx="2">
                        <c:v>1.3712947589154005E-2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Conditions'!$A$206</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15:formulaRef>
                          <c15:sqref>(' Economic Conditions'!$C$206,' Economic Conditions'!$E$206,' Economic Conditions'!$G$206)</c15:sqref>
                        </c15:formulaRef>
                      </c:ext>
                    </c:extLst>
                    <c:numCache>
                      <c:formatCode>#,##0.0%</c:formatCode>
                      <c:ptCount val="3"/>
                      <c:pt idx="0">
                        <c:v>1.2935497624558411E-2</c:v>
                      </c:pt>
                      <c:pt idx="1">
                        <c:v>2.1033858196681493E-2</c:v>
                      </c:pt>
                      <c:pt idx="2">
                        <c:v>2.2537391430896139E-2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4.0603301254720427E-2</c:v>
                      </c:pt>
                      <c:pt idx="1">
                        <c:v>4.3636060818453726E-2</c:v>
                      </c:pt>
                      <c:pt idx="2">
                        <c:v>4.025904439343525E-2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Conditions'!$A$209</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Conditions'!$B$209:$G$209</c15:sqref>
                        </c15:fullRef>
                        <c15:formulaRef>
                          <c15:sqref>(' Economic Conditions'!$C$209,' Economic Conditions'!$E$209,' Economic Conditions'!$G$209)</c15:sqref>
                        </c15:formulaRef>
                      </c:ext>
                    </c:extLst>
                    <c:numCache>
                      <c:formatCode>#,##0.0%</c:formatCode>
                      <c:ptCount val="3"/>
                      <c:pt idx="0">
                        <c:v>3.3484590084054085E-2</c:v>
                      </c:pt>
                      <c:pt idx="1">
                        <c:v>3.8452196723131694E-2</c:v>
                      </c:pt>
                      <c:pt idx="2">
                        <c:v>2.800801741074677E-2</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Conditions'!$A$210</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Conditions'!$B$193:$G$193</c15:sqref>
                        </c15:fullRef>
                        <c15:formulaRef>
                          <c15:sqref>(' Economic Conditions'!$C$193,' Economic Conditions'!$E$193,' Economic Conditions'!$G$193)</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Conditions'!$B$210:$G$210</c15:sqref>
                        </c15:fullRef>
                        <c15:formulaRef>
                          <c15:sqref>(' Economic Conditions'!$C$210,' Economic Conditions'!$E$210,' Economic Conditions'!$G$210)</c15:sqref>
                        </c15:formulaRef>
                      </c:ext>
                    </c:extLst>
                    <c:numCache>
                      <c:formatCode>#,##0.0%</c:formatCode>
                      <c:ptCount val="3"/>
                      <c:pt idx="0">
                        <c:v>2.7568826897307833E-2</c:v>
                      </c:pt>
                      <c:pt idx="1">
                        <c:v>2.53016981145169E-2</c:v>
                      </c:pt>
                      <c:pt idx="2">
                        <c:v>2.8120472842013348E-2</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Conditions'!$A$102</c:f>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Conditions'!$B$101:$D$101</c:f>
              <c:numCache>
                <c:formatCode>General</c:formatCode>
                <c:ptCount val="3"/>
                <c:pt idx="0">
                  <c:v>2010</c:v>
                </c:pt>
                <c:pt idx="1">
                  <c:v>2015</c:v>
                </c:pt>
                <c:pt idx="2">
                  <c:v>2020</c:v>
                </c:pt>
              </c:numCache>
            </c:numRef>
          </c:cat>
          <c:val>
            <c:numRef>
              <c:f>' Economic Conditions'!$B$102:$D$102</c:f>
              <c:numCache>
                <c:formatCode>#,##0</c:formatCode>
                <c:ptCount val="3"/>
                <c:pt idx="0">
                  <c:v>144134</c:v>
                </c:pt>
                <c:pt idx="1">
                  <c:v>151854</c:v>
                </c:pt>
                <c:pt idx="2">
                  <c:v>162760</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Conditions'!$A$101</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Conditions'!$B$101:$D$101</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Conditions'!$B$101:$D$101</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Conditions'!$B$101:$D$101</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303446</c:v>
                      </c:pt>
                      <c:pt idx="1">
                        <c:v>322560</c:v>
                      </c:pt>
                      <c:pt idx="2">
                        <c:v>341895</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Conditions'!$A$106</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Conditions'!$B$101:$D$101</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Conditions'!$B$106:$D$106</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Conditions'!$A$103</c:f>
              <c:strCache>
                <c:ptCount val="1"/>
                <c:pt idx="0">
                  <c:v>City of Bakersfield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5.356126937433222E-2</c:v>
                </c:pt>
                <c:pt idx="2">
                  <c:v>7.1818984024128438E-2</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Conditions'!$A$105</c15:sqref>
                        </c15:formulaRef>
                      </c:ext>
                    </c:extLst>
                    <c:strCache>
                      <c:ptCount val="1"/>
                      <c:pt idx="0">
                        <c:v>Kern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Conditions'!$B$105:$D$105</c15:sqref>
                        </c15:formulaRef>
                      </c:ext>
                    </c:extLst>
                    <c:numCache>
                      <c:formatCode>0.0%</c:formatCode>
                      <c:ptCount val="3"/>
                      <c:pt idx="1">
                        <c:v>6.2989790605247717E-2</c:v>
                      </c:pt>
                      <c:pt idx="2">
                        <c:v>5.9942336309523808E-2</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Conditions'!$A$107</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Conditions'!$B$107:$D$107</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Conditions'!$A$104</c:f>
              <c:strCache>
                <c:ptCount val="1"/>
                <c:pt idx="0">
                  <c:v>Kern County</c:v>
                </c:pt>
              </c:strCache>
              <c:extLst xmlns:c15="http://schemas.microsoft.com/office/drawing/2012/chart"/>
            </c:strRef>
          </c:tx>
          <c:spPr>
            <a:solidFill>
              <a:schemeClr val="accent2"/>
            </a:solidFill>
            <a:ln>
              <a:noFill/>
            </a:ln>
            <a:effectLst/>
          </c:spPr>
          <c:invertIfNegative val="0"/>
          <c:dLbls>
            <c:dLbl>
              <c:idx val="2"/>
              <c:layout>
                <c:manualLayout>
                  <c:x val="0"/>
                  <c:y val="-2.96417318240168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ADC-45EB-8961-BD444925B3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Conditions'!$B$101:$D$101</c:f>
              <c:numCache>
                <c:formatCode>General</c:formatCode>
                <c:ptCount val="3"/>
                <c:pt idx="0">
                  <c:v>2010</c:v>
                </c:pt>
                <c:pt idx="1">
                  <c:v>2015</c:v>
                </c:pt>
                <c:pt idx="2">
                  <c:v>2020</c:v>
                </c:pt>
              </c:numCache>
              <c:extLst xmlns:c15="http://schemas.microsoft.com/office/drawing/2012/chart"/>
            </c:numRef>
          </c:cat>
          <c:val>
            <c:numRef>
              <c:f>' Economic Conditions'!$B$104:$D$104</c:f>
              <c:numCache>
                <c:formatCode>#,##0</c:formatCode>
                <c:ptCount val="3"/>
                <c:pt idx="0">
                  <c:v>303446</c:v>
                </c:pt>
                <c:pt idx="1">
                  <c:v>322560</c:v>
                </c:pt>
                <c:pt idx="2">
                  <c:v>341895</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Conditions'!$A$101</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Conditions'!$B$101:$D$101</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Conditions'!$B$101:$D$101</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Conditions'!$B$101:$D$101</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144134</c:v>
                      </c:pt>
                      <c:pt idx="1">
                        <c:v>151854</c:v>
                      </c:pt>
                      <c:pt idx="2">
                        <c:v>162760</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Conditions'!$A$106</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Conditions'!$B$101:$D$101</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Conditions'!$B$106:$D$106</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Conditions'!$A$105</c:f>
              <c:strCache>
                <c:ptCount val="1"/>
                <c:pt idx="0">
                  <c:v>Kern County Percent Change</c:v>
                </c:pt>
              </c:strCache>
              <c:extLst xmlns:c15="http://schemas.microsoft.com/office/drawing/2012/chart"/>
            </c:strRef>
          </c:tx>
          <c:spPr>
            <a:ln w="28575" cap="rnd">
              <a:solidFill>
                <a:schemeClr val="accent4"/>
              </a:solidFill>
              <a:round/>
            </a:ln>
            <a:effectLst/>
          </c:spPr>
          <c:marker>
            <c:symbol val="none"/>
          </c:marker>
          <c:dLbls>
            <c:dLbl>
              <c:idx val="1"/>
              <c:layout>
                <c:manualLayout>
                  <c:x val="-3.6185692574668291E-2"/>
                  <c:y val="-4.82471906600190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14-446D-A0D1-545ECCB72DCC}"/>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Conditions'!$B$105:$D$105</c:f>
              <c:numCache>
                <c:formatCode>0.0%</c:formatCode>
                <c:ptCount val="3"/>
                <c:pt idx="1">
                  <c:v>6.2989790605247717E-2</c:v>
                </c:pt>
                <c:pt idx="2">
                  <c:v>5.9942336309523808E-2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Conditions'!$A$103</c15:sqref>
                        </c15:formulaRef>
                      </c:ext>
                    </c:extLst>
                    <c:strCache>
                      <c:ptCount val="1"/>
                      <c:pt idx="0">
                        <c:v>City of Bakersfield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5.356126937433222E-2</c:v>
                      </c:pt>
                      <c:pt idx="2">
                        <c:v>7.1818984024128438E-2</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Conditions'!$A$107</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Conditions'!$B$107:$D$107</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0.22968718768738758</c:v>
                </c:pt>
                <c:pt idx="1">
                  <c:v>0.18461423146112332</c:v>
                </c:pt>
                <c:pt idx="2">
                  <c:v>0.38424445332800322</c:v>
                </c:pt>
                <c:pt idx="3">
                  <c:v>0.51161802918249055</c:v>
                </c:pt>
                <c:pt idx="4">
                  <c:v>0.22184189486308215</c:v>
                </c:pt>
                <c:pt idx="5">
                  <c:v>0.33882170697581449</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Bakersfield</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9193</c:v>
                      </c:pt>
                      <c:pt idx="1">
                        <c:v>7389</c:v>
                      </c:pt>
                      <c:pt idx="2">
                        <c:v>15379</c:v>
                      </c:pt>
                      <c:pt idx="3">
                        <c:v>20477</c:v>
                      </c:pt>
                      <c:pt idx="4">
                        <c:v>8879</c:v>
                      </c:pt>
                      <c:pt idx="5">
                        <c:v>13561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39602</c:v>
                </c:pt>
                <c:pt idx="1">
                  <c:v>66175</c:v>
                </c:pt>
                <c:pt idx="2">
                  <c:v>88262</c:v>
                </c:pt>
                <c:pt idx="3">
                  <c:v>120725</c:v>
                </c:pt>
                <c:pt idx="4">
                  <c:v>125143</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2.910256410256418E-2"/>
                  <c:y val="-6.68818216732534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D2-4945-9D56-983C19B1EB6F}"/>
                </c:ext>
              </c:extLst>
            </c:dLbl>
            <c:dLbl>
              <c:idx val="4"/>
              <c:layout>
                <c:manualLayout>
                  <c:x val="-3.6607948044955922E-2"/>
                  <c:y val="-6.68818216732535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D2-4945-9D56-983C19B1EB6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0.67100146457249632</c:v>
                </c:pt>
                <c:pt idx="2">
                  <c:v>0.33376652814506991</c:v>
                </c:pt>
                <c:pt idx="3">
                  <c:v>0.36780267838934083</c:v>
                </c:pt>
                <c:pt idx="4">
                  <c:v>3.6595568440670946E-2</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81130</c:v>
                </c:pt>
                <c:pt idx="1">
                  <c:v>85142</c:v>
                </c:pt>
                <c:pt idx="2">
                  <c:v>88831</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3186</c:v>
                </c:pt>
                <c:pt idx="1">
                  <c:v>3279</c:v>
                </c:pt>
                <c:pt idx="2">
                  <c:v>3892</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3227</c:v>
                </c:pt>
                <c:pt idx="1">
                  <c:v>3349</c:v>
                </c:pt>
                <c:pt idx="2">
                  <c:v>2971</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10384</c:v>
                </c:pt>
                <c:pt idx="1">
                  <c:v>9724</c:v>
                </c:pt>
                <c:pt idx="2">
                  <c:v>9422</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6503</c:v>
                </c:pt>
                <c:pt idx="1">
                  <c:v>7274</c:v>
                </c:pt>
                <c:pt idx="2">
                  <c:v>6765</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2086</c:v>
                </c:pt>
                <c:pt idx="1">
                  <c:v>3441</c:v>
                </c:pt>
                <c:pt idx="2">
                  <c:v>3425</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1477</c:v>
                </c:pt>
                <c:pt idx="1">
                  <c:v>1856</c:v>
                </c:pt>
                <c:pt idx="2">
                  <c:v>1752</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4186</c:v>
                </c:pt>
                <c:pt idx="1">
                  <c:v>3823</c:v>
                </c:pt>
                <c:pt idx="2">
                  <c:v>4823</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2355</c:v>
                </c:pt>
                <c:pt idx="1">
                  <c:v>2585</c:v>
                </c:pt>
                <c:pt idx="2">
                  <c:v>3229</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53</c:v>
                </c:pt>
                <c:pt idx="1">
                  <c:v>80</c:v>
                </c:pt>
                <c:pt idx="2">
                  <c:v>33</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Bakersfield</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5604</c:v>
                </c:pt>
                <c:pt idx="1">
                  <c:v>3724</c:v>
                </c:pt>
                <c:pt idx="2">
                  <c:v>28381</c:v>
                </c:pt>
                <c:pt idx="3">
                  <c:v>18528</c:v>
                </c:pt>
                <c:pt idx="4">
                  <c:v>19296</c:v>
                </c:pt>
                <c:pt idx="5">
                  <c:v>17946</c:v>
                </c:pt>
                <c:pt idx="6">
                  <c:v>10424</c:v>
                </c:pt>
                <c:pt idx="7">
                  <c:v>8310</c:v>
                </c:pt>
                <c:pt idx="8">
                  <c:v>2447</c:v>
                </c:pt>
                <c:pt idx="9">
                  <c:v>3908</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Bakersfield</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1770</c:v>
                </c:pt>
                <c:pt idx="1">
                  <c:v>452</c:v>
                </c:pt>
                <c:pt idx="2">
                  <c:v>698</c:v>
                </c:pt>
                <c:pt idx="3">
                  <c:v>365</c:v>
                </c:pt>
                <c:pt idx="4">
                  <c:v>878</c:v>
                </c:pt>
                <c:pt idx="5">
                  <c:v>14</c:v>
                </c:pt>
                <c:pt idx="6">
                  <c:v>2398</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0.5404240604547601</c:v>
                </c:pt>
                <c:pt idx="1">
                  <c:v>0.5357513635233736</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0.37755549558059509</c:v>
                </c:pt>
                <c:pt idx="1">
                  <c:v>0.37226015879746743</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5.5411240806963094E-2</c:v>
                </c:pt>
                <c:pt idx="1">
                  <c:v>6.4787465820526691E-2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1.8664395115039471E-2</c:v>
                </c:pt>
                <c:pt idx="1">
                  <c:v>1.9856994545906503E-2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7.9448080426421964E-3</c:v>
                </c:pt>
                <c:pt idx="1">
                  <c:v>7.3440173127257303E-3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Bakersfield</c:v>
                      </c:pt>
                      <c:pt idx="1">
                        <c:v>Kern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0.41134019198721922</c:v>
                </c:pt>
                <c:pt idx="1">
                  <c:v>0.55117101829766113</c:v>
                </c:pt>
                <c:pt idx="2">
                  <c:v>0.60524202730072751</c:v>
                </c:pt>
                <c:pt idx="3">
                  <c:v>0.59679480257711548</c:v>
                </c:pt>
                <c:pt idx="4">
                  <c:v>0.59434248701167258</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0.58865980801278084</c:v>
                </c:pt>
                <c:pt idx="1">
                  <c:v>0.44882898170233881</c:v>
                </c:pt>
                <c:pt idx="2">
                  <c:v>0.39475797269927254</c:v>
                </c:pt>
                <c:pt idx="3">
                  <c:v>0.40320519742288452</c:v>
                </c:pt>
                <c:pt idx="4">
                  <c:v>0.40565751298832736</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2.7777777777777776E-2"/>
                  <c:y val="-2.2753250848320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B6-4148-BBAA-26DF659E1CB8}"/>
                </c:ext>
              </c:extLst>
            </c:dLbl>
            <c:dLbl>
              <c:idx val="3"/>
              <c:layout>
                <c:manualLayout>
                  <c:x val="0"/>
                  <c:y val="-6.83278331380495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65100</c:v>
                </c:pt>
                <c:pt idx="1">
                  <c:v>90900</c:v>
                </c:pt>
                <c:pt idx="2">
                  <c:v>103500</c:v>
                </c:pt>
                <c:pt idx="3">
                  <c:v>245100</c:v>
                </c:pt>
                <c:pt idx="4">
                  <c:v>258700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5.5811965811965812E-2"/>
                  <c:y val="-6.06549016589045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5A-4448-BF50-13216C1E529B}"/>
                </c:ext>
              </c:extLst>
            </c:dLbl>
            <c:dLbl>
              <c:idx val="3"/>
              <c:layout>
                <c:manualLayout>
                  <c:x val="-5.4717006528030306E-2"/>
                  <c:y val="0.1602663756831153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0.39631336405529954</c:v>
                </c:pt>
                <c:pt idx="2">
                  <c:v>0.13861386138613863</c:v>
                </c:pt>
                <c:pt idx="3">
                  <c:v>1.3681159420289855</c:v>
                </c:pt>
                <c:pt idx="4">
                  <c:v>5.5487556099551201E-2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0.63028389520926831</c:v>
                </c:pt>
                <c:pt idx="1">
                  <c:v>0.35151872603951639</c:v>
                </c:pt>
                <c:pt idx="2">
                  <c:v>0.51369112814895945</c:v>
                </c:pt>
                <c:pt idx="3">
                  <c:v>0.68148888333749691</c:v>
                </c:pt>
                <c:pt idx="4">
                  <c:v>0.5280373831775701</c:v>
                </c:pt>
                <c:pt idx="5">
                  <c:v>0.54835841313269496</c:v>
                </c:pt>
                <c:pt idx="6">
                  <c:v>0.56654991243432573</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0.36971610479073164</c:v>
                </c:pt>
                <c:pt idx="1">
                  <c:v>0.64848127396048361</c:v>
                </c:pt>
                <c:pt idx="2">
                  <c:v>0.48630887185104055</c:v>
                </c:pt>
                <c:pt idx="3">
                  <c:v>0.31851111666250315</c:v>
                </c:pt>
                <c:pt idx="4">
                  <c:v>0.4719626168224299</c:v>
                </c:pt>
                <c:pt idx="5">
                  <c:v>0.45164158686730504</c:v>
                </c:pt>
                <c:pt idx="6">
                  <c:v>0.43345008756567427</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0</c:v>
                </c:pt>
                <c:pt idx="2">
                  <c:v>7763</c:v>
                </c:pt>
                <c:pt idx="3">
                  <c:v>1180</c:v>
                </c:pt>
                <c:pt idx="4">
                  <c:v>1692</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4646</c:v>
                </c:pt>
                <c:pt idx="3">
                  <c:v>2</c:v>
                </c:pt>
                <c:pt idx="4">
                  <c:v>19</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0</c:v>
                </c:pt>
                <c:pt idx="2">
                  <c:v>3117</c:v>
                </c:pt>
                <c:pt idx="3">
                  <c:v>1178</c:v>
                </c:pt>
                <c:pt idx="4">
                  <c:v>1673</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182</c:v>
                      </c:pt>
                      <c:pt idx="3">
                        <c:v>0</c:v>
                      </c:pt>
                      <c:pt idx="4">
                        <c:v>3</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76</c:v>
                      </c:pt>
                      <c:pt idx="3">
                        <c:v>1</c:v>
                      </c:pt>
                      <c:pt idx="4">
                        <c:v>13</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4388</c:v>
                      </c:pt>
                      <c:pt idx="3">
                        <c:v>1</c:v>
                      </c:pt>
                      <c:pt idx="4">
                        <c:v>3</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1.9060375025757262E-2</c:v>
                </c:pt>
                <c:pt idx="1">
                  <c:v>1.5517241379310345E-2</c:v>
                </c:pt>
                <c:pt idx="2">
                  <c:v>0.68061366806136681</c:v>
                </c:pt>
                <c:pt idx="3">
                  <c:v>0.41643988556276601</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9706</c:v>
                      </c:pt>
                      <c:pt idx="1">
                        <c:v>5800</c:v>
                      </c:pt>
                      <c:pt idx="2">
                        <c:v>6453</c:v>
                      </c:pt>
                      <c:pt idx="3">
                        <c:v>14331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182</c:v>
                      </c:pt>
                      <c:pt idx="1">
                        <c:v>76</c:v>
                      </c:pt>
                      <c:pt idx="2">
                        <c:v>4388</c:v>
                      </c:pt>
                      <c:pt idx="3">
                        <c:v>3117</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1</c:v>
                      </c:pt>
                      <c:pt idx="2">
                        <c:v>1</c:v>
                      </c:pt>
                      <c:pt idx="3">
                        <c:v>1178</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3</c:v>
                      </c:pt>
                      <c:pt idx="1">
                        <c:v>13</c:v>
                      </c:pt>
                      <c:pt idx="2">
                        <c:v>3</c:v>
                      </c:pt>
                      <c:pt idx="3">
                        <c:v>1673</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185</c:v>
                      </c:pt>
                      <c:pt idx="1">
                        <c:v>90</c:v>
                      </c:pt>
                      <c:pt idx="2">
                        <c:v>4392</c:v>
                      </c:pt>
                      <c:pt idx="3">
                        <c:v>5968</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8.7125682254019773E-2</c:v>
                </c:pt>
                <c:pt idx="1">
                  <c:v>6.9989428135909915E-2</c:v>
                </c:pt>
                <c:pt idx="2">
                  <c:v>5.0972365638983136E-2</c:v>
                </c:pt>
                <c:pt idx="3">
                  <c:v>2.6478831686089395E-2</c:v>
                </c:pt>
                <c:pt idx="4">
                  <c:v>0.11614913704086148</c:v>
                </c:pt>
                <c:pt idx="5">
                  <c:v>6.6504400845749129E-2</c:v>
                </c:pt>
                <c:pt idx="6">
                  <c:v>1.3638933962728033E-2</c:v>
                </c:pt>
                <c:pt idx="7">
                  <c:v>4.5999901657078235E-2</c:v>
                </c:pt>
                <c:pt idx="8">
                  <c:v>8.3499287013817175E-2</c:v>
                </c:pt>
                <c:pt idx="9">
                  <c:v>0.24853100260608743</c:v>
                </c:pt>
                <c:pt idx="10">
                  <c:v>9.5613905689138023E-2</c:v>
                </c:pt>
                <c:pt idx="11">
                  <c:v>3.9380193735555881E-2</c:v>
                </c:pt>
                <c:pt idx="12">
                  <c:v>5.6116929733982399E-2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0.14654240210849886</c:v>
                </c:pt>
                <c:pt idx="1">
                  <c:v>7.1453082151291716E-2</c:v>
                </c:pt>
                <c:pt idx="2">
                  <c:v>5.3816896250436147E-2</c:v>
                </c:pt>
                <c:pt idx="3">
                  <c:v>2.6511951140036967E-2</c:v>
                </c:pt>
                <c:pt idx="4">
                  <c:v>0.10453102336592779</c:v>
                </c:pt>
                <c:pt idx="5">
                  <c:v>6.1025932344638066E-2</c:v>
                </c:pt>
                <c:pt idx="6">
                  <c:v>9.662991980668249E-3</c:v>
                </c:pt>
                <c:pt idx="7">
                  <c:v>3.6249917096084917E-2</c:v>
                </c:pt>
                <c:pt idx="8">
                  <c:v>7.9734822816310877E-2</c:v>
                </c:pt>
                <c:pt idx="9">
                  <c:v>0.21305008549916807</c:v>
                </c:pt>
                <c:pt idx="10">
                  <c:v>8.4495670252921817E-2</c:v>
                </c:pt>
                <c:pt idx="11">
                  <c:v>4.539962570684599E-2</c:v>
                </c:pt>
                <c:pt idx="12">
                  <c:v>6.7525599287170515E-2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Bakersfield</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14175</c:v>
                      </c:pt>
                      <c:pt idx="1">
                        <c:v>11387</c:v>
                      </c:pt>
                      <c:pt idx="2">
                        <c:v>8293</c:v>
                      </c:pt>
                      <c:pt idx="3">
                        <c:v>4308</c:v>
                      </c:pt>
                      <c:pt idx="4">
                        <c:v>18897</c:v>
                      </c:pt>
                      <c:pt idx="5">
                        <c:v>10820</c:v>
                      </c:pt>
                      <c:pt idx="6">
                        <c:v>2219</c:v>
                      </c:pt>
                      <c:pt idx="7">
                        <c:v>7484</c:v>
                      </c:pt>
                      <c:pt idx="8">
                        <c:v>13585</c:v>
                      </c:pt>
                      <c:pt idx="9">
                        <c:v>40435</c:v>
                      </c:pt>
                      <c:pt idx="10">
                        <c:v>15556</c:v>
                      </c:pt>
                      <c:pt idx="11">
                        <c:v>6407</c:v>
                      </c:pt>
                      <c:pt idx="12">
                        <c:v>9130</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50819</c:v>
                      </c:pt>
                      <c:pt idx="1">
                        <c:v>24779</c:v>
                      </c:pt>
                      <c:pt idx="2">
                        <c:v>18663</c:v>
                      </c:pt>
                      <c:pt idx="3">
                        <c:v>9194</c:v>
                      </c:pt>
                      <c:pt idx="4">
                        <c:v>36250</c:v>
                      </c:pt>
                      <c:pt idx="5">
                        <c:v>21163</c:v>
                      </c:pt>
                      <c:pt idx="6">
                        <c:v>3351</c:v>
                      </c:pt>
                      <c:pt idx="7">
                        <c:v>12571</c:v>
                      </c:pt>
                      <c:pt idx="8">
                        <c:v>27651</c:v>
                      </c:pt>
                      <c:pt idx="9">
                        <c:v>73883</c:v>
                      </c:pt>
                      <c:pt idx="10">
                        <c:v>29302</c:v>
                      </c:pt>
                      <c:pt idx="11">
                        <c:v>15744</c:v>
                      </c:pt>
                      <c:pt idx="12">
                        <c:v>23417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0.99023028611304953</c:v>
                </c:pt>
                <c:pt idx="1">
                  <c:v>0.99091734786557673</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4.1870202372644803E-3</c:v>
                </c:pt>
                <c:pt idx="1">
                  <c:v>2.7247956403269754E-3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1.3956734124214933E-3</c:v>
                </c:pt>
                <c:pt idx="1">
                  <c:v>3.6330608537693005E-3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4.1870202372644803E-3</c:v>
                </c:pt>
                <c:pt idx="1">
                  <c:v>2.7247956403269754E-3</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144134</c:v>
                </c:pt>
                <c:pt idx="1">
                  <c:v>151854</c:v>
                </c:pt>
                <c:pt idx="2">
                  <c:v>162760</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114587</c:v>
                </c:pt>
                <c:pt idx="1">
                  <c:v>120553</c:v>
                </c:pt>
                <c:pt idx="2">
                  <c:v>125143</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1.2578564758654995</c:v>
                </c:pt>
                <c:pt idx="1">
                  <c:v>1.259645135334666</c:v>
                </c:pt>
                <c:pt idx="2">
                  <c:v>1.3005921226117321</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Bakersfield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2.7073071992443154E-3</c:v>
                </c:pt>
                <c:pt idx="1">
                  <c:v>3.4326293772350045E-3</c:v>
                </c:pt>
                <c:pt idx="2">
                  <c:v>6.3347614870791449E-2</c:v>
                </c:pt>
                <c:pt idx="3">
                  <c:v>0.29510491869644423</c:v>
                </c:pt>
                <c:pt idx="4">
                  <c:v>0.19719485864651509</c:v>
                </c:pt>
                <c:pt idx="5">
                  <c:v>3.2555158221442546E-2</c:v>
                </c:pt>
                <c:pt idx="6">
                  <c:v>2.2493421496525202E-2</c:v>
                </c:pt>
                <c:pt idx="7">
                  <c:v>5.6263072667161462E-2</c:v>
                </c:pt>
                <c:pt idx="8">
                  <c:v>0.15436711422980906</c:v>
                </c:pt>
                <c:pt idx="9">
                  <c:v>0.13471594359354969</c:v>
                </c:pt>
                <c:pt idx="10">
                  <c:v>3.3356386208757846E-2</c:v>
                </c:pt>
                <c:pt idx="11">
                  <c:v>4.4615747925241213E-3</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3.9041366301598209E-3</c:v>
                </c:pt>
                <c:pt idx="1">
                  <c:v>6.5178610595271165E-3</c:v>
                </c:pt>
                <c:pt idx="2">
                  <c:v>8.1040079544956053E-2</c:v>
                </c:pt>
                <c:pt idx="3">
                  <c:v>0.30928950562224922</c:v>
                </c:pt>
                <c:pt idx="4">
                  <c:v>0.16263214844492535</c:v>
                </c:pt>
                <c:pt idx="5">
                  <c:v>2.5574288262732312E-2</c:v>
                </c:pt>
                <c:pt idx="6">
                  <c:v>1.7170158943689773E-2</c:v>
                </c:pt>
                <c:pt idx="7">
                  <c:v>5.7099825995408617E-2</c:v>
                </c:pt>
                <c:pt idx="8">
                  <c:v>0.15544532015382589</c:v>
                </c:pt>
                <c:pt idx="9">
                  <c:v>0.14577636754448814</c:v>
                </c:pt>
                <c:pt idx="10">
                  <c:v>3.2516194124786152E-2</c:v>
                </c:pt>
                <c:pt idx="11">
                  <c:v>3.0341136732515463E-3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321</c:v>
                      </c:pt>
                      <c:pt idx="1">
                        <c:v>407</c:v>
                      </c:pt>
                      <c:pt idx="2">
                        <c:v>7511</c:v>
                      </c:pt>
                      <c:pt idx="3">
                        <c:v>34990</c:v>
                      </c:pt>
                      <c:pt idx="4">
                        <c:v>23381</c:v>
                      </c:pt>
                      <c:pt idx="5">
                        <c:v>3860</c:v>
                      </c:pt>
                      <c:pt idx="6">
                        <c:v>2667</c:v>
                      </c:pt>
                      <c:pt idx="7">
                        <c:v>6671</c:v>
                      </c:pt>
                      <c:pt idx="8">
                        <c:v>18303</c:v>
                      </c:pt>
                      <c:pt idx="9">
                        <c:v>15973</c:v>
                      </c:pt>
                      <c:pt idx="10">
                        <c:v>3955</c:v>
                      </c:pt>
                      <c:pt idx="11">
                        <c:v>529</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1068</c:v>
                      </c:pt>
                      <c:pt idx="1">
                        <c:v>1783</c:v>
                      </c:pt>
                      <c:pt idx="2">
                        <c:v>22169</c:v>
                      </c:pt>
                      <c:pt idx="3">
                        <c:v>84608</c:v>
                      </c:pt>
                      <c:pt idx="4">
                        <c:v>44489</c:v>
                      </c:pt>
                      <c:pt idx="5">
                        <c:v>6996</c:v>
                      </c:pt>
                      <c:pt idx="6">
                        <c:v>4697</c:v>
                      </c:pt>
                      <c:pt idx="7">
                        <c:v>15620</c:v>
                      </c:pt>
                      <c:pt idx="8">
                        <c:v>42523</c:v>
                      </c:pt>
                      <c:pt idx="9">
                        <c:v>39878</c:v>
                      </c:pt>
                      <c:pt idx="10">
                        <c:v>8895</c:v>
                      </c:pt>
                      <c:pt idx="11">
                        <c:v>830</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3.4913421609339496E-2</c:v>
                </c:pt>
                <c:pt idx="1">
                  <c:v>4.0429366136488284E-3</c:v>
                </c:pt>
                <c:pt idx="2">
                  <c:v>4.8577920551594453E-4</c:v>
                </c:pt>
                <c:pt idx="3">
                  <c:v>7.5586259651471324E-2</c:v>
                </c:pt>
                <c:pt idx="4">
                  <c:v>2.6175507374560755E-2</c:v>
                </c:pt>
                <c:pt idx="5">
                  <c:v>7.7928907800062152E-3</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3.3758793811674723E-2</c:v>
                </c:pt>
                <c:pt idx="1">
                  <c:v>5.0834920285179183E-3</c:v>
                </c:pt>
                <c:pt idx="2">
                  <c:v>2.4551850044854341E-3</c:v>
                </c:pt>
                <c:pt idx="3">
                  <c:v>8.7177914110429452E-2</c:v>
                </c:pt>
                <c:pt idx="4">
                  <c:v>2.4498977505112474E-2</c:v>
                </c:pt>
                <c:pt idx="5">
                  <c:v>7.5869120654396731E-3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4.2003689513268057E-2</c:v>
                </c:pt>
                <c:pt idx="1">
                  <c:v>6.1586490705264653E-3</c:v>
                </c:pt>
                <c:pt idx="2">
                  <c:v>2.7529445153966227E-3</c:v>
                </c:pt>
                <c:pt idx="3">
                  <c:v>7.5055095845981121E-2</c:v>
                </c:pt>
                <c:pt idx="4">
                  <c:v>3.698698490581729E-2</c:v>
                </c:pt>
                <c:pt idx="5">
                  <c:v>1.5551582186369496E-2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2228</c:v>
                      </c:pt>
                      <c:pt idx="1">
                        <c:v>258</c:v>
                      </c:pt>
                      <c:pt idx="2">
                        <c:v>31</c:v>
                      </c:pt>
                      <c:pt idx="3">
                        <c:v>3162</c:v>
                      </c:pt>
                      <c:pt idx="4">
                        <c:v>1095</c:v>
                      </c:pt>
                      <c:pt idx="5">
                        <c:v>326</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2145</c:v>
                      </c:pt>
                      <c:pt idx="1">
                        <c:v>323</c:v>
                      </c:pt>
                      <c:pt idx="2">
                        <c:v>156</c:v>
                      </c:pt>
                      <c:pt idx="3">
                        <c:v>4263</c:v>
                      </c:pt>
                      <c:pt idx="4">
                        <c:v>1198</c:v>
                      </c:pt>
                      <c:pt idx="5">
                        <c:v>371</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2960</c:v>
                      </c:pt>
                      <c:pt idx="1">
                        <c:v>434</c:v>
                      </c:pt>
                      <c:pt idx="2">
                        <c:v>194</c:v>
                      </c:pt>
                      <c:pt idx="3">
                        <c:v>3610</c:v>
                      </c:pt>
                      <c:pt idx="4">
                        <c:v>1779</c:v>
                      </c:pt>
                      <c:pt idx="5">
                        <c:v>748</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1.0711153093583428E-3</c:v>
                </c:pt>
                <c:pt idx="1">
                  <c:v>2.2856082585520545E-3</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1.2575121730102794E-3</c:v>
                </c:pt>
                <c:pt idx="1">
                  <c:v>2.9792802936144704E-3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127</c:v>
                      </c:pt>
                      <c:pt idx="1">
                        <c:v>271</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344</c:v>
                      </c:pt>
                      <c:pt idx="1">
                        <c:v>815</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1.3325686525875447E-3</c:v>
                </c:pt>
                <c:pt idx="1">
                  <c:v>9.6400377842250865E-3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Kern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1.831434879878343E-3</c:v>
                </c:pt>
                <c:pt idx="1">
                  <c:v>6.6421500533711559E-3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Bakersfield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158</c:v>
                      </c:pt>
                      <c:pt idx="1">
                        <c:v>1143</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Kern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501</c:v>
                      </c:pt>
                      <c:pt idx="1">
                        <c:v>1817</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11841</c:v>
                </c:pt>
                <c:pt idx="1" formatCode="#,##0">
                  <c:v>16127</c:v>
                </c:pt>
                <c:pt idx="2" formatCode="#,##0">
                  <c:v>14175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9803</c:v>
                </c:pt>
                <c:pt idx="1" formatCode="#,##0">
                  <c:v>9942</c:v>
                </c:pt>
                <c:pt idx="2" formatCode="#,##0">
                  <c:v>11387</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6646</c:v>
                </c:pt>
                <c:pt idx="1" formatCode="#,##0">
                  <c:v>8552</c:v>
                </c:pt>
                <c:pt idx="2" formatCode="#,##0">
                  <c:v>8293</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4968</c:v>
                </c:pt>
                <c:pt idx="1" formatCode="#,##0">
                  <c:v>5260</c:v>
                </c:pt>
                <c:pt idx="2" formatCode="#,##0">
                  <c:v>4308</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15863</c:v>
                </c:pt>
                <c:pt idx="1" formatCode="#,##0">
                  <c:v>18414</c:v>
                </c:pt>
                <c:pt idx="2" formatCode="#,##0">
                  <c:v>18897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7656</c:v>
                </c:pt>
                <c:pt idx="1" formatCode="#,##0">
                  <c:v>7811</c:v>
                </c:pt>
                <c:pt idx="2" formatCode="#,##0">
                  <c:v>10820</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2669</c:v>
                </c:pt>
                <c:pt idx="1" formatCode="#,##0">
                  <c:v>2001</c:v>
                </c:pt>
                <c:pt idx="2" formatCode="#,##0">
                  <c:v>2219</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8295</c:v>
                </c:pt>
                <c:pt idx="1" formatCode="#,##0">
                  <c:v>7694</c:v>
                </c:pt>
                <c:pt idx="2" formatCode="#,##0">
                  <c:v>7484</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11756</c:v>
                </c:pt>
                <c:pt idx="1" formatCode="#,##0">
                  <c:v>12370</c:v>
                </c:pt>
                <c:pt idx="2" formatCode="#,##0">
                  <c:v>13585</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31903</c:v>
                </c:pt>
                <c:pt idx="1" formatCode="#,##0">
                  <c:v>34552</c:v>
                </c:pt>
                <c:pt idx="2" formatCode="#,##0">
                  <c:v>40435</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11718</c:v>
                </c:pt>
                <c:pt idx="1" formatCode="#,##0">
                  <c:v>14218</c:v>
                </c:pt>
                <c:pt idx="2" formatCode="#,##0">
                  <c:v>15556</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7681</c:v>
                </c:pt>
                <c:pt idx="1" formatCode="#,##0">
                  <c:v>6638</c:v>
                </c:pt>
                <c:pt idx="2" formatCode="#,##0">
                  <c:v>6407</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8923</c:v>
                </c:pt>
                <c:pt idx="1" formatCode="#,##0">
                  <c:v>9408</c:v>
                </c:pt>
                <c:pt idx="2" formatCode="#,##0">
                  <c:v>9130</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139722</c:v>
                      </c:pt>
                      <c:pt idx="1" formatCode="#,##0">
                        <c:v>152987</c:v>
                      </c:pt>
                      <c:pt idx="2" formatCode="#,##0">
                        <c:v>162696</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Bakersfield</c:v>
                </c:pt>
                <c:pt idx="1">
                  <c:v>Kern County</c:v>
                </c:pt>
                <c:pt idx="2">
                  <c:v>California</c:v>
                </c:pt>
              </c:strCache>
            </c:strRef>
          </c:cat>
          <c:val>
            <c:numRef>
              <c:f>(Population!$C$257,Population!$E$257,Population!$G$257)</c:f>
              <c:numCache>
                <c:formatCode>#,##0.0%</c:formatCode>
                <c:ptCount val="3"/>
                <c:pt idx="0">
                  <c:v>0.32745119732507255</c:v>
                </c:pt>
                <c:pt idx="1">
                  <c:v>0.28164838935715586</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Bakersfield</c:v>
                </c:pt>
                <c:pt idx="1">
                  <c:v>Kern County</c:v>
                </c:pt>
                <c:pt idx="2">
                  <c:v>California</c:v>
                </c:pt>
              </c:strCache>
            </c:strRef>
          </c:cat>
          <c:val>
            <c:numRef>
              <c:f>(Population!$C$258,Population!$E$258,Population!$G$258)</c:f>
              <c:numCache>
                <c:formatCode>#,##0.0%</c:formatCode>
                <c:ptCount val="3"/>
                <c:pt idx="0">
                  <c:v>0.19097580764124503</c:v>
                </c:pt>
                <c:pt idx="1">
                  <c:v>0.18767139483313966</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Bakersfield</c:v>
                </c:pt>
                <c:pt idx="1">
                  <c:v>Kern County</c:v>
                </c:pt>
                <c:pt idx="2">
                  <c:v>California</c:v>
                </c:pt>
              </c:strCache>
            </c:strRef>
          </c:cat>
          <c:val>
            <c:numRef>
              <c:f>(Population!$C$259,Population!$E$259,Population!$G$259)</c:f>
              <c:numCache>
                <c:formatCode>#,##0.0%</c:formatCode>
                <c:ptCount val="3"/>
                <c:pt idx="0">
                  <c:v>0.2135209224566062</c:v>
                </c:pt>
                <c:pt idx="1">
                  <c:v>0.19140279191549855</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Bakersfield</c:v>
                </c:pt>
                <c:pt idx="1">
                  <c:v>Kern County</c:v>
                </c:pt>
                <c:pt idx="2">
                  <c:v>California</c:v>
                </c:pt>
              </c:strCache>
            </c:strRef>
          </c:cat>
          <c:val>
            <c:numRef>
              <c:f>(Population!$C$260,Population!$E$260,Population!$G$260)</c:f>
              <c:numCache>
                <c:formatCode>#,##0.0%</c:formatCode>
                <c:ptCount val="3"/>
                <c:pt idx="0">
                  <c:v>0.12919801347298029</c:v>
                </c:pt>
                <c:pt idx="1">
                  <c:v>0.19608001453341675</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Bakersfield</c:v>
                </c:pt>
                <c:pt idx="1">
                  <c:v>Kern County</c:v>
                </c:pt>
                <c:pt idx="2">
                  <c:v>California</c:v>
                </c:pt>
              </c:strCache>
            </c:strRef>
          </c:cat>
          <c:val>
            <c:numRef>
              <c:f>(Population!$C$261,Population!$E$261,Population!$G$261)</c:f>
              <c:numCache>
                <c:formatCode>#,##0.0%</c:formatCode>
                <c:ptCount val="3"/>
                <c:pt idx="0">
                  <c:v>0.13885405910409598</c:v>
                </c:pt>
                <c:pt idx="1">
                  <c:v>0.14319740936078917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Bakersfield</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2.5384024916401238E-2</c:v>
                </c:pt>
                <c:pt idx="1">
                  <c:v>1.2819947237932221E-2</c:v>
                </c:pt>
                <c:pt idx="2">
                  <c:v>0.96179602784566653</c:v>
                </c:pt>
                <c:pt idx="3">
                  <c:v>5.5574094401756313E-2</c:v>
                </c:pt>
                <c:pt idx="4">
                  <c:v>3.8761800219538969E-2</c:v>
                </c:pt>
                <c:pt idx="5">
                  <c:v>0.90566410537870468</c:v>
                </c:pt>
                <c:pt idx="6">
                  <c:v>0.16632777551850345</c:v>
                </c:pt>
                <c:pt idx="7">
                  <c:v>0.21889657042158059</c:v>
                </c:pt>
                <c:pt idx="8">
                  <c:v>0.61477565405991597</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Kern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2.2470863917813746E-2</c:v>
                </c:pt>
                <c:pt idx="1">
                  <c:v>1.2694175887273234E-2</c:v>
                </c:pt>
                <c:pt idx="2">
                  <c:v>0.96483496019491299</c:v>
                </c:pt>
                <c:pt idx="3">
                  <c:v>5.7807547325151282E-2</c:v>
                </c:pt>
                <c:pt idx="4">
                  <c:v>4.5938279808915572E-2</c:v>
                </c:pt>
                <c:pt idx="5">
                  <c:v>0.89625417286593312</c:v>
                </c:pt>
                <c:pt idx="6">
                  <c:v>0.1726171899382061</c:v>
                </c:pt>
                <c:pt idx="7">
                  <c:v>0.20643738426648359</c:v>
                </c:pt>
                <c:pt idx="8">
                  <c:v>0.62094542579531031</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Bakersfield</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2877</c:v>
                      </c:pt>
                      <c:pt idx="1">
                        <c:v>1453</c:v>
                      </c:pt>
                      <c:pt idx="2">
                        <c:v>109009</c:v>
                      </c:pt>
                      <c:pt idx="3">
                        <c:v>12657</c:v>
                      </c:pt>
                      <c:pt idx="4">
                        <c:v>8828</c:v>
                      </c:pt>
                      <c:pt idx="5">
                        <c:v>206265</c:v>
                      </c:pt>
                      <c:pt idx="6">
                        <c:v>6135</c:v>
                      </c:pt>
                      <c:pt idx="7">
                        <c:v>8074</c:v>
                      </c:pt>
                      <c:pt idx="8">
                        <c:v>22676</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Kern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5792</c:v>
                      </c:pt>
                      <c:pt idx="1">
                        <c:v>3272</c:v>
                      </c:pt>
                      <c:pt idx="2">
                        <c:v>248692</c:v>
                      </c:pt>
                      <c:pt idx="3">
                        <c:v>29490</c:v>
                      </c:pt>
                      <c:pt idx="4">
                        <c:v>23435</c:v>
                      </c:pt>
                      <c:pt idx="5">
                        <c:v>457216</c:v>
                      </c:pt>
                      <c:pt idx="6">
                        <c:v>16593</c:v>
                      </c:pt>
                      <c:pt idx="7">
                        <c:v>19844</c:v>
                      </c:pt>
                      <c:pt idx="8">
                        <c:v>59689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0.74675758153728777</c:v>
                </c:pt>
                <c:pt idx="1">
                  <c:v>0.76407935715883479</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0.25324241846271217</c:v>
                </c:pt>
                <c:pt idx="1">
                  <c:v>0.23592064284116523</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Bakersfield</c:v>
                      </c:pt>
                      <c:pt idx="1">
                        <c:v>Kern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0.62058616946555134</c:v>
                      </c:pt>
                      <c:pt idx="1">
                        <c:v>0.59435661847498089</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0.27756848221697211</c:v>
                      </c:pt>
                      <c:pt idx="1">
                        <c:v>0.30040985452416341</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0.10184534831747653</c:v>
                      </c:pt>
                      <c:pt idx="1">
                        <c:v>0.10523352700085574</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0.57202033515345507</c:v>
                      </c:pt>
                      <c:pt idx="1">
                        <c:v>0.63379768069433307</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0.28469214837130485</c:v>
                      </c:pt>
                      <c:pt idx="1">
                        <c:v>0.25563416235139669</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Bakersfield</c:v>
                      </c:pt>
                      <c:pt idx="1">
                        <c:v>Kern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0.14328751647524007</c:v>
                      </c:pt>
                      <c:pt idx="1">
                        <c:v>0.11056815695427029</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98</xdr:row>
      <xdr:rowOff>0</xdr:rowOff>
    </xdr:from>
    <xdr:to>
      <xdr:col>53</xdr:col>
      <xdr:colOff>171217</xdr:colOff>
      <xdr:row>119</xdr:row>
      <xdr:rowOff>98873</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5976310" y="20955000"/>
          <a:ext cx="7668436" cy="3849342"/>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75</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79</xdr:row>
      <xdr:rowOff>57997</xdr:rowOff>
    </xdr:from>
    <xdr:to>
      <xdr:col>8</xdr:col>
      <xdr:colOff>5921292</xdr:colOff>
      <xdr:row>95</xdr:row>
      <xdr:rowOff>16192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58578</xdr:colOff>
      <xdr:row>144</xdr:row>
      <xdr:rowOff>20844</xdr:rowOff>
    </xdr:from>
    <xdr:to>
      <xdr:col>8</xdr:col>
      <xdr:colOff>6002178</xdr:colOff>
      <xdr:row>167</xdr:row>
      <xdr:rowOff>169000</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50958</xdr:colOff>
      <xdr:row>130</xdr:row>
      <xdr:rowOff>22146</xdr:rowOff>
    </xdr:from>
    <xdr:to>
      <xdr:col>8</xdr:col>
      <xdr:colOff>5994558</xdr:colOff>
      <xdr:row>141</xdr:row>
      <xdr:rowOff>16298</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59056</xdr:colOff>
      <xdr:row>171</xdr:row>
      <xdr:rowOff>54155</xdr:rowOff>
    </xdr:from>
    <xdr:to>
      <xdr:col>8</xdr:col>
      <xdr:colOff>5882640</xdr:colOff>
      <xdr:row>185</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192</xdr:row>
      <xdr:rowOff>56332</xdr:rowOff>
    </xdr:from>
    <xdr:to>
      <xdr:col>8</xdr:col>
      <xdr:colOff>5815965</xdr:colOff>
      <xdr:row>211</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54610</xdr:colOff>
      <xdr:row>100</xdr:row>
      <xdr:rowOff>10612</xdr:rowOff>
    </xdr:from>
    <xdr:to>
      <xdr:col>8</xdr:col>
      <xdr:colOff>6054635</xdr:colOff>
      <xdr:row>111</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58418</xdr:colOff>
      <xdr:row>115</xdr:row>
      <xdr:rowOff>18412</xdr:rowOff>
    </xdr:from>
    <xdr:to>
      <xdr:col>8</xdr:col>
      <xdr:colOff>6073683</xdr:colOff>
      <xdr:row>126</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17620</xdr:colOff>
      <xdr:row>382</xdr:row>
      <xdr:rowOff>320222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6"/>
  <sheetViews>
    <sheetView tabSelected="1" zoomScaleNormal="100" workbookViewId="0">
      <pane xSplit="1" ySplit="11" topLeftCell="B12"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34" t="s">
        <v>2460</v>
      </c>
      <c r="B1" s="334"/>
      <c r="C1" s="334"/>
      <c r="D1" s="334"/>
      <c r="E1" s="334"/>
      <c r="F1" s="334"/>
      <c r="G1" s="334"/>
      <c r="H1"/>
      <c r="I1"/>
    </row>
    <row r="2" spans="1:9" x14ac:dyDescent="0.3">
      <c r="A2" s="77" t="s">
        <v>0</v>
      </c>
      <c r="B2" s="268" t="s">
        <v>387</v>
      </c>
      <c r="C2" s="335"/>
      <c r="D2" s="335"/>
      <c r="E2" s="335"/>
      <c r="F2" s="335"/>
      <c r="G2" s="335"/>
    </row>
    <row r="3" spans="1:9" x14ac:dyDescent="0.3">
      <c r="A3" s="77" t="s">
        <v>2</v>
      </c>
      <c r="B3" s="268" t="s">
        <v>2552</v>
      </c>
      <c r="C3" s="335"/>
      <c r="D3" s="335"/>
      <c r="E3" s="335"/>
      <c r="F3" s="335"/>
      <c r="G3" s="335"/>
    </row>
    <row r="4" spans="1:9" ht="3.6" customHeight="1" x14ac:dyDescent="0.3"/>
    <row r="5" spans="1:9" ht="28.2" customHeight="1" x14ac:dyDescent="0.3">
      <c r="B5" s="340" t="s">
        <v>3</v>
      </c>
      <c r="C5" s="336"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Bakersfield. It was prepared as part of the San Joaquin Valley (SJV) Regional Early Action Project (REAP) report Taking Stock: A Comprehensive Housing Report for the San Joaquin Valley in 2022.</v>
      </c>
      <c r="D5" s="337"/>
      <c r="E5" s="337"/>
      <c r="F5" s="337"/>
      <c r="G5" s="337"/>
    </row>
    <row r="6" spans="1:9" ht="28.95" customHeight="1" x14ac:dyDescent="0.3">
      <c r="B6" s="341"/>
      <c r="C6" s="338" t="s">
        <v>2542</v>
      </c>
      <c r="D6" s="337"/>
      <c r="E6" s="337"/>
      <c r="F6" s="337"/>
      <c r="G6" s="337"/>
    </row>
    <row r="7" spans="1:9" ht="70.8" customHeight="1" x14ac:dyDescent="0.3">
      <c r="B7" s="341"/>
      <c r="C7" s="338" t="s">
        <v>2543</v>
      </c>
      <c r="D7" s="339"/>
      <c r="E7" s="339"/>
      <c r="F7" s="339"/>
      <c r="G7" s="339"/>
    </row>
    <row r="8" spans="1:9" ht="31.2" customHeight="1" x14ac:dyDescent="0.3">
      <c r="B8" s="341"/>
      <c r="C8" s="338" t="s">
        <v>2541</v>
      </c>
      <c r="D8" s="339"/>
      <c r="E8" s="339"/>
      <c r="F8" s="339"/>
      <c r="G8" s="339"/>
    </row>
    <row r="9" spans="1:9" ht="28.95" customHeight="1" x14ac:dyDescent="0.3">
      <c r="B9" s="341"/>
      <c r="C9" s="332" t="s">
        <v>2581</v>
      </c>
      <c r="D9" s="333"/>
      <c r="E9" s="333"/>
      <c r="F9" s="333"/>
      <c r="G9" s="333"/>
    </row>
    <row r="10" spans="1:9" ht="5.4" customHeight="1" x14ac:dyDescent="0.3">
      <c r="B10" s="38"/>
      <c r="C10" s="99"/>
      <c r="D10" s="99"/>
      <c r="E10" s="99"/>
      <c r="F10" s="99"/>
      <c r="G10" s="99"/>
    </row>
    <row r="11" spans="1:9" ht="18" customHeight="1" x14ac:dyDescent="0.3">
      <c r="B11" s="325" t="s">
        <v>4</v>
      </c>
      <c r="C11" s="326"/>
      <c r="D11" s="326"/>
      <c r="E11" s="326"/>
      <c r="F11" s="326"/>
      <c r="G11" s="326"/>
    </row>
    <row r="12" spans="1:9" x14ac:dyDescent="0.3">
      <c r="B12" s="34"/>
    </row>
    <row r="13" spans="1:9" ht="28.8" x14ac:dyDescent="0.3">
      <c r="B13" s="34"/>
      <c r="C13" s="98" t="s">
        <v>5</v>
      </c>
      <c r="D13" s="98" t="s">
        <v>2458</v>
      </c>
      <c r="E13" s="98" t="s">
        <v>2459</v>
      </c>
      <c r="F13" s="98" t="s">
        <v>2449</v>
      </c>
      <c r="G13" s="237" t="s">
        <v>6</v>
      </c>
    </row>
    <row r="14" spans="1:9" x14ac:dyDescent="0.3">
      <c r="B14" s="312" t="s">
        <v>7</v>
      </c>
      <c r="C14" s="170" t="s">
        <v>8</v>
      </c>
      <c r="D14" s="171" t="s">
        <v>9</v>
      </c>
      <c r="E14" s="26" t="s">
        <v>10</v>
      </c>
      <c r="F14" s="187"/>
      <c r="G14" s="238"/>
    </row>
    <row r="15" spans="1:9" ht="28.8" x14ac:dyDescent="0.3">
      <c r="B15" s="313"/>
      <c r="C15" s="172" t="s">
        <v>11</v>
      </c>
      <c r="D15" s="93" t="s">
        <v>9</v>
      </c>
      <c r="E15" s="26" t="s">
        <v>12</v>
      </c>
      <c r="G15" s="239" t="s">
        <v>13</v>
      </c>
    </row>
    <row r="16" spans="1:9" x14ac:dyDescent="0.3">
      <c r="B16" s="313"/>
      <c r="C16" s="172" t="s">
        <v>14</v>
      </c>
      <c r="D16" s="93" t="s">
        <v>9</v>
      </c>
      <c r="E16" s="26" t="s">
        <v>10</v>
      </c>
      <c r="G16" s="240"/>
    </row>
    <row r="17" spans="2:7" x14ac:dyDescent="0.3">
      <c r="B17" s="313"/>
      <c r="C17" s="172" t="s">
        <v>15</v>
      </c>
      <c r="D17" s="93" t="s">
        <v>9</v>
      </c>
      <c r="E17" s="26" t="s">
        <v>10</v>
      </c>
      <c r="G17" s="239" t="s">
        <v>16</v>
      </c>
    </row>
    <row r="18" spans="2:7" x14ac:dyDescent="0.3">
      <c r="B18" s="313"/>
      <c r="C18" s="172" t="s">
        <v>17</v>
      </c>
      <c r="D18" s="93" t="s">
        <v>9</v>
      </c>
      <c r="E18" s="26" t="s">
        <v>10</v>
      </c>
      <c r="G18" s="240"/>
    </row>
    <row r="19" spans="2:7" x14ac:dyDescent="0.3">
      <c r="B19" s="313"/>
      <c r="C19" s="172" t="s">
        <v>18</v>
      </c>
      <c r="D19" s="93" t="s">
        <v>9</v>
      </c>
      <c r="E19" s="26" t="s">
        <v>10</v>
      </c>
      <c r="G19" s="240"/>
    </row>
    <row r="20" spans="2:7" ht="28.8" x14ac:dyDescent="0.3">
      <c r="B20" s="313"/>
      <c r="C20" s="173" t="s">
        <v>19</v>
      </c>
      <c r="D20" s="93" t="s">
        <v>9</v>
      </c>
      <c r="E20" s="26" t="s">
        <v>12</v>
      </c>
      <c r="G20" s="239" t="s">
        <v>20</v>
      </c>
    </row>
    <row r="21" spans="2:7" x14ac:dyDescent="0.3">
      <c r="B21" s="313"/>
      <c r="C21" s="174" t="s">
        <v>21</v>
      </c>
      <c r="D21" s="93" t="s">
        <v>9</v>
      </c>
      <c r="E21" s="26" t="s">
        <v>12</v>
      </c>
      <c r="G21" s="241"/>
    </row>
    <row r="22" spans="2:7" ht="28.8" x14ac:dyDescent="0.3">
      <c r="B22" s="313"/>
      <c r="C22" s="175" t="s">
        <v>22</v>
      </c>
      <c r="D22" s="93" t="s">
        <v>23</v>
      </c>
      <c r="E22" s="26" t="s">
        <v>10</v>
      </c>
      <c r="G22" s="241"/>
    </row>
    <row r="23" spans="2:7" ht="28.8" x14ac:dyDescent="0.3">
      <c r="B23" s="313"/>
      <c r="C23" s="175" t="s">
        <v>24</v>
      </c>
      <c r="D23" s="93" t="s">
        <v>23</v>
      </c>
      <c r="E23" s="26" t="s">
        <v>10</v>
      </c>
      <c r="G23" s="242" t="s">
        <v>25</v>
      </c>
    </row>
    <row r="24" spans="2:7" ht="28.8" x14ac:dyDescent="0.3">
      <c r="B24" s="313"/>
      <c r="C24" s="175" t="s">
        <v>26</v>
      </c>
      <c r="D24" s="93" t="s">
        <v>23</v>
      </c>
      <c r="E24" s="26" t="s">
        <v>10</v>
      </c>
      <c r="G24" s="242" t="s">
        <v>27</v>
      </c>
    </row>
    <row r="25" spans="2:7" ht="28.8" x14ac:dyDescent="0.3">
      <c r="B25" s="313"/>
      <c r="C25" s="175" t="s">
        <v>28</v>
      </c>
      <c r="D25" s="93" t="s">
        <v>29</v>
      </c>
      <c r="E25" s="26" t="s">
        <v>10</v>
      </c>
      <c r="G25" s="242"/>
    </row>
    <row r="26" spans="2:7" ht="28.8" x14ac:dyDescent="0.3">
      <c r="B26" s="313"/>
      <c r="C26" s="175" t="s">
        <v>30</v>
      </c>
      <c r="D26" s="93" t="s">
        <v>29</v>
      </c>
      <c r="E26" s="26" t="s">
        <v>12</v>
      </c>
      <c r="G26" s="242"/>
    </row>
    <row r="27" spans="2:7" ht="28.8" x14ac:dyDescent="0.3">
      <c r="B27" s="313"/>
      <c r="C27" s="175" t="s">
        <v>31</v>
      </c>
      <c r="D27" s="93" t="s">
        <v>9</v>
      </c>
      <c r="E27" s="26" t="s">
        <v>10</v>
      </c>
      <c r="G27" s="241"/>
    </row>
    <row r="28" spans="2:7" ht="28.8" x14ac:dyDescent="0.3">
      <c r="B28" s="313"/>
      <c r="C28" s="319" t="s">
        <v>32</v>
      </c>
      <c r="D28" s="93" t="s">
        <v>9</v>
      </c>
      <c r="E28" s="26" t="s">
        <v>10</v>
      </c>
      <c r="G28" s="242" t="s">
        <v>2563</v>
      </c>
    </row>
    <row r="29" spans="2:7" ht="28.8" x14ac:dyDescent="0.3">
      <c r="B29" s="313"/>
      <c r="C29" s="320"/>
      <c r="D29" s="93" t="s">
        <v>9</v>
      </c>
      <c r="E29" s="26" t="s">
        <v>12</v>
      </c>
      <c r="G29" s="242" t="s">
        <v>2564</v>
      </c>
    </row>
    <row r="30" spans="2:7" ht="28.8" x14ac:dyDescent="0.3">
      <c r="B30" s="313"/>
      <c r="C30" s="175" t="s">
        <v>33</v>
      </c>
      <c r="D30" s="93" t="s">
        <v>9</v>
      </c>
      <c r="E30" s="26" t="s">
        <v>12</v>
      </c>
      <c r="G30" s="242" t="s">
        <v>2565</v>
      </c>
    </row>
    <row r="31" spans="2:7" ht="43.2" x14ac:dyDescent="0.3">
      <c r="B31" s="313"/>
      <c r="C31" s="175" t="s">
        <v>2476</v>
      </c>
      <c r="D31" s="93" t="s">
        <v>34</v>
      </c>
      <c r="E31" s="26" t="s">
        <v>10</v>
      </c>
      <c r="F31" s="26" t="s">
        <v>2544</v>
      </c>
      <c r="G31" s="242"/>
    </row>
    <row r="32" spans="2:7" ht="43.8" thickBot="1" x14ac:dyDescent="0.35">
      <c r="B32" s="313"/>
      <c r="C32" s="176" t="s">
        <v>2477</v>
      </c>
      <c r="D32" s="177" t="s">
        <v>34</v>
      </c>
      <c r="E32" s="232" t="s">
        <v>10</v>
      </c>
      <c r="F32" s="188" t="s">
        <v>2545</v>
      </c>
      <c r="G32" s="243"/>
    </row>
    <row r="33" spans="2:7" x14ac:dyDescent="0.3">
      <c r="B33"/>
      <c r="C33" s="146"/>
      <c r="G33" s="146"/>
    </row>
    <row r="34" spans="2:7" ht="29.4" thickBot="1" x14ac:dyDescent="0.35">
      <c r="B34" s="158"/>
      <c r="C34" s="142" t="s">
        <v>5</v>
      </c>
      <c r="D34" s="142" t="s">
        <v>2458</v>
      </c>
      <c r="E34" s="142" t="s">
        <v>2459</v>
      </c>
      <c r="F34" s="142" t="s">
        <v>2449</v>
      </c>
      <c r="G34" s="244" t="s">
        <v>6</v>
      </c>
    </row>
    <row r="35" spans="2:7" ht="28.8" x14ac:dyDescent="0.3">
      <c r="B35" s="317" t="s">
        <v>35</v>
      </c>
      <c r="C35" s="147" t="s">
        <v>36</v>
      </c>
      <c r="D35" s="166" t="s">
        <v>37</v>
      </c>
      <c r="E35" s="26" t="s">
        <v>12</v>
      </c>
      <c r="F35" s="191"/>
      <c r="G35" s="245" t="s">
        <v>2566</v>
      </c>
    </row>
    <row r="36" spans="2:7" x14ac:dyDescent="0.3">
      <c r="B36" s="318"/>
      <c r="C36" s="148" t="s">
        <v>38</v>
      </c>
      <c r="D36" s="93" t="s">
        <v>37</v>
      </c>
      <c r="E36" s="26" t="s">
        <v>10</v>
      </c>
      <c r="G36" s="246" t="s">
        <v>39</v>
      </c>
    </row>
    <row r="37" spans="2:7" ht="28.8" x14ac:dyDescent="0.3">
      <c r="B37" s="318"/>
      <c r="C37" s="148" t="s">
        <v>40</v>
      </c>
      <c r="D37" s="93" t="s">
        <v>41</v>
      </c>
      <c r="E37" s="26" t="s">
        <v>10</v>
      </c>
      <c r="G37" s="246" t="s">
        <v>42</v>
      </c>
    </row>
    <row r="38" spans="2:7" ht="28.8" x14ac:dyDescent="0.3">
      <c r="B38" s="318"/>
      <c r="C38" s="148" t="s">
        <v>43</v>
      </c>
      <c r="D38" s="93" t="s">
        <v>41</v>
      </c>
      <c r="E38" s="26" t="s">
        <v>10</v>
      </c>
      <c r="G38" s="246"/>
    </row>
    <row r="39" spans="2:7" x14ac:dyDescent="0.3">
      <c r="B39" s="318"/>
      <c r="C39" s="148" t="s">
        <v>44</v>
      </c>
      <c r="D39" s="93" t="s">
        <v>37</v>
      </c>
      <c r="E39" s="26" t="s">
        <v>10</v>
      </c>
      <c r="G39" s="247"/>
    </row>
    <row r="40" spans="2:7" x14ac:dyDescent="0.3">
      <c r="B40" s="318"/>
      <c r="C40" s="148" t="s">
        <v>45</v>
      </c>
      <c r="D40" s="93" t="s">
        <v>46</v>
      </c>
      <c r="E40" s="26" t="s">
        <v>10</v>
      </c>
      <c r="G40" s="247"/>
    </row>
    <row r="41" spans="2:7" ht="28.8" x14ac:dyDescent="0.3">
      <c r="B41" s="318"/>
      <c r="C41" s="148" t="s">
        <v>47</v>
      </c>
      <c r="D41" s="93" t="s">
        <v>46</v>
      </c>
      <c r="E41" s="26" t="s">
        <v>12</v>
      </c>
      <c r="G41" s="246" t="s">
        <v>48</v>
      </c>
    </row>
    <row r="42" spans="2:7" ht="28.8" x14ac:dyDescent="0.3">
      <c r="B42" s="318"/>
      <c r="C42" s="233" t="s">
        <v>49</v>
      </c>
      <c r="D42" s="93" t="s">
        <v>50</v>
      </c>
      <c r="E42" s="26" t="s">
        <v>10</v>
      </c>
      <c r="F42" s="26" t="s">
        <v>2546</v>
      </c>
      <c r="G42" s="246"/>
    </row>
    <row r="43" spans="2:7" ht="28.8" x14ac:dyDescent="0.3">
      <c r="B43" s="318"/>
      <c r="C43" s="148" t="s">
        <v>51</v>
      </c>
      <c r="D43" s="93" t="s">
        <v>52</v>
      </c>
      <c r="E43" s="26" t="s">
        <v>10</v>
      </c>
      <c r="F43" s="26" t="s">
        <v>2546</v>
      </c>
      <c r="G43" s="246"/>
    </row>
    <row r="44" spans="2:7" x14ac:dyDescent="0.3">
      <c r="B44" s="318"/>
      <c r="C44" s="234" t="s">
        <v>53</v>
      </c>
      <c r="D44" s="93" t="s">
        <v>52</v>
      </c>
      <c r="E44" s="26" t="s">
        <v>10</v>
      </c>
      <c r="G44" s="246"/>
    </row>
    <row r="45" spans="2:7" ht="28.8" x14ac:dyDescent="0.3">
      <c r="B45" s="318"/>
      <c r="C45" s="148" t="s">
        <v>54</v>
      </c>
      <c r="D45" s="93" t="s">
        <v>52</v>
      </c>
      <c r="E45" s="26" t="s">
        <v>10</v>
      </c>
      <c r="F45" s="26" t="s">
        <v>2546</v>
      </c>
      <c r="G45" s="246"/>
    </row>
    <row r="46" spans="2:7" ht="28.8" x14ac:dyDescent="0.3">
      <c r="B46" s="318"/>
      <c r="C46" s="148" t="s">
        <v>55</v>
      </c>
      <c r="D46" s="93" t="s">
        <v>52</v>
      </c>
      <c r="E46" s="26" t="s">
        <v>10</v>
      </c>
      <c r="G46" s="246"/>
    </row>
    <row r="47" spans="2:7" x14ac:dyDescent="0.3">
      <c r="B47" s="318"/>
      <c r="C47" s="148" t="s">
        <v>56</v>
      </c>
      <c r="D47" s="93" t="s">
        <v>57</v>
      </c>
      <c r="E47" s="26" t="s">
        <v>10</v>
      </c>
      <c r="G47" s="246" t="s">
        <v>58</v>
      </c>
    </row>
    <row r="48" spans="2:7" x14ac:dyDescent="0.3">
      <c r="B48" s="318"/>
      <c r="C48" s="148" t="s">
        <v>59</v>
      </c>
      <c r="D48" s="93" t="s">
        <v>57</v>
      </c>
      <c r="E48" s="26" t="s">
        <v>10</v>
      </c>
      <c r="G48" s="246" t="s">
        <v>60</v>
      </c>
    </row>
    <row r="49" spans="2:7" ht="28.8" x14ac:dyDescent="0.3">
      <c r="B49" s="318"/>
      <c r="C49" s="148" t="s">
        <v>61</v>
      </c>
      <c r="D49" s="93" t="s">
        <v>57</v>
      </c>
      <c r="E49" s="26" t="s">
        <v>12</v>
      </c>
      <c r="G49" s="246" t="s">
        <v>62</v>
      </c>
    </row>
    <row r="50" spans="2:7" x14ac:dyDescent="0.3">
      <c r="B50" s="318"/>
      <c r="C50" s="167" t="s">
        <v>63</v>
      </c>
      <c r="D50" s="93" t="s">
        <v>64</v>
      </c>
      <c r="E50" s="26" t="s">
        <v>10</v>
      </c>
      <c r="G50" s="248"/>
    </row>
    <row r="51" spans="2:7" x14ac:dyDescent="0.3">
      <c r="B51" s="318"/>
      <c r="C51" s="167" t="s">
        <v>65</v>
      </c>
      <c r="D51" s="93" t="s">
        <v>64</v>
      </c>
      <c r="E51" s="26" t="s">
        <v>10</v>
      </c>
      <c r="G51" s="248"/>
    </row>
    <row r="52" spans="2:7" ht="28.8" x14ac:dyDescent="0.3">
      <c r="B52" s="318"/>
      <c r="C52" s="167" t="s">
        <v>66</v>
      </c>
      <c r="D52" s="93" t="s">
        <v>67</v>
      </c>
      <c r="E52" s="26" t="s">
        <v>2461</v>
      </c>
      <c r="F52" s="26" t="s">
        <v>2547</v>
      </c>
      <c r="G52" s="248" t="s">
        <v>2567</v>
      </c>
    </row>
    <row r="53" spans="2:7" ht="28.8" x14ac:dyDescent="0.3">
      <c r="B53" s="318"/>
      <c r="C53" s="167" t="s">
        <v>68</v>
      </c>
      <c r="D53" s="93"/>
      <c r="E53" s="26" t="s">
        <v>2461</v>
      </c>
      <c r="F53" s="26" t="s">
        <v>2547</v>
      </c>
      <c r="G53" s="248"/>
    </row>
    <row r="54" spans="2:7" ht="43.2" x14ac:dyDescent="0.3">
      <c r="B54" s="318"/>
      <c r="C54" s="167" t="s">
        <v>2448</v>
      </c>
      <c r="D54" s="93" t="s">
        <v>67</v>
      </c>
      <c r="E54" s="26" t="s">
        <v>2461</v>
      </c>
      <c r="F54" s="26" t="s">
        <v>2547</v>
      </c>
      <c r="G54" s="248" t="s">
        <v>69</v>
      </c>
    </row>
    <row r="55" spans="2:7" ht="28.8" x14ac:dyDescent="0.3">
      <c r="B55" s="318"/>
      <c r="C55" s="167" t="s">
        <v>70</v>
      </c>
      <c r="D55" s="93" t="s">
        <v>50</v>
      </c>
      <c r="E55" s="26" t="s">
        <v>10</v>
      </c>
      <c r="F55" s="26" t="s">
        <v>2546</v>
      </c>
      <c r="G55" s="249"/>
    </row>
    <row r="56" spans="2:7" ht="28.8" x14ac:dyDescent="0.3">
      <c r="B56" s="318"/>
      <c r="C56" s="167" t="s">
        <v>71</v>
      </c>
      <c r="D56" s="93" t="s">
        <v>50</v>
      </c>
      <c r="E56" s="26" t="s">
        <v>10</v>
      </c>
      <c r="F56" s="26" t="s">
        <v>2546</v>
      </c>
      <c r="G56" s="248" t="s">
        <v>72</v>
      </c>
    </row>
    <row r="57" spans="2:7" ht="28.8" x14ac:dyDescent="0.3">
      <c r="B57" s="318"/>
      <c r="C57" s="167" t="s">
        <v>73</v>
      </c>
      <c r="D57" s="93" t="s">
        <v>67</v>
      </c>
      <c r="E57" s="26" t="s">
        <v>2461</v>
      </c>
      <c r="F57" s="26" t="s">
        <v>2547</v>
      </c>
      <c r="G57" s="249"/>
    </row>
    <row r="58" spans="2:7" ht="28.8" x14ac:dyDescent="0.3">
      <c r="B58" s="318"/>
      <c r="C58" s="167" t="s">
        <v>74</v>
      </c>
      <c r="D58" s="93" t="s">
        <v>67</v>
      </c>
      <c r="E58" s="26" t="s">
        <v>2461</v>
      </c>
      <c r="F58" s="26" t="s">
        <v>2547</v>
      </c>
      <c r="G58" s="248" t="s">
        <v>2568</v>
      </c>
    </row>
    <row r="59" spans="2:7" ht="28.8" x14ac:dyDescent="0.3">
      <c r="B59" s="318"/>
      <c r="C59" s="167" t="s">
        <v>75</v>
      </c>
      <c r="D59" s="93" t="s">
        <v>67</v>
      </c>
      <c r="E59" s="26" t="s">
        <v>2461</v>
      </c>
      <c r="F59" s="26" t="s">
        <v>2547</v>
      </c>
      <c r="G59" s="248" t="s">
        <v>2569</v>
      </c>
    </row>
    <row r="60" spans="2:7" ht="28.8" x14ac:dyDescent="0.3">
      <c r="B60" s="318"/>
      <c r="C60" s="167" t="s">
        <v>76</v>
      </c>
      <c r="D60" s="93" t="s">
        <v>50</v>
      </c>
      <c r="E60" s="26" t="s">
        <v>10</v>
      </c>
      <c r="F60" s="26" t="s">
        <v>2546</v>
      </c>
      <c r="G60" s="249"/>
    </row>
    <row r="61" spans="2:7" ht="28.8" x14ac:dyDescent="0.3">
      <c r="B61" s="318"/>
      <c r="C61" s="167" t="s">
        <v>77</v>
      </c>
      <c r="D61" s="93" t="s">
        <v>50</v>
      </c>
      <c r="E61" s="26" t="s">
        <v>12</v>
      </c>
      <c r="F61" s="26" t="s">
        <v>2546</v>
      </c>
      <c r="G61" s="248" t="s">
        <v>2570</v>
      </c>
    </row>
    <row r="62" spans="2:7" ht="28.8" x14ac:dyDescent="0.3">
      <c r="B62" s="318"/>
      <c r="C62" s="148" t="s">
        <v>78</v>
      </c>
      <c r="D62" s="93" t="s">
        <v>79</v>
      </c>
      <c r="E62" s="26" t="s">
        <v>12</v>
      </c>
      <c r="F62" s="26" t="s">
        <v>2548</v>
      </c>
      <c r="G62" s="249"/>
    </row>
    <row r="63" spans="2:7" ht="28.8" x14ac:dyDescent="0.3">
      <c r="B63" s="318"/>
      <c r="C63" s="148" t="s">
        <v>80</v>
      </c>
      <c r="D63" s="93" t="s">
        <v>79</v>
      </c>
      <c r="E63" s="26" t="s">
        <v>12</v>
      </c>
      <c r="F63" s="26" t="s">
        <v>2548</v>
      </c>
      <c r="G63" s="248" t="s">
        <v>80</v>
      </c>
    </row>
    <row r="64" spans="2:7" ht="28.8" x14ac:dyDescent="0.3">
      <c r="B64" s="318"/>
      <c r="C64" s="148" t="s">
        <v>81</v>
      </c>
      <c r="D64" s="93" t="s">
        <v>79</v>
      </c>
      <c r="E64" s="26" t="s">
        <v>12</v>
      </c>
      <c r="F64" s="26" t="s">
        <v>2548</v>
      </c>
      <c r="G64" s="248" t="s">
        <v>81</v>
      </c>
    </row>
    <row r="65" spans="2:7" ht="29.4" thickBot="1" x14ac:dyDescent="0.35">
      <c r="B65" s="318"/>
      <c r="C65" s="149" t="s">
        <v>82</v>
      </c>
      <c r="D65" s="169" t="s">
        <v>79</v>
      </c>
      <c r="E65" s="192" t="s">
        <v>12</v>
      </c>
      <c r="F65" s="192" t="s">
        <v>2548</v>
      </c>
      <c r="G65" s="250" t="s">
        <v>82</v>
      </c>
    </row>
    <row r="66" spans="2:7" x14ac:dyDescent="0.3">
      <c r="B66"/>
      <c r="G66" s="26"/>
    </row>
    <row r="67" spans="2:7" ht="29.4" thickBot="1" x14ac:dyDescent="0.35">
      <c r="B67" s="154"/>
      <c r="C67" s="143" t="s">
        <v>5</v>
      </c>
      <c r="D67" s="143" t="s">
        <v>2458</v>
      </c>
      <c r="E67" s="143" t="s">
        <v>2459</v>
      </c>
      <c r="F67" s="143" t="s">
        <v>2449</v>
      </c>
      <c r="G67" s="251" t="s">
        <v>6</v>
      </c>
    </row>
    <row r="68" spans="2:7" x14ac:dyDescent="0.3">
      <c r="B68" s="306" t="s">
        <v>83</v>
      </c>
      <c r="C68" s="160" t="s">
        <v>84</v>
      </c>
      <c r="D68" s="161" t="s">
        <v>46</v>
      </c>
      <c r="E68" s="26" t="s">
        <v>10</v>
      </c>
      <c r="G68" s="252"/>
    </row>
    <row r="69" spans="2:7" ht="28.8" x14ac:dyDescent="0.3">
      <c r="B69" s="307"/>
      <c r="C69" s="162" t="s">
        <v>85</v>
      </c>
      <c r="D69" s="93" t="s">
        <v>86</v>
      </c>
      <c r="E69" s="26" t="s">
        <v>2461</v>
      </c>
      <c r="F69" s="26" t="s">
        <v>2547</v>
      </c>
      <c r="G69" s="253" t="s">
        <v>2571</v>
      </c>
    </row>
    <row r="70" spans="2:7" ht="43.2" x14ac:dyDescent="0.3">
      <c r="B70" s="307"/>
      <c r="C70" s="162" t="s">
        <v>87</v>
      </c>
      <c r="D70" s="93" t="s">
        <v>86</v>
      </c>
      <c r="E70" s="26" t="s">
        <v>2461</v>
      </c>
      <c r="F70" s="26" t="s">
        <v>2547</v>
      </c>
      <c r="G70" s="253" t="s">
        <v>2572</v>
      </c>
    </row>
    <row r="71" spans="2:7" ht="28.8" x14ac:dyDescent="0.3">
      <c r="B71" s="307"/>
      <c r="C71" s="162" t="s">
        <v>88</v>
      </c>
      <c r="D71" s="93" t="s">
        <v>46</v>
      </c>
      <c r="E71" s="26" t="s">
        <v>2461</v>
      </c>
      <c r="G71" s="253" t="s">
        <v>2573</v>
      </c>
    </row>
    <row r="72" spans="2:7" x14ac:dyDescent="0.3">
      <c r="B72" s="307"/>
      <c r="C72" s="163" t="s">
        <v>89</v>
      </c>
      <c r="D72" s="93" t="s">
        <v>46</v>
      </c>
      <c r="E72" s="26" t="s">
        <v>10</v>
      </c>
      <c r="G72" s="254"/>
    </row>
    <row r="73" spans="2:7" ht="28.8" x14ac:dyDescent="0.3">
      <c r="B73" s="307"/>
      <c r="C73" s="163" t="s">
        <v>90</v>
      </c>
      <c r="D73" s="93" t="s">
        <v>46</v>
      </c>
      <c r="E73" s="26" t="s">
        <v>2461</v>
      </c>
      <c r="G73" s="253" t="s">
        <v>91</v>
      </c>
    </row>
    <row r="74" spans="2:7" ht="28.8" x14ac:dyDescent="0.3">
      <c r="B74" s="307"/>
      <c r="C74" s="163" t="s">
        <v>92</v>
      </c>
      <c r="D74" s="93" t="s">
        <v>46</v>
      </c>
      <c r="E74" s="26" t="s">
        <v>10</v>
      </c>
      <c r="G74" s="253" t="s">
        <v>93</v>
      </c>
    </row>
    <row r="75" spans="2:7" ht="28.8" x14ac:dyDescent="0.3">
      <c r="B75" s="307"/>
      <c r="C75" s="163" t="s">
        <v>94</v>
      </c>
      <c r="D75" s="93" t="s">
        <v>9</v>
      </c>
      <c r="E75" s="26" t="s">
        <v>2461</v>
      </c>
      <c r="G75" s="253" t="s">
        <v>95</v>
      </c>
    </row>
    <row r="76" spans="2:7" x14ac:dyDescent="0.3">
      <c r="B76" s="307"/>
      <c r="C76" s="162" t="s">
        <v>96</v>
      </c>
      <c r="D76" s="93" t="s">
        <v>9</v>
      </c>
      <c r="E76" s="26" t="s">
        <v>2461</v>
      </c>
      <c r="G76" s="254"/>
    </row>
    <row r="77" spans="2:7" ht="28.8" x14ac:dyDescent="0.3">
      <c r="B77" s="307"/>
      <c r="C77" s="162" t="s">
        <v>97</v>
      </c>
      <c r="D77" s="93" t="s">
        <v>9</v>
      </c>
      <c r="E77" s="26" t="s">
        <v>2461</v>
      </c>
      <c r="G77" s="255" t="s">
        <v>98</v>
      </c>
    </row>
    <row r="78" spans="2:7" ht="28.8" x14ac:dyDescent="0.3">
      <c r="B78" s="307"/>
      <c r="C78" s="162" t="s">
        <v>99</v>
      </c>
      <c r="D78" s="93" t="s">
        <v>9</v>
      </c>
      <c r="E78" s="26" t="s">
        <v>2461</v>
      </c>
      <c r="G78" s="255" t="s">
        <v>100</v>
      </c>
    </row>
    <row r="79" spans="2:7" x14ac:dyDescent="0.3">
      <c r="B79" s="307"/>
      <c r="C79" s="162" t="s">
        <v>101</v>
      </c>
      <c r="D79" s="93" t="s">
        <v>9</v>
      </c>
      <c r="E79" s="26" t="s">
        <v>2461</v>
      </c>
      <c r="G79" s="255" t="s">
        <v>2574</v>
      </c>
    </row>
    <row r="80" spans="2:7" ht="15" thickBot="1" x14ac:dyDescent="0.35">
      <c r="B80" s="307"/>
      <c r="C80" s="164" t="s">
        <v>102</v>
      </c>
      <c r="D80" s="165" t="s">
        <v>9</v>
      </c>
      <c r="E80" s="235" t="s">
        <v>2461</v>
      </c>
      <c r="F80" s="190"/>
      <c r="G80" s="256" t="s">
        <v>2575</v>
      </c>
    </row>
    <row r="81" spans="2:7" x14ac:dyDescent="0.3">
      <c r="B81" s="34"/>
      <c r="G81" s="26"/>
    </row>
    <row r="82" spans="2:7" ht="29.4" thickBot="1" x14ac:dyDescent="0.35">
      <c r="B82" s="34"/>
      <c r="C82" s="145" t="s">
        <v>5</v>
      </c>
      <c r="D82" s="145" t="s">
        <v>2458</v>
      </c>
      <c r="E82" s="145" t="s">
        <v>2459</v>
      </c>
      <c r="F82" s="145" t="s">
        <v>2449</v>
      </c>
      <c r="G82" s="257" t="s">
        <v>6</v>
      </c>
    </row>
    <row r="83" spans="2:7" ht="14.4" customHeight="1" x14ac:dyDescent="0.3">
      <c r="B83" s="314" t="s">
        <v>103</v>
      </c>
      <c r="C83" s="178" t="s">
        <v>104</v>
      </c>
      <c r="D83" s="179" t="s">
        <v>105</v>
      </c>
      <c r="E83" s="26" t="s">
        <v>10</v>
      </c>
      <c r="F83" s="189"/>
      <c r="G83" s="258"/>
    </row>
    <row r="84" spans="2:7" ht="28.8" x14ac:dyDescent="0.3">
      <c r="B84" s="315"/>
      <c r="C84" s="180" t="s">
        <v>106</v>
      </c>
      <c r="D84" s="93" t="s">
        <v>105</v>
      </c>
      <c r="E84" s="26" t="s">
        <v>10</v>
      </c>
      <c r="G84" s="259" t="s">
        <v>2576</v>
      </c>
    </row>
    <row r="85" spans="2:7" x14ac:dyDescent="0.3">
      <c r="B85" s="315"/>
      <c r="C85" s="180" t="s">
        <v>107</v>
      </c>
      <c r="D85" s="93" t="s">
        <v>108</v>
      </c>
      <c r="E85" s="26" t="s">
        <v>10</v>
      </c>
      <c r="G85" s="260"/>
    </row>
    <row r="86" spans="2:7" ht="28.8" x14ac:dyDescent="0.3">
      <c r="B86" s="315"/>
      <c r="C86" s="180" t="s">
        <v>109</v>
      </c>
      <c r="D86" s="93" t="s">
        <v>108</v>
      </c>
      <c r="E86" s="26" t="s">
        <v>10</v>
      </c>
      <c r="G86" s="259" t="s">
        <v>110</v>
      </c>
    </row>
    <row r="87" spans="2:7" ht="28.8" x14ac:dyDescent="0.3">
      <c r="B87" s="315"/>
      <c r="C87" s="180" t="s">
        <v>111</v>
      </c>
      <c r="D87" s="93" t="s">
        <v>112</v>
      </c>
      <c r="E87" s="26" t="s">
        <v>12</v>
      </c>
      <c r="G87" s="259" t="s">
        <v>113</v>
      </c>
    </row>
    <row r="88" spans="2:7" ht="28.8" x14ac:dyDescent="0.3">
      <c r="B88" s="315"/>
      <c r="C88" s="181" t="s">
        <v>2478</v>
      </c>
      <c r="D88" s="93" t="s">
        <v>114</v>
      </c>
      <c r="E88" s="26" t="s">
        <v>10</v>
      </c>
      <c r="G88" s="261" t="s">
        <v>115</v>
      </c>
    </row>
    <row r="89" spans="2:7" ht="57.6" x14ac:dyDescent="0.3">
      <c r="B89" s="315"/>
      <c r="C89" s="181" t="s">
        <v>116</v>
      </c>
      <c r="D89" s="93" t="s">
        <v>114</v>
      </c>
      <c r="E89" s="26" t="s">
        <v>10</v>
      </c>
      <c r="F89" s="26" t="s">
        <v>2549</v>
      </c>
      <c r="G89" s="261"/>
    </row>
    <row r="90" spans="2:7" ht="57.6" x14ac:dyDescent="0.3">
      <c r="B90" s="315"/>
      <c r="C90" s="181" t="s">
        <v>2471</v>
      </c>
      <c r="D90" s="93" t="s">
        <v>114</v>
      </c>
      <c r="E90" s="26" t="s">
        <v>10</v>
      </c>
      <c r="F90" s="26" t="s">
        <v>2549</v>
      </c>
      <c r="G90" s="261" t="s">
        <v>117</v>
      </c>
    </row>
    <row r="91" spans="2:7" ht="57.6" x14ac:dyDescent="0.3">
      <c r="B91" s="315"/>
      <c r="C91" s="181" t="s">
        <v>2470</v>
      </c>
      <c r="D91" s="93" t="s">
        <v>114</v>
      </c>
      <c r="E91" s="26" t="s">
        <v>10</v>
      </c>
      <c r="F91" s="26" t="s">
        <v>2549</v>
      </c>
      <c r="G91" s="261" t="s">
        <v>117</v>
      </c>
    </row>
    <row r="92" spans="2:7" ht="28.8" x14ac:dyDescent="0.3">
      <c r="B92" s="315"/>
      <c r="C92" s="181" t="s">
        <v>118</v>
      </c>
      <c r="D92" s="93" t="s">
        <v>112</v>
      </c>
      <c r="E92" s="26" t="s">
        <v>2461</v>
      </c>
      <c r="G92" s="259" t="s">
        <v>119</v>
      </c>
    </row>
    <row r="93" spans="2:7" ht="28.8" x14ac:dyDescent="0.3">
      <c r="B93" s="315"/>
      <c r="C93" s="181" t="s">
        <v>120</v>
      </c>
      <c r="D93" s="93" t="s">
        <v>121</v>
      </c>
      <c r="E93" s="26" t="s">
        <v>10</v>
      </c>
      <c r="G93" s="261" t="s">
        <v>122</v>
      </c>
    </row>
    <row r="94" spans="2:7" ht="28.8" x14ac:dyDescent="0.3">
      <c r="B94" s="315"/>
      <c r="C94" s="181" t="s">
        <v>123</v>
      </c>
      <c r="D94" s="93" t="s">
        <v>124</v>
      </c>
      <c r="E94" s="26" t="s">
        <v>10</v>
      </c>
      <c r="G94" s="261" t="s">
        <v>2577</v>
      </c>
    </row>
    <row r="95" spans="2:7" ht="28.8" x14ac:dyDescent="0.3">
      <c r="B95" s="315"/>
      <c r="C95" s="181" t="s">
        <v>125</v>
      </c>
      <c r="D95" s="93" t="s">
        <v>124</v>
      </c>
      <c r="E95" s="26" t="s">
        <v>10</v>
      </c>
      <c r="G95" s="261"/>
    </row>
    <row r="96" spans="2:7" x14ac:dyDescent="0.3">
      <c r="B96" s="315"/>
      <c r="C96" s="181" t="s">
        <v>126</v>
      </c>
      <c r="D96" s="93" t="s">
        <v>127</v>
      </c>
      <c r="E96" s="26" t="s">
        <v>10</v>
      </c>
      <c r="G96" s="260"/>
    </row>
    <row r="97" spans="2:7" x14ac:dyDescent="0.3">
      <c r="B97" s="315"/>
      <c r="C97" s="181" t="s">
        <v>128</v>
      </c>
      <c r="D97" s="93" t="s">
        <v>127</v>
      </c>
      <c r="E97" s="26" t="s">
        <v>10</v>
      </c>
      <c r="G97" s="259" t="s">
        <v>129</v>
      </c>
    </row>
    <row r="98" spans="2:7" ht="28.8" x14ac:dyDescent="0.3">
      <c r="B98" s="315"/>
      <c r="C98" s="181" t="s">
        <v>130</v>
      </c>
      <c r="D98" s="93" t="s">
        <v>112</v>
      </c>
      <c r="E98" s="26" t="s">
        <v>10</v>
      </c>
      <c r="G98" s="259" t="s">
        <v>131</v>
      </c>
    </row>
    <row r="99" spans="2:7" ht="28.8" x14ac:dyDescent="0.3">
      <c r="B99" s="315"/>
      <c r="C99" s="181" t="s">
        <v>132</v>
      </c>
      <c r="D99" s="93" t="s">
        <v>127</v>
      </c>
      <c r="E99" s="26" t="s">
        <v>2461</v>
      </c>
      <c r="G99" s="261" t="s">
        <v>133</v>
      </c>
    </row>
    <row r="100" spans="2:7" x14ac:dyDescent="0.3">
      <c r="B100" s="315"/>
      <c r="C100" s="181" t="s">
        <v>134</v>
      </c>
      <c r="D100" s="93" t="s">
        <v>127</v>
      </c>
      <c r="E100" s="26" t="s">
        <v>2461</v>
      </c>
      <c r="G100" s="260"/>
    </row>
    <row r="101" spans="2:7" ht="28.8" x14ac:dyDescent="0.3">
      <c r="B101" s="315"/>
      <c r="C101" s="181" t="s">
        <v>135</v>
      </c>
      <c r="D101" s="93" t="s">
        <v>112</v>
      </c>
      <c r="E101" s="26" t="s">
        <v>12</v>
      </c>
      <c r="G101" s="261" t="s">
        <v>136</v>
      </c>
    </row>
    <row r="102" spans="2:7" ht="43.2" x14ac:dyDescent="0.3">
      <c r="B102" s="315"/>
      <c r="C102" s="321" t="s">
        <v>137</v>
      </c>
      <c r="D102" s="93" t="s">
        <v>112</v>
      </c>
      <c r="E102" s="26" t="s">
        <v>10</v>
      </c>
      <c r="F102" s="26" t="s">
        <v>2550</v>
      </c>
      <c r="G102" s="261" t="s">
        <v>138</v>
      </c>
    </row>
    <row r="103" spans="2:7" ht="28.8" x14ac:dyDescent="0.3">
      <c r="B103" s="315"/>
      <c r="C103" s="322"/>
      <c r="D103" s="93" t="s">
        <v>112</v>
      </c>
      <c r="E103" s="26" t="s">
        <v>10</v>
      </c>
      <c r="G103" s="261" t="s">
        <v>139</v>
      </c>
    </row>
    <row r="104" spans="2:7" ht="28.8" x14ac:dyDescent="0.3">
      <c r="B104" s="315"/>
      <c r="C104" s="157" t="s">
        <v>140</v>
      </c>
      <c r="D104" s="93" t="s">
        <v>141</v>
      </c>
      <c r="E104" s="26" t="s">
        <v>10</v>
      </c>
      <c r="G104" s="262"/>
    </row>
    <row r="105" spans="2:7" ht="28.8" x14ac:dyDescent="0.3">
      <c r="B105" s="315"/>
      <c r="C105" s="157" t="s">
        <v>142</v>
      </c>
      <c r="D105" s="93" t="s">
        <v>143</v>
      </c>
      <c r="E105" s="26" t="s">
        <v>10</v>
      </c>
      <c r="F105" s="26" t="s">
        <v>2551</v>
      </c>
      <c r="G105" s="262"/>
    </row>
    <row r="106" spans="2:7" ht="28.8" x14ac:dyDescent="0.3">
      <c r="B106" s="315"/>
      <c r="C106" s="181" t="s">
        <v>144</v>
      </c>
      <c r="D106" s="93" t="s">
        <v>112</v>
      </c>
      <c r="E106" s="26" t="s">
        <v>2461</v>
      </c>
      <c r="F106" s="26" t="s">
        <v>2547</v>
      </c>
      <c r="G106" s="260"/>
    </row>
    <row r="107" spans="2:7" ht="28.8" x14ac:dyDescent="0.3">
      <c r="B107" s="316"/>
      <c r="C107" s="323" t="s">
        <v>145</v>
      </c>
      <c r="D107" s="308" t="s">
        <v>112</v>
      </c>
      <c r="E107" s="308" t="s">
        <v>2461</v>
      </c>
      <c r="F107" s="308" t="s">
        <v>2547</v>
      </c>
      <c r="G107" s="261" t="s">
        <v>2578</v>
      </c>
    </row>
    <row r="108" spans="2:7" ht="28.8" x14ac:dyDescent="0.3">
      <c r="B108" s="315"/>
      <c r="C108" s="308"/>
      <c r="D108" s="308"/>
      <c r="E108" s="308"/>
      <c r="F108" s="308"/>
      <c r="G108" s="261" t="s">
        <v>146</v>
      </c>
    </row>
    <row r="109" spans="2:7" ht="28.8" x14ac:dyDescent="0.3">
      <c r="B109" s="315"/>
      <c r="C109" s="308"/>
      <c r="D109" s="308"/>
      <c r="E109" s="308"/>
      <c r="F109" s="308"/>
      <c r="G109" s="261" t="s">
        <v>147</v>
      </c>
    </row>
    <row r="110" spans="2:7" ht="29.4" thickBot="1" x14ac:dyDescent="0.35">
      <c r="B110" s="315"/>
      <c r="C110" s="309"/>
      <c r="D110" s="309"/>
      <c r="E110" s="324"/>
      <c r="F110" s="309"/>
      <c r="G110" s="263" t="s">
        <v>148</v>
      </c>
    </row>
    <row r="111" spans="2:7" x14ac:dyDescent="0.3">
      <c r="B111" s="34"/>
      <c r="G111" s="26"/>
    </row>
    <row r="112" spans="2:7" ht="15" thickBot="1" x14ac:dyDescent="0.35">
      <c r="B112" s="34"/>
      <c r="C112" s="264" t="s">
        <v>149</v>
      </c>
      <c r="D112" s="327" t="s">
        <v>150</v>
      </c>
      <c r="E112" s="327"/>
      <c r="F112" s="327" t="s">
        <v>151</v>
      </c>
      <c r="G112" s="328"/>
    </row>
    <row r="113" spans="2:7" ht="28.95" customHeight="1" x14ac:dyDescent="0.3">
      <c r="B113" s="310" t="s">
        <v>152</v>
      </c>
      <c r="C113" s="329" t="s">
        <v>153</v>
      </c>
      <c r="D113" s="330"/>
      <c r="E113" s="330"/>
      <c r="F113" s="330"/>
      <c r="G113" s="331"/>
    </row>
    <row r="114" spans="2:7" ht="45" customHeight="1" x14ac:dyDescent="0.3">
      <c r="B114" s="311"/>
      <c r="C114" s="150" t="s">
        <v>154</v>
      </c>
      <c r="D114" s="304" t="s">
        <v>2532</v>
      </c>
      <c r="E114" s="304"/>
      <c r="F114" s="304" t="s">
        <v>2512</v>
      </c>
      <c r="G114" s="305"/>
    </row>
    <row r="115" spans="2:7" ht="42.6" customHeight="1" x14ac:dyDescent="0.3">
      <c r="B115" s="311"/>
      <c r="C115" s="150" t="s">
        <v>2434</v>
      </c>
      <c r="D115" s="308" t="s">
        <v>2437</v>
      </c>
      <c r="E115" s="308"/>
      <c r="F115" s="304" t="s">
        <v>2512</v>
      </c>
      <c r="G115" s="305"/>
    </row>
    <row r="116" spans="2:7" ht="43.2" customHeight="1" x14ac:dyDescent="0.3">
      <c r="B116" s="311"/>
      <c r="C116" s="150" t="s">
        <v>2443</v>
      </c>
      <c r="D116" s="304" t="s">
        <v>2513</v>
      </c>
      <c r="E116" s="304"/>
      <c r="F116" s="304" t="s">
        <v>2518</v>
      </c>
      <c r="G116" s="305"/>
    </row>
    <row r="117" spans="2:7" ht="43.2" customHeight="1" x14ac:dyDescent="0.3">
      <c r="B117" s="311"/>
      <c r="C117" s="150" t="s">
        <v>155</v>
      </c>
      <c r="D117" s="304" t="s">
        <v>156</v>
      </c>
      <c r="E117" s="304"/>
      <c r="F117" s="304" t="s">
        <v>2514</v>
      </c>
      <c r="G117" s="305"/>
    </row>
    <row r="118" spans="2:7" x14ac:dyDescent="0.3">
      <c r="B118" s="311"/>
      <c r="C118" s="150" t="s">
        <v>157</v>
      </c>
      <c r="D118" s="304" t="s">
        <v>158</v>
      </c>
      <c r="E118" s="304"/>
      <c r="F118" s="304" t="s">
        <v>2514</v>
      </c>
      <c r="G118" s="305"/>
    </row>
    <row r="119" spans="2:7" x14ac:dyDescent="0.3">
      <c r="B119" s="311"/>
      <c r="C119" s="150" t="s">
        <v>159</v>
      </c>
      <c r="D119" s="304" t="s">
        <v>160</v>
      </c>
      <c r="E119" s="304"/>
      <c r="F119" s="304" t="s">
        <v>2515</v>
      </c>
      <c r="G119" s="305"/>
    </row>
    <row r="120" spans="2:7" x14ac:dyDescent="0.3">
      <c r="B120" s="311"/>
      <c r="C120" s="150" t="s">
        <v>161</v>
      </c>
      <c r="D120" s="304" t="s">
        <v>162</v>
      </c>
      <c r="E120" s="304"/>
      <c r="F120" s="304" t="s">
        <v>2515</v>
      </c>
      <c r="G120" s="305"/>
    </row>
    <row r="121" spans="2:7" x14ac:dyDescent="0.3">
      <c r="B121" s="311"/>
      <c r="C121" s="150" t="s">
        <v>163</v>
      </c>
      <c r="D121" s="304" t="s">
        <v>164</v>
      </c>
      <c r="E121" s="304"/>
      <c r="F121" s="304" t="s">
        <v>2515</v>
      </c>
      <c r="G121" s="305"/>
    </row>
    <row r="122" spans="2:7" ht="27" customHeight="1" x14ac:dyDescent="0.3">
      <c r="B122" s="311"/>
      <c r="C122" s="150" t="s">
        <v>165</v>
      </c>
      <c r="D122" s="304" t="s">
        <v>2516</v>
      </c>
      <c r="E122" s="304"/>
      <c r="F122" s="304" t="s">
        <v>2521</v>
      </c>
      <c r="G122" s="305"/>
    </row>
    <row r="123" spans="2:7" ht="31.2" customHeight="1" x14ac:dyDescent="0.3">
      <c r="B123" s="311"/>
      <c r="C123" s="168" t="s">
        <v>166</v>
      </c>
      <c r="D123" s="304" t="s">
        <v>2517</v>
      </c>
      <c r="E123" s="304"/>
      <c r="F123" s="304" t="s">
        <v>2520</v>
      </c>
      <c r="G123" s="305"/>
    </row>
    <row r="124" spans="2:7" ht="31.2" customHeight="1" x14ac:dyDescent="0.3">
      <c r="B124" s="311"/>
      <c r="C124" s="168" t="s">
        <v>167</v>
      </c>
      <c r="D124" s="304" t="s">
        <v>168</v>
      </c>
      <c r="E124" s="304"/>
      <c r="F124" s="304" t="s">
        <v>2519</v>
      </c>
      <c r="G124" s="305"/>
    </row>
    <row r="125" spans="2:7" ht="30" customHeight="1" thickBot="1" x14ac:dyDescent="0.35">
      <c r="B125" s="311"/>
      <c r="C125" s="236" t="s">
        <v>2509</v>
      </c>
      <c r="D125" s="302" t="s">
        <v>2523</v>
      </c>
      <c r="E125" s="302"/>
      <c r="F125" s="302" t="s">
        <v>2522</v>
      </c>
      <c r="G125" s="303"/>
    </row>
    <row r="126" spans="2:7" x14ac:dyDescent="0.3">
      <c r="B126" s="36"/>
    </row>
  </sheetData>
  <mergeCells count="48">
    <mergeCell ref="C9:G9"/>
    <mergeCell ref="A1:G1"/>
    <mergeCell ref="C2:G2"/>
    <mergeCell ref="C3:G3"/>
    <mergeCell ref="C5:G5"/>
    <mergeCell ref="C6:G6"/>
    <mergeCell ref="C7:G7"/>
    <mergeCell ref="B5:B9"/>
    <mergeCell ref="C8:G8"/>
    <mergeCell ref="B11:G11"/>
    <mergeCell ref="F116:G116"/>
    <mergeCell ref="F115:G115"/>
    <mergeCell ref="F114:G114"/>
    <mergeCell ref="F112:G112"/>
    <mergeCell ref="D112:E112"/>
    <mergeCell ref="C113:G113"/>
    <mergeCell ref="D114:E114"/>
    <mergeCell ref="D115:E115"/>
    <mergeCell ref="D116:E116"/>
    <mergeCell ref="D117:E117"/>
    <mergeCell ref="D118:E118"/>
    <mergeCell ref="B113:B125"/>
    <mergeCell ref="B14:B32"/>
    <mergeCell ref="B83:B110"/>
    <mergeCell ref="B35:B65"/>
    <mergeCell ref="D125:E125"/>
    <mergeCell ref="D119:E119"/>
    <mergeCell ref="C28:C29"/>
    <mergeCell ref="C102:C103"/>
    <mergeCell ref="C107:C110"/>
    <mergeCell ref="D107:D110"/>
    <mergeCell ref="E107:E110"/>
    <mergeCell ref="F125:G125"/>
    <mergeCell ref="D124:E124"/>
    <mergeCell ref="F124:G124"/>
    <mergeCell ref="B68:B80"/>
    <mergeCell ref="D121:E121"/>
    <mergeCell ref="D122:E122"/>
    <mergeCell ref="F122:G122"/>
    <mergeCell ref="F123:G123"/>
    <mergeCell ref="F121:G121"/>
    <mergeCell ref="F107:F110"/>
    <mergeCell ref="D123:E123"/>
    <mergeCell ref="D120:E120"/>
    <mergeCell ref="F117:G117"/>
    <mergeCell ref="F118:G118"/>
    <mergeCell ref="F119:G119"/>
    <mergeCell ref="F120:G120"/>
  </mergeCells>
  <phoneticPr fontId="28" type="noConversion"/>
  <hyperlinks>
    <hyperlink ref="B14" location="Population!A1" display="Population Metrics" xr:uid="{B4C1ECA0-A6D7-433E-97D0-4BB0A93A75CA}"/>
    <hyperlink ref="B35" location="Households!A1" display="Households Metrics" xr:uid="{698121A7-A0C6-48E4-B90F-29C6E55198E6}"/>
    <hyperlink ref="B68" location="' Economic Conditions'!A1" display="Economic Conditions Metrics" xr:uid="{B7C4C57F-F0AD-4838-8447-0AAF8352A89B}"/>
    <hyperlink ref="B83" location="Housing!A1" display="Housing Metrics" xr:uid="{75B0CE88-E721-41C8-B353-F70F0A73F0F1}"/>
    <hyperlink ref="C14" location="PopT1" display="Total Population (City, County, and State)" xr:uid="{180DB89E-2EA7-47C7-AE56-6FB9353729CB}"/>
    <hyperlink ref="C15" location="PopT2" display="Total Population, Over Time (City)" xr:uid="{B65813C7-54C6-450F-8F51-BCE092CD1A04}"/>
    <hyperlink ref="C16" location="PopT3" display="Population by Sex by Age, Detailed (City, County, and State) " xr:uid="{2A5E9E5D-4D06-468F-908F-213DD2BE78A1}"/>
    <hyperlink ref="C17" location="PopT4" display="Population by Age, Detailed (City, County, and State)" xr:uid="{D8D2B77B-B177-4D54-8D56-FE759B2DCB94}"/>
    <hyperlink ref="C18" location="PopT5" display="Population by Race (City, County, and State)" xr:uid="{E31D9FDB-70D2-4C29-8C6B-E2DB24EF7E4E}"/>
    <hyperlink ref="C19" location="PopT6" display="Population by Race by Hispanic Origin (City, County, and State)" xr:uid="{3E66FA54-C767-44E0-A48B-1D5E2A0F2DE1}"/>
    <hyperlink ref="C21" location="PopT8" display="Population by Race Over Time, Simplified (City)" xr:uid="{73E0764E-9297-446F-9177-C36F8CD5A0FB}"/>
    <hyperlink ref="C22" location="PopT9" display="Age by Number of Disabilities (City, County, and State)" xr:uid="{BF1EFDDF-DC54-49EC-9981-BBCCC4CEA69A}"/>
    <hyperlink ref="C24" location="PopT11" display="Disability by Type (City, County, and State)" xr:uid="{E1FD88D9-41C8-4BF8-9791-848028AE1CA2}"/>
    <hyperlink ref="C20" location="PopT7" display="Population by Race by Hispanic Origin, Over Time (City)" xr:uid="{F759AF09-9CA0-427E-94D0-DE375E5A7E96}"/>
    <hyperlink ref="C23" location="PopT11" display="Population by Number of Disabilities (City, County, and State) " xr:uid="{E016DBC2-6861-479B-95E3-B9A469375A5F}"/>
    <hyperlink ref="G15" location="PopC1" display="Total Population and Percent Change Over Time (1980 to 2019) (City)" xr:uid="{48583EF4-921C-45B5-8F8A-81021F786133}"/>
    <hyperlink ref="G17" location="PopC2" display="Population by Age (2019) (City)" xr:uid="{688D707C-F9C2-40F5-8AEE-18C8F80712A4}"/>
    <hyperlink ref="G20" location="PopC3" display="Population by Race by Hispanic Origin Over Time (2000 to 2019) (City)" xr:uid="{FB79F596-254E-4533-80EF-EB0B35018816}"/>
    <hyperlink ref="G23" location="PopC4" display="Population by Number of Disabilities (2019) (City)" xr:uid="{25F57BCF-D541-48AF-BD13-753BBE97D82C}"/>
    <hyperlink ref="G24" location="PopC5" display="Disability by Type for Population with a Disability (2019) (City)" xr:uid="{BE0F7600-5ECD-4091-B96E-D4B3BA534B51}"/>
    <hyperlink ref="C35" location="HouseholdsT1" display="Total Households Over Time (City)" xr:uid="{B8A99479-4809-4D44-AB52-4198FAA0DF1D}"/>
    <hyperlink ref="C36" location="HouseholdsT2" display="Households by Type (City, County, and State) " xr:uid="{46977FFE-9D19-4945-88B5-5CA10C0681F3}"/>
    <hyperlink ref="C39" location="HouseholdsT4" display="Households by Size (City, County, and State) " xr:uid="{83B77BDE-9AB5-482B-B919-8D100DE58DF7}"/>
    <hyperlink ref="C40" location="HouseholdsT5" display="Average Household Size (City, County, and State)" xr:uid="{E8147D26-686B-4497-ABA0-C24F39D8A994}"/>
    <hyperlink ref="C41" location="HouseholdsT6" display="Average Household Size Over Time (City)" xr:uid="{54C2BEE3-5587-49AA-9A20-8F0D34034E68}"/>
    <hyperlink ref="C47" location="HouseholdsT9" display="Senior Households by Income (City, County, and State)" xr:uid="{38DD19CD-1394-44FD-940D-44E3C944A99D}"/>
    <hyperlink ref="C48" location="HouseholdsT10" display="Senior Households by Tenure (City, County, and State)" xr:uid="{52A93E2F-3A13-44AC-920E-1C08275EE58F}"/>
    <hyperlink ref="G35" location="HouseholdsC1" display="Total Households and Percent Change Over Time (1980 to 2019*) (City)" xr:uid="{38EF9698-A5ED-4DBB-A6C5-C07F97CB1BE1}"/>
    <hyperlink ref="G36" location="HouseholdsC2" display="Households by Type (2019) (City)" xr:uid="{3EE35AEE-6CA2-40FE-99D8-C65267183954}"/>
    <hyperlink ref="G41" location="HouseholdsC4" display="Average Household Size Over Time (2009 to 2019) (City)" xr:uid="{065B1D39-5AAB-4D7A-8FD7-584030642466}"/>
    <hyperlink ref="G47" location="HouseholdsC5" display="Senior Households by Income (2019) (City)" xr:uid="{570E3A64-A5FB-48B1-B1E4-7AA8A9465C8D}"/>
    <hyperlink ref="G48" location="HouseholdsC6" display="Senior Households by Tenure (2019) (City)" xr:uid="{A8EEB3BF-9CA7-4F9A-A0FB-2993892A2445}"/>
    <hyperlink ref="C68" location="EconT1" display="Median Household Income (City, County, and State)" xr:uid="{9971F1D3-32AE-420C-A485-214E7B857B0E}"/>
    <hyperlink ref="C69" location="EconT2" display="Median Monthly Housing Costs Over Time (In 2021 Inflation-Adjusted Dollars) (City)" xr:uid="{6CEB9C4D-718E-4111-A98B-FF62997F408D}"/>
    <hyperlink ref="C70" location="EconT3" display="Median Monthly Housing Costs by Tenure as a Percentage of Household Income Over Time (City)" xr:uid="{170A4139-01A9-42D3-9283-59E9B67521AA}"/>
    <hyperlink ref="C71" location="EconT4" display="Median Household Income by Race or Hispanic Origin (In 2021 Inflation-Adjusted Dollars) (City, County, and State)" xr:uid="{F2B7C51A-4CE3-4019-8165-2A7A0224D434}"/>
    <hyperlink ref="C72" location="EconT5" display="Total Households in Poverty (City, County, and State)" xr:uid="{ABB0CBDE-E6C0-4D0C-B9CE-1D09EBC9AF2F}"/>
    <hyperlink ref="C73" location="EconT6" display="Percent of Households in Poverty Over Time (City)" xr:uid="{33243384-DFD8-47BD-BB37-41D643892E34}"/>
    <hyperlink ref="C74" location="EconT7" display="Household Poverty Status by Race or Hispanic Origin in the Past 12 Months (City, County, and State)" xr:uid="{9AB180E9-6BAF-409A-AF31-504A0DE81DA8}"/>
    <hyperlink ref="C27" location="PopT14" display="Industry in which the Civilian Employed Population 16 Years and Over is Employed (City)" xr:uid="{92D2AC71-26F8-4EFD-8B64-F15E592A621B}"/>
    <hyperlink ref="C28" location="PopT15" display="Employment by Industry (City, County, and State)" xr:uid="{48D258AA-6C0D-4204-9D18-BEB1E492D845}"/>
    <hyperlink ref="C30" location="PopT16" display="Employment by Occupation (City, County, and State)" xr:uid="{CE73B084-98CA-4C5E-BE23-1A90F534ACD5}"/>
    <hyperlink ref="C75" location="EconT8" display="Worker Population for Workplace Geography Over Time (City, County, and State)" xr:uid="{B012B6AA-A793-4CB3-8F5D-7C5619E50161}"/>
    <hyperlink ref="C76" location="EconT9" display="Gini Index (City, County, and State)" xr:uid="{F1DAFED1-09F7-412F-A5D1-0EDE5F56A04B}"/>
    <hyperlink ref="C77" location="EconT10" display="Gini Index Over Time (City)" xr:uid="{F9C115AE-61E5-459B-B145-4C44203DCB50}"/>
    <hyperlink ref="C80" location="EconT13" display="Travel Time to Work Over Time (City)" xr:uid="{1A307EFC-8B71-41AC-B15C-52087EEBD89B}"/>
    <hyperlink ref="C79" location="EconT12" display="Travel Time to Work (City, County, and State)" xr:uid="{5D5506E8-6F45-408D-940E-D34B4445F01A}"/>
    <hyperlink ref="C78" location="EconT11" display="Means of Transportation to Work (City, County, and State)" xr:uid="{D8F058C1-5879-4BC7-95B0-0845F49B8734}"/>
    <hyperlink ref="G69" location="EconC1" display="Median Monthly Housing Costs Over Time (2009 to 2019)* (City, County, and State)" xr:uid="{8EE32E6E-2B7E-4607-8134-9B9552698EEA}"/>
    <hyperlink ref="G70" location="EconC2" display="Median Monthly Housing Costs as  percentage of Meidan Household Income By Tenure Over Time (2009 to 2019)*" xr:uid="{A0642D02-2824-4B01-AFCE-E64D24656125}"/>
    <hyperlink ref="G71" location="EconC3" display="Median Household Income by Race or Hispanic Origin (2019)* (City, County, and State)" xr:uid="{1B69FFEA-C4F4-47F9-935F-3507B7FF32E1}"/>
    <hyperlink ref="G73" location="EconC4" display="Total Households in Poverty and Percent Change Over Time (2009 to 2019) (City)" xr:uid="{66814181-468B-4CF3-AFC4-BB21832FCBD0}"/>
    <hyperlink ref="G74" location="EconC5" display="Percent of Households in Poverty by Race or Hispanic Origin (2019) (City)" xr:uid="{8491BA68-0F57-4B17-A7BE-351075C9BD1A}"/>
    <hyperlink ref="G28" location="PopC6" display="Total Employment by Industry Over Time (2009 to 2019)* (City)" xr:uid="{B61EF7A1-8287-475A-9EAD-950E39C27B48}"/>
    <hyperlink ref="G29" location="PopC7" display="Percent Employment by industry (2019)* (City, County, and State)" xr:uid="{26A16049-C85E-4BF0-B4C3-4FE8970A245E}"/>
    <hyperlink ref="G30" location="PopC8" display="Total Employment by Occupation (2019)* (City, County, and State)" xr:uid="{11716B49-3180-4518-9594-D38698E49C45}"/>
    <hyperlink ref="G75" location="EconC6" display="Worker Population for Workplace Geography Over Time (2009 to 2019) (City and County)" xr:uid="{46FDBC37-2AA8-4904-AD1E-401F07EC4D64}"/>
    <hyperlink ref="G77" location="EconC8" display="Gini Index and Percent Change Over Time (2009 to 2019) (City)" xr:uid="{6E4390E1-ED16-4F69-BB49-0902DF649149}"/>
    <hyperlink ref="G78" location="EconC9" display="Means of Transportation to Work (2019) (City, County, and State)" xr:uid="{2C1ACA68-71D9-4474-AC9E-31F5CD643D5D}"/>
    <hyperlink ref="G79" location="EconC10" display="Travel Time to Work (2019)* (City, County, and State)" xr:uid="{92A0FC19-7AEB-482E-97D7-E062B24291B5}"/>
    <hyperlink ref="G80" location="EconC11" display="Travel Time to Work Over Time (2019)* (City)" xr:uid="{B142C4C8-E106-4478-ABA7-14206181CCB9}"/>
    <hyperlink ref="C83" location="HousingT1" display="Total Housing Units (City, County, and State)" xr:uid="{4B58485D-4AE9-4B6B-ABB6-09B1C79432FB}"/>
    <hyperlink ref="C84" location="HousingT2" display="Total Housing Units Over Time (City)" xr:uid="{0E48858B-84AF-44FD-9718-32D403C4A1C4}"/>
    <hyperlink ref="C85" location="HousingT3" display="Total Housing Units by Type (City, County, and State) " xr:uid="{16D7668E-41BB-48CC-9007-8972ADBBE632}"/>
    <hyperlink ref="C86" location="HousingT4" display="Total Housing Units by Type Over Time (City)" xr:uid="{19683F57-651E-492B-9BE4-7D6358B6BA31}"/>
    <hyperlink ref="C87" location="HousingT5" display="Total Housing Units by Number of Bedrooms Over Time (City)" xr:uid="{2BEB24D8-194C-4AA1-A6E1-D4F9A0E3CAA0}"/>
    <hyperlink ref="C88" location="HousingT6" display="Occupied Housing Units by Year Built (City, County, and State)*" xr:uid="{341716F3-8E21-4C57-91C3-3529FA746E32}"/>
    <hyperlink ref="C93" location="HousingT10" display="Vacancy Status by Type for Total Vacant Units (City, County, and State)" xr:uid="{9FC4FFC7-3EE7-4398-8897-48CA38B9B809}"/>
    <hyperlink ref="C94" location="HousingT11" display="Occupied Housing Units by Occupants per Room (City, County, and State) " xr:uid="{2F1FA765-138E-48A2-981B-75CC30EDB88F}"/>
    <hyperlink ref="C50" location="HouseholdsT12" display="Tenure by Household Size (City, County, and State) " xr:uid="{E5281A69-1146-4425-8D5F-9E354F636603}"/>
    <hyperlink ref="C51" location="HouseholdsT13" display="Tenure by Household Size Over Time (City)" xr:uid="{8BCA3943-3F16-4170-BD0D-588A9A355628}"/>
    <hyperlink ref="C92" location="HousingT9" display="Jobs-to-Housing Ratio Over Time (City)" xr:uid="{52BE878C-508A-421C-8B10-BC9EBE8463BD}"/>
    <hyperlink ref="C96" location="HousingT13" display="Housing Units by Tenure (City, County, and State)" xr:uid="{A999B1A2-1A18-48EE-B821-831862AF9DA0}"/>
    <hyperlink ref="C97" location="HousingT14" display="Housing Units by Tenure Over Time (City)" xr:uid="{CAD31F3C-A407-4C6B-A0BD-2C364D59EEF4}"/>
    <hyperlink ref="C98" location="HousingT15" display="Housing Tenure by Number of Bedrooms (City, County, and State) " xr:uid="{F35777F2-3D61-4742-B7D5-305116D582D4}"/>
    <hyperlink ref="C99" location="HousingT16" display="Housing Tenure by Race or Hispanic Origin (City, County, and State)" xr:uid="{0E04B80A-74A2-4210-89C4-7B97D9F07DC4}"/>
    <hyperlink ref="C101" location="HousingT18" display="Building Permits by Number of Structures Authorized (City, County, and State) " xr:uid="{C94E29AA-EC9E-4A89-85E4-6BF2112CFA06}"/>
    <hyperlink ref="C102" location="HousingT19" display="Progress Toward Meeting RHNA Allocation - Permitted Units by Year (City)" xr:uid="{71D2D7E4-3020-401F-ACFD-5B1069B666DB}"/>
    <hyperlink ref="C100" location="HousingT17" display="Housing Tenure by Race or Hispanic Origin (Simplified) (City)" xr:uid="{FE93F5E4-BEBE-466A-B734-92543C859EDA}"/>
    <hyperlink ref="C106" location="HousingT22" display="Median Housing Value (City, County, and State)" xr:uid="{556E5868-B1AC-40BB-AF90-5481D717A6D8}"/>
    <hyperlink ref="C52" location="HouseholdsT14" display="Median Selected Monthly Owner Costs (City, County, and State)" xr:uid="{6BB1A311-BFDD-4688-9048-C2BEBC8D4CD0}"/>
    <hyperlink ref="C54" location="HouseholdsT16" display="Median Selected Monthly Owner Costs as a Percentage of Hosuehold Income (City, County, and State) " xr:uid="{92E161A3-6AD5-44C5-A1F8-301F4A878C0E}"/>
    <hyperlink ref="C61" location="HouseholdsT23" display="Cost-Burdened Renter-Occupied Households Over Time (City)" xr:uid="{901063AD-C178-43AC-80D5-38E65710EAF9}"/>
    <hyperlink ref="C60" location="HouseholdsT22" display="Cost-Burdened Renter-Occupied Households (City, County, and State)" xr:uid="{8FCBEB24-AE18-478B-81D2-3941CC56C372}"/>
    <hyperlink ref="C59" location="HouseholdsT21" display="Median Gross Rent as a Percentage of Household Income (City, County, and State)" xr:uid="{D15E8627-BD68-40A7-B5C7-02303C0F6F96}"/>
    <hyperlink ref="C58" location="HouseholdsT19" display="Median Gross Rent Over Time (City)" xr:uid="{CE356620-976E-42A0-B0E2-5872D23A5457}"/>
    <hyperlink ref="C57" location="Households!A344" display="Median Gross Rent (City, County, and State) " xr:uid="{466A3007-EF23-41A8-ACDF-18A28293D768}"/>
    <hyperlink ref="C56" location="Households!A332" display="Cost-Burdened Owner-Occupied Households Over Time (City)" xr:uid="{54BDD27F-27E7-4251-8BE8-9B41E996B376}"/>
    <hyperlink ref="C55" location="HouseholdsT17" display="Cost-Burdened Owner-Occupied Households (City, County, and State) " xr:uid="{C454406B-8A67-4B58-B257-5749E3A8BC20}"/>
    <hyperlink ref="C114" location="'Ref. ACS-5-YR'!A1" display="Ref. ACS-5-YR" xr:uid="{CED8173E-ABAE-44E9-B094-C5D241D646E4}"/>
    <hyperlink ref="C115" location="'Ref. ACS-5-YR Add.'!A1" display="Ref. ACS-5-YR Add." xr:uid="{93B0579C-0E97-477E-9972-7390E5E86552}"/>
    <hyperlink ref="C118" location="'Ref. DC-2010'!A1" display="Ref. DC-2010" xr:uid="{F9DF2048-7EC8-47BD-9474-2F5B8FDF6812}"/>
    <hyperlink ref="G84" location="HousingC1" display="Total Housing Units and Percent Change Over Time (1980 to 2019*) (City)" xr:uid="{12F4E88D-CF06-48D7-9774-107F164C9720}"/>
    <hyperlink ref="G86" location="HousingC2" display="Total Housing Units by Type Over Time (2009 to 2019) (City)" xr:uid="{25912536-1BF2-461E-BB75-055810D30CBF}"/>
    <hyperlink ref="G87" location="HousingC3" display="Total Housing Units by Number of Bedrooms Over Time (2019) (City)" xr:uid="{34060BEC-9DD0-475C-9331-7BFAB9FFB3D6}"/>
    <hyperlink ref="G88" location="HousingC4" display="Total Occupied Housing Units by Year Built (2019) (City)" xr:uid="{56A735C3-BCDB-4096-B75E-22DD43D38A2F}"/>
    <hyperlink ref="G93" location="HousingC8" display="Percent Total Vacant Units by Type (2019) (City)" xr:uid="{250EC205-FEC1-4912-8A77-6332CAEE8E64}"/>
    <hyperlink ref="G94" location="HousingC9" display="Percent Occupied Housing Units by Occupants per Room (2019)* (City)" xr:uid="{1C57C6E0-24B6-4B5C-B618-D6AEAA133BFD}"/>
    <hyperlink ref="G92" location="HousingC7" display="Total Jobs, Total Housing Units, and Jobs-to-Housing Ratio Over Time (2009 to 2019) (City)" xr:uid="{E23D597D-86BC-432F-85D9-1EA1D9558099}"/>
    <hyperlink ref="G97" location="HousingC10" display="Household Tenure Over Time (1980 to 2019) (City)" xr:uid="{C7D71358-D785-4B8E-8BFC-11CCCE058BA9}"/>
    <hyperlink ref="G98" location="HousingC11" display="Housing Tenure by Number of Bedrooms (2019) (City, County, and State)" xr:uid="{DAEDB731-6EDE-4A70-B244-86B70C684248}"/>
    <hyperlink ref="G99" location="HousingC12" display="Housing Tenure by Race or Hispanic Origin (2019) (City)" xr:uid="{0151E4B4-1872-4B87-A7E0-3CDB36B91FE5}"/>
    <hyperlink ref="G101" location="HousingC13" display="Percent Building Permits by Number of Structures Authorized (2019) (City)" xr:uid="{C842E4B3-7B12-416C-8FD5-928F5E027F51}"/>
    <hyperlink ref="G102" location="HousingC14" display="Permitted Units by Affordability by Year in 5th Cycle RHNA (2015 to 2019) (City)" xr:uid="{55A1D109-F0C1-4D9C-B91F-DDB68344C095}"/>
    <hyperlink ref="G103" location="HousingC15" display="Percent Permitted Units by Affordability Towards 5th Cycle RHNA Completion (2019) (City)" xr:uid="{91117E36-BB6F-4D70-8FF2-B7FB5F711B9D}"/>
    <hyperlink ref="G56" location="HouseholdsC12" display="Total and Percent Change Cost-Burdened Owner-Occupied Households Over Time (1980-2019) (City)" xr:uid="{7DBCEA9B-3629-4EB8-AC36-98EC66D56032}"/>
    <hyperlink ref="G58" location="HouseholdsC13" display="Median Gross Rent and Percent Change Over Time (1980-2019)* (City)" xr:uid="{F1F61369-A4A7-47C3-97F3-7E7E8338F3BF}"/>
    <hyperlink ref="G59" location="HouseholdsC14" display="Median Gross Rent and Percent Change Over Time (1980-2019)* (City, County, and State)" xr:uid="{3706059B-AE6B-4B0E-93DE-37451C747B31}"/>
    <hyperlink ref="G54" location="HouseholdsC11" display="Median Selected Monthly Owner Costs as a Percentage of Median Household Income (2019) (City, County, and State)" xr:uid="{61B3ACD1-622D-4A66-B2EA-07F816B7212C}"/>
    <hyperlink ref="G52" location="HouseholdsC10" display="Median Selected Monthly Owner Costs Over Time (2009-2019)* (City)" xr:uid="{F28D0B37-5B92-406C-A120-5FD107DF2606}"/>
    <hyperlink ref="G61" location="HouseholdsC15" display="Total and Percent Change Cost-Burdened Renter Households Over Time (1980-2019)* (City)" xr:uid="{86A7CB9D-1389-4941-92C6-F9EB21AF2F49}"/>
    <hyperlink ref="C32" location="PopT18" display="Farmworkers by Days Worked - Countywide*" xr:uid="{77BAD039-B063-423E-B660-D66305466227}"/>
    <hyperlink ref="C31" location="PopT17" display="Hired Farm Labor - Countywide*" xr:uid="{91423420-D00C-4190-8C96-A9297CC98626}"/>
    <hyperlink ref="C25" location="PopT12" display="DDS Data on People with Developmental Disabilities by Zip Code - Residence " xr:uid="{66987D82-24DA-4149-B512-85E480689E3B}"/>
    <hyperlink ref="C26" location="PopT13" display="DDS Data on People with Developmental Disabilities by Zip Code - Age" xr:uid="{B90E8323-3CFC-4907-BD49-7461C2BC025A}"/>
    <hyperlink ref="C37" location="HouseholdsT3" display="Female-Headed Households (City, County, and State)" xr:uid="{8DBBCCD7-EEB7-4DE1-9BC3-5513B4E15C52}"/>
    <hyperlink ref="C45" location="HouseholdsT8" display="CHAS - Low Income Households Overpaying for Housing* (City)" xr:uid="{E8740CE4-A30E-48FD-9009-435B068133B0}"/>
    <hyperlink ref="C49" location="HouseholdsT11" display="Senior Households by Tenure Over Time (City, County, and State)" xr:uid="{53C40ED5-4B5E-4DE6-B48C-03365C1D4BDE}"/>
    <hyperlink ref="C53" location="HouseholdsT15" display="Median Selected Monthly Owner Costs Over Time (City)" xr:uid="{C3F86D6D-5085-494C-97D3-EBEE7ACFCB25}"/>
    <hyperlink ref="C62" location="Households!A401" display="HUD CoC - Homelessness by Type " xr:uid="{881D2651-BC5B-4DA6-AD4B-EF0834B9F1B1}"/>
    <hyperlink ref="C63" location="Households!A408" display="HUD CoC - Homelessness by Type Over Time" xr:uid="{633DD3E8-9B21-4AD1-90B5-076FE1D952BF}"/>
    <hyperlink ref="C64" location="Households!A419" display="HUD CoC - Homelessness by Race" xr:uid="{7DF5107B-5FB4-4D33-BD34-331A9234B56D}"/>
    <hyperlink ref="C65" location="Households!A439" display="HUD CoC - Homeless by Hispanic or Latino" xr:uid="{C902EC70-C62E-4CF5-A795-65DF02286B3F}"/>
    <hyperlink ref="G37" location="HouseholdsC3" display="Female-Headed Households (2019) (City, County, and State)" xr:uid="{CB09F5F5-780A-47DB-89CB-998035770664}"/>
    <hyperlink ref="G63" location="HouseholdsC16" display="HUD CoC - Homelessness by Type Over Time" xr:uid="{A49EE2B3-A6CA-45AD-B9E0-6554FA62EE07}"/>
    <hyperlink ref="G64" location="HouseholdsC17" display="HUD CoC - Homelessness by Race" xr:uid="{6C50FC26-A857-47AE-8FFA-88C62CFA0B51}"/>
    <hyperlink ref="G65" location="HouseholdsC18" display="HUD CoC - Homeless by Hispanic or Latino" xr:uid="{F5038424-72A7-4135-B0BA-D2879798C4F5}"/>
    <hyperlink ref="G49" location="HouseholdsC7" display="Senior Households by Tenure Over Time (2009 to 2019) (City, County, and State)" xr:uid="{793D9B09-B6D9-4AF4-9E72-7D9D45DD3AE8}"/>
    <hyperlink ref="G90" location="HousingC5" display="Occupied Housing Units Lacking Complete Plumbing Facilities by Tenure (2019)" xr:uid="{7A11E571-451A-4C16-86DB-7D57688E91F2}"/>
    <hyperlink ref="G91" location="HousingC6" display="Occupied Housing Units Lacking Complete Plumbing Facilities by Tenure (2019)" xr:uid="{22FC6825-C958-4B05-BB8B-64E4181EE219}"/>
    <hyperlink ref="C105" location="HousingT21" display="RHNA - Total Projected Extremely Low Income Households (City and County)" xr:uid="{81809FBD-2FDC-4E17-A60D-4023AB872646}"/>
    <hyperlink ref="C104" location="HousingT20" display="RHNA - Total Existing Extremely Low Income Households (City and County)" xr:uid="{0F19BDD1-C41B-4B5B-AB36-2EA916D3B85D}"/>
    <hyperlink ref="C91" location="HousingT8" display="Occupied Housing Units Lacking Complete Kitchen Facilities*" xr:uid="{32CF7684-0B52-4FC0-8F22-5586053DE406}"/>
    <hyperlink ref="C90" location="HousingT7" display="Occupied Housing Units Lacking Complete Plumbing Facilities*" xr:uid="{11AF8938-8F93-4241-80E5-C26B8F4F40FF}"/>
    <hyperlink ref="C95" location="HousingT12" display="Occupied Housing Units by Occupants per Room Over Time (City)" xr:uid="{127FE1D1-9BFB-43F2-AF76-C7F87FDBE581}"/>
    <hyperlink ref="C117" location="'Ref. DC-2020'!A1" display="Ref. DC-2020" xr:uid="{8234B3CD-5EDC-45BC-A5B4-BB08109AB949}"/>
    <hyperlink ref="C119" location="'Ref. DC-2000'!A1" display="Ref. DC-2000" xr:uid="{9C8EC825-7A8A-4F38-B178-0534083D5827}"/>
    <hyperlink ref="C120" location="'Ref. DC-1990'!A1" display="Ref. DC-1990" xr:uid="{D9C77993-5A04-43F2-B33E-8C4B910F6088}"/>
    <hyperlink ref="C121" location="'Ref. DC-1980'!A1" display="Ref. DC-1980" xr:uid="{8C635457-9405-4C6E-96F2-A3B63C51DCBB}"/>
    <hyperlink ref="C122" location="'Ref. HCD-2020'!A1" display="Ref. HCD-2020" xr:uid="{D6384A36-AA8F-42B5-A43D-B912DE86CDEF}"/>
    <hyperlink ref="C107" location="HousingT23" display="Median Housing Value Over Time (City)" xr:uid="{729887A0-8A71-4B2B-A821-0E03669ACE87}"/>
    <hyperlink ref="G107" location="HousingC16" display="Median Housing Value and Percent Change Over Time (1980-2019)* (City)" xr:uid="{8B8C5DF6-0FB5-458C-B7C2-434F1F3032EF}"/>
    <hyperlink ref="G110" location="HousingC19" display="Zillow: Home Values for All SJV Counties (1996 to 2021)" xr:uid="{4E3FDA37-4D55-4D95-84D1-45A9DE5D50C1}"/>
    <hyperlink ref="G109" location="HousingC18" display="Zillow: Median Sales Price (2008 to 2021)" xr:uid="{76016F3E-DDEE-4727-80AF-94EB3A4E85A9}"/>
    <hyperlink ref="G108" location="HousingC17" display="Zillow: Market Rate Rent Trends (2014 to 2021)" xr:uid="{D531A617-9376-4C2E-984F-32E53CE479A5}"/>
    <hyperlink ref="C43" location="Households!A104" display="Lower Income Households Overpaying by Tenure" xr:uid="{CD274413-47B4-48DF-82D7-BA2740C812D6}"/>
    <hyperlink ref="C44" location="Households!A112" display="Extremely Low Income Households by Tenure" xr:uid="{B46869F5-CA23-41E5-A1DE-0B42DC37B6DE}"/>
    <hyperlink ref="C46" location="Households!A125" display="Extremely Low Income Households Housing Situation by Tenure" xr:uid="{E5B644F5-D7CA-4B1E-85E6-3D3209C90217}"/>
    <hyperlink ref="C89" location="Housing!A91" display="Tenure by Year Structure Built (City, County, and State)" xr:uid="{A45B7913-3253-403A-919E-758E8A7F0913}"/>
    <hyperlink ref="C38" location="Households!A51" display="Female-Headed Households with Children, no Spouse Present, by Poverty Status" xr:uid="{E9F6E544-7B31-4F53-A1A2-F49919FE09B5}"/>
    <hyperlink ref="C42" location="Households!A94" display="Overpayment by Tenure (City)" xr:uid="{ECF19BA4-15F4-4F81-AA1E-DED61AAF0DCF}"/>
    <hyperlink ref="C123" location="'Ref. CHAS'!A1" display="Ref. CHAS" xr:uid="{3DD7EFD3-AFC1-4EB6-A85E-5F325FC74708}"/>
    <hyperlink ref="C125" location="'Ref. DDS_Pivot'!A1" display="Ref. DDS" xr:uid="{21DA6495-48D2-4863-AAC4-5DD0420C5C69}"/>
    <hyperlink ref="C116" location="'Ref. Permits'!A1" display="Ref. Permits" xr:uid="{13D1EE5F-41E9-4747-9FF1-FB9BF0F298D4}"/>
    <hyperlink ref="C124"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66" t="s">
        <v>2106</v>
      </c>
      <c r="C1" s="366"/>
      <c r="D1" s="366"/>
      <c r="E1" s="366"/>
      <c r="F1" s="366"/>
      <c r="G1" s="366"/>
    </row>
    <row r="2" spans="1:25" x14ac:dyDescent="0.3">
      <c r="A2" t="s">
        <v>172</v>
      </c>
      <c r="B2" s="368" t="str">
        <f>Population!B3</f>
        <v>City of Bakersfield</v>
      </c>
      <c r="C2" s="368"/>
      <c r="D2" s="368"/>
      <c r="E2" s="368"/>
      <c r="F2" s="368"/>
      <c r="G2" s="368"/>
      <c r="H2" s="368"/>
      <c r="I2" s="368"/>
      <c r="J2" s="368" t="str">
        <f>Population!B4</f>
        <v>Kern County</v>
      </c>
      <c r="K2" s="368"/>
      <c r="L2" s="368"/>
      <c r="M2" s="368"/>
      <c r="N2" s="368"/>
      <c r="O2" s="368"/>
      <c r="P2" s="368"/>
      <c r="Q2" s="368"/>
      <c r="R2" s="368" t="s">
        <v>173</v>
      </c>
      <c r="S2" s="368"/>
      <c r="T2" s="368"/>
      <c r="U2" s="368"/>
      <c r="V2" s="368"/>
      <c r="W2" s="368"/>
      <c r="X2" s="368"/>
      <c r="Y2" s="368"/>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215" t="s">
        <v>2107</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x14ac:dyDescent="0.3">
      <c r="A5" t="s">
        <v>2108</v>
      </c>
      <c r="B5" s="14">
        <v>2327.8168099420604</v>
      </c>
      <c r="C5" s="27" t="s">
        <v>172</v>
      </c>
      <c r="D5" t="s">
        <v>172</v>
      </c>
      <c r="E5" t="s">
        <v>172</v>
      </c>
      <c r="F5" t="s">
        <v>172</v>
      </c>
      <c r="G5" t="s">
        <v>172</v>
      </c>
      <c r="H5" t="s">
        <v>172</v>
      </c>
      <c r="I5" t="s">
        <v>172</v>
      </c>
      <c r="J5" s="14">
        <v>103.21654140243901</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2109</v>
      </c>
      <c r="B6" s="14">
        <v>2693.7328175265502</v>
      </c>
      <c r="C6" s="27" t="s">
        <v>172</v>
      </c>
      <c r="D6" t="s">
        <v>172</v>
      </c>
      <c r="E6" t="s">
        <v>172</v>
      </c>
      <c r="F6" t="s">
        <v>172</v>
      </c>
      <c r="G6" t="s">
        <v>172</v>
      </c>
      <c r="H6" t="s">
        <v>172</v>
      </c>
      <c r="I6" t="s">
        <v>172</v>
      </c>
      <c r="J6" s="14">
        <v>111.77315588445101</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2110</v>
      </c>
      <c r="B7" s="14">
        <v>365.91600758448897</v>
      </c>
      <c r="C7" s="27" t="s">
        <v>172</v>
      </c>
      <c r="D7" t="s">
        <v>172</v>
      </c>
      <c r="E7" t="s">
        <v>172</v>
      </c>
      <c r="F7" t="s">
        <v>172</v>
      </c>
      <c r="G7" t="s">
        <v>172</v>
      </c>
      <c r="H7" t="s">
        <v>172</v>
      </c>
      <c r="I7" t="s">
        <v>172</v>
      </c>
      <c r="J7" s="14">
        <v>8.5566144820118097</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2111</v>
      </c>
      <c r="B8" s="185">
        <v>0.157192785111641</v>
      </c>
      <c r="C8" s="27" t="s">
        <v>172</v>
      </c>
      <c r="D8" t="s">
        <v>172</v>
      </c>
      <c r="E8" t="s">
        <v>172</v>
      </c>
      <c r="F8" t="s">
        <v>172</v>
      </c>
      <c r="G8" t="s">
        <v>172</v>
      </c>
      <c r="H8" t="s">
        <v>172</v>
      </c>
      <c r="I8" t="s">
        <v>172</v>
      </c>
      <c r="J8" s="185">
        <v>8.2899643465573492E-2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215" t="s">
        <v>2112</v>
      </c>
      <c r="B10" s="215"/>
      <c r="C10" s="215"/>
      <c r="D10" s="215"/>
      <c r="E10" s="215"/>
      <c r="F10" s="215"/>
      <c r="G10" s="215"/>
      <c r="H10" s="215"/>
      <c r="I10" s="215"/>
      <c r="J10" s="215"/>
      <c r="K10" s="215"/>
      <c r="L10" s="215"/>
      <c r="M10" s="215"/>
      <c r="N10" s="215"/>
      <c r="O10" s="215"/>
      <c r="P10" s="215"/>
      <c r="Q10" s="215"/>
      <c r="R10" s="215"/>
      <c r="S10" s="215"/>
      <c r="T10" s="215"/>
      <c r="U10" s="215"/>
      <c r="V10" s="215"/>
      <c r="W10" s="215"/>
      <c r="X10" s="215"/>
      <c r="Y10" s="215"/>
    </row>
    <row r="11" spans="1:25" x14ac:dyDescent="0.3">
      <c r="A11" t="s">
        <v>2113</v>
      </c>
      <c r="B11" s="2">
        <v>403455</v>
      </c>
      <c r="C11" s="27" t="s">
        <v>172</v>
      </c>
      <c r="D11" t="s">
        <v>172</v>
      </c>
      <c r="E11" t="s">
        <v>172</v>
      </c>
      <c r="F11" t="s">
        <v>172</v>
      </c>
      <c r="G11" t="s">
        <v>172</v>
      </c>
      <c r="H11" t="s">
        <v>172</v>
      </c>
      <c r="I11" t="s">
        <v>172</v>
      </c>
      <c r="J11" s="2">
        <v>909235</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2114</v>
      </c>
      <c r="B12" s="2">
        <v>54805.228595595501</v>
      </c>
      <c r="C12" s="27" t="s">
        <v>172</v>
      </c>
      <c r="D12" t="s">
        <v>172</v>
      </c>
      <c r="E12" t="s">
        <v>172</v>
      </c>
      <c r="F12" t="s">
        <v>172</v>
      </c>
      <c r="G12" t="s">
        <v>172</v>
      </c>
      <c r="H12" t="s">
        <v>172</v>
      </c>
      <c r="I12" t="s">
        <v>172</v>
      </c>
      <c r="J12" s="2">
        <v>69605.025526834099</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2115</v>
      </c>
      <c r="B13" s="185">
        <v>0.157192785111641</v>
      </c>
      <c r="C13" s="27" t="s">
        <v>172</v>
      </c>
      <c r="D13" t="s">
        <v>172</v>
      </c>
      <c r="E13" t="s">
        <v>172</v>
      </c>
      <c r="F13" t="s">
        <v>172</v>
      </c>
      <c r="G13" t="s">
        <v>172</v>
      </c>
      <c r="H13" t="s">
        <v>172</v>
      </c>
      <c r="I13" t="s">
        <v>172</v>
      </c>
      <c r="J13" s="185">
        <v>8.2899643465573492E-2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215" t="s">
        <v>2116</v>
      </c>
      <c r="B15" s="215"/>
      <c r="C15" s="215"/>
      <c r="D15" s="215"/>
      <c r="E15" s="215"/>
      <c r="F15" s="215"/>
      <c r="G15" s="215"/>
      <c r="H15" s="215"/>
      <c r="I15" s="215"/>
      <c r="J15" s="215"/>
      <c r="K15" s="215"/>
      <c r="L15" s="215"/>
      <c r="M15" s="215"/>
      <c r="N15" s="215"/>
      <c r="O15" s="215"/>
      <c r="P15" s="215"/>
      <c r="Q15" s="215"/>
      <c r="R15" s="215"/>
      <c r="S15" s="215"/>
      <c r="T15" s="215"/>
      <c r="U15" s="215"/>
      <c r="V15" s="215"/>
      <c r="W15" s="215"/>
      <c r="X15" s="215"/>
      <c r="Y15" s="215"/>
    </row>
    <row r="16" spans="1:25" ht="14.4" customHeight="1" x14ac:dyDescent="0.3">
      <c r="B16" s="216" t="s">
        <v>2113</v>
      </c>
      <c r="C16" s="216"/>
      <c r="D16" s="216" t="s">
        <v>2117</v>
      </c>
      <c r="E16" s="216"/>
      <c r="F16" s="216" t="s">
        <v>2556</v>
      </c>
      <c r="G16" s="216"/>
      <c r="H16" s="216" t="s">
        <v>2557</v>
      </c>
      <c r="I16" s="216"/>
      <c r="J16" s="216" t="s">
        <v>2113</v>
      </c>
      <c r="K16" s="216"/>
      <c r="L16" s="216" t="s">
        <v>2117</v>
      </c>
      <c r="M16" s="216"/>
      <c r="N16" s="216" t="s">
        <v>2556</v>
      </c>
      <c r="O16" s="216"/>
      <c r="P16" s="216" t="s">
        <v>2557</v>
      </c>
      <c r="Q16" s="216"/>
      <c r="R16" s="216" t="s">
        <v>2113</v>
      </c>
      <c r="S16" s="216"/>
      <c r="T16" s="216" t="s">
        <v>2117</v>
      </c>
      <c r="U16" s="216"/>
      <c r="V16" s="216" t="s">
        <v>2118</v>
      </c>
      <c r="W16" s="216"/>
      <c r="X16" s="216" t="s">
        <v>2119</v>
      </c>
      <c r="Y16" s="216"/>
    </row>
    <row r="17" spans="1:25" x14ac:dyDescent="0.3">
      <c r="A17" t="s">
        <v>170</v>
      </c>
      <c r="B17" s="2">
        <v>403455</v>
      </c>
      <c r="C17" s="27" t="s">
        <v>172</v>
      </c>
      <c r="D17" s="2">
        <v>348649.77140440448</v>
      </c>
      <c r="E17" s="27" t="s">
        <v>172</v>
      </c>
      <c r="F17" s="2">
        <v>54805.228595595501</v>
      </c>
      <c r="G17" s="27" t="s">
        <v>172</v>
      </c>
      <c r="H17" s="185">
        <v>0.157192785111641</v>
      </c>
      <c r="I17" s="27" t="s">
        <v>172</v>
      </c>
      <c r="J17" s="2">
        <v>909235</v>
      </c>
      <c r="K17" s="27" t="s">
        <v>172</v>
      </c>
      <c r="L17" s="2">
        <v>839629.97447316593</v>
      </c>
      <c r="M17" s="27" t="s">
        <v>172</v>
      </c>
      <c r="N17" s="2">
        <v>69605.025526834099</v>
      </c>
      <c r="O17" s="27" t="s">
        <v>172</v>
      </c>
      <c r="P17" s="185">
        <v>8.2899643465573492E-2</v>
      </c>
      <c r="Q17" s="27" t="s">
        <v>172</v>
      </c>
      <c r="R17" s="2">
        <v>39538223</v>
      </c>
      <c r="S17" s="27"/>
      <c r="T17" s="2">
        <v>37253955.52834785</v>
      </c>
      <c r="U17" s="27"/>
      <c r="V17" s="2">
        <v>2284267.4716521502</v>
      </c>
      <c r="W17" s="27"/>
      <c r="X17" s="185">
        <v>6.1316105612301205E-2</v>
      </c>
      <c r="Y17" s="27"/>
    </row>
    <row r="18" spans="1:25" x14ac:dyDescent="0.3">
      <c r="A18" t="s">
        <v>2120</v>
      </c>
      <c r="B18" s="2">
        <v>190633</v>
      </c>
      <c r="C18" s="27" t="s">
        <v>172</v>
      </c>
      <c r="D18" s="2">
        <v>190134.24707885398</v>
      </c>
      <c r="E18" s="27" t="s">
        <v>172</v>
      </c>
      <c r="F18" s="2">
        <v>498.75292114634101</v>
      </c>
      <c r="G18" s="27" t="s">
        <v>172</v>
      </c>
      <c r="H18" s="185">
        <v>2.6231619437790997E-3</v>
      </c>
      <c r="I18" s="27" t="s">
        <v>172</v>
      </c>
      <c r="J18" s="2">
        <v>410077</v>
      </c>
      <c r="K18" s="27" t="s">
        <v>172</v>
      </c>
      <c r="L18" s="2">
        <v>426597.08177468</v>
      </c>
      <c r="M18" s="27" t="s">
        <v>172</v>
      </c>
      <c r="N18" s="2">
        <v>-16520.0817746797</v>
      </c>
      <c r="O18" s="27" t="s">
        <v>172</v>
      </c>
      <c r="P18" s="185">
        <v>-3.8725257345771598E-2</v>
      </c>
      <c r="Q18" s="27" t="s">
        <v>172</v>
      </c>
      <c r="R18" s="2">
        <v>23958571</v>
      </c>
      <c r="S18" s="27"/>
      <c r="T18" s="2">
        <v>23240235.875387099</v>
      </c>
      <c r="U18" s="27"/>
      <c r="V18" s="2">
        <v>718335.12461294595</v>
      </c>
      <c r="W18" s="27"/>
      <c r="X18" s="185">
        <v>3.0909115056517594E-2</v>
      </c>
      <c r="Y18" s="27"/>
    </row>
    <row r="19" spans="1:25" x14ac:dyDescent="0.3">
      <c r="A19" t="s">
        <v>2121</v>
      </c>
      <c r="B19" s="2">
        <v>116311</v>
      </c>
      <c r="C19" s="27" t="s">
        <v>172</v>
      </c>
      <c r="D19" s="2">
        <v>132070.97679718101</v>
      </c>
      <c r="E19" s="27" t="s">
        <v>172</v>
      </c>
      <c r="F19" s="2">
        <v>-15759.976797180801</v>
      </c>
      <c r="G19" s="27" t="s">
        <v>172</v>
      </c>
      <c r="H19" s="185">
        <v>-0.119329599730175</v>
      </c>
      <c r="I19" s="27" t="s">
        <v>172</v>
      </c>
      <c r="J19" s="2">
        <v>279600</v>
      </c>
      <c r="K19" s="27" t="s">
        <v>172</v>
      </c>
      <c r="L19" s="2">
        <v>323793.26800693199</v>
      </c>
      <c r="M19" s="27" t="s">
        <v>172</v>
      </c>
      <c r="N19" s="2">
        <v>-44193.268006931794</v>
      </c>
      <c r="O19" s="27" t="s">
        <v>172</v>
      </c>
      <c r="P19" s="185">
        <v>-0.13648606185964801</v>
      </c>
      <c r="Q19" s="27" t="s">
        <v>172</v>
      </c>
      <c r="R19" s="2">
        <v>13714587</v>
      </c>
      <c r="S19" s="27"/>
      <c r="T19" s="2">
        <v>14956251.819628602</v>
      </c>
      <c r="U19" s="27"/>
      <c r="V19" s="2">
        <v>-1241664.8196286201</v>
      </c>
      <c r="W19" s="27"/>
      <c r="X19" s="185">
        <v>-8.3019785612265196E-2</v>
      </c>
      <c r="Y19" s="27"/>
    </row>
    <row r="20" spans="1:25" x14ac:dyDescent="0.3">
      <c r="A20" t="s">
        <v>2122</v>
      </c>
      <c r="B20" s="2">
        <v>26402</v>
      </c>
      <c r="C20" s="27" t="s">
        <v>172</v>
      </c>
      <c r="D20" s="2">
        <v>26689.5209603027</v>
      </c>
      <c r="E20" s="27" t="s">
        <v>172</v>
      </c>
      <c r="F20" s="2">
        <v>-287.52096030272497</v>
      </c>
      <c r="G20" s="27" t="s">
        <v>172</v>
      </c>
      <c r="H20" s="185">
        <v>-1.0772803330954399E-2</v>
      </c>
      <c r="I20" s="27" t="s">
        <v>172</v>
      </c>
      <c r="J20" s="2">
        <v>46776</v>
      </c>
      <c r="K20" s="27" t="s">
        <v>172</v>
      </c>
      <c r="L20" s="2">
        <v>45376.9774258982</v>
      </c>
      <c r="M20" s="27" t="s">
        <v>172</v>
      </c>
      <c r="N20" s="2">
        <v>1399.0225741018101</v>
      </c>
      <c r="O20" s="27" t="s">
        <v>172</v>
      </c>
      <c r="P20" s="185">
        <v>3.0831109815246002E-2</v>
      </c>
      <c r="Q20" s="27" t="s">
        <v>172</v>
      </c>
      <c r="R20" s="2">
        <v>2119286</v>
      </c>
      <c r="S20" s="27"/>
      <c r="T20" s="2">
        <v>2163804.0000000298</v>
      </c>
      <c r="U20" s="27"/>
      <c r="V20" s="2">
        <v>-44518.000000027903</v>
      </c>
      <c r="W20" s="27"/>
      <c r="X20" s="185">
        <v>-2.0573952169432804E-2</v>
      </c>
      <c r="Y20" s="27"/>
    </row>
    <row r="21" spans="1:25" x14ac:dyDescent="0.3">
      <c r="A21" t="s">
        <v>2123</v>
      </c>
      <c r="B21" s="2">
        <v>2153</v>
      </c>
      <c r="C21" s="27" t="s">
        <v>172</v>
      </c>
      <c r="D21" s="2">
        <v>2279.4161876440303</v>
      </c>
      <c r="E21" s="27" t="s">
        <v>172</v>
      </c>
      <c r="F21" s="2">
        <v>-126.41618764403299</v>
      </c>
      <c r="G21" s="27" t="s">
        <v>172</v>
      </c>
      <c r="H21" s="185">
        <v>-5.5459897288302897E-2</v>
      </c>
      <c r="I21" s="27" t="s">
        <v>172</v>
      </c>
      <c r="J21" s="2">
        <v>5197</v>
      </c>
      <c r="K21" s="27" t="s">
        <v>172</v>
      </c>
      <c r="L21" s="2">
        <v>5892.9924752993893</v>
      </c>
      <c r="M21" s="27" t="s">
        <v>172</v>
      </c>
      <c r="N21" s="2">
        <v>-695.99247529939498</v>
      </c>
      <c r="O21" s="27" t="s">
        <v>172</v>
      </c>
      <c r="P21" s="185">
        <v>-0.11810510164685599</v>
      </c>
      <c r="Q21" s="27" t="s">
        <v>172</v>
      </c>
      <c r="R21" s="2">
        <v>156085</v>
      </c>
      <c r="S21" s="27"/>
      <c r="T21" s="2">
        <v>162250.003938585</v>
      </c>
      <c r="U21" s="27"/>
      <c r="V21" s="2">
        <v>-6165.0039385846994</v>
      </c>
      <c r="W21" s="27"/>
      <c r="X21" s="185">
        <v>-3.79969416883238E-2</v>
      </c>
      <c r="Y21" s="27"/>
    </row>
    <row r="22" spans="1:25" x14ac:dyDescent="0.3">
      <c r="A22" t="s">
        <v>2124</v>
      </c>
      <c r="B22" s="2">
        <v>30268</v>
      </c>
      <c r="C22" s="27" t="s">
        <v>172</v>
      </c>
      <c r="D22" s="2">
        <v>20518.228648219701</v>
      </c>
      <c r="E22" s="27" t="s">
        <v>172</v>
      </c>
      <c r="F22" s="2">
        <v>9749.7713517803095</v>
      </c>
      <c r="G22" s="27" t="s">
        <v>172</v>
      </c>
      <c r="H22" s="185">
        <v>0.47517607484241892</v>
      </c>
      <c r="I22" s="27" t="s">
        <v>172</v>
      </c>
      <c r="J22" s="2">
        <v>44257</v>
      </c>
      <c r="K22" s="27" t="s">
        <v>172</v>
      </c>
      <c r="L22" s="2">
        <v>33099.948105485601</v>
      </c>
      <c r="M22" s="27" t="s">
        <v>172</v>
      </c>
      <c r="N22" s="2">
        <v>11157.051894514399</v>
      </c>
      <c r="O22" s="27" t="s">
        <v>172</v>
      </c>
      <c r="P22" s="185">
        <v>0.33707158267917003</v>
      </c>
      <c r="Q22" s="27" t="s">
        <v>172</v>
      </c>
      <c r="R22" s="2">
        <v>5978795</v>
      </c>
      <c r="S22" s="27"/>
      <c r="T22" s="2">
        <v>4775069.9999999898</v>
      </c>
      <c r="U22" s="27"/>
      <c r="V22" s="2">
        <v>1203725.00000001</v>
      </c>
      <c r="W22" s="27"/>
      <c r="X22" s="185">
        <v>0.25208530974415394</v>
      </c>
      <c r="Y22" s="27"/>
    </row>
    <row r="23" spans="1:25" x14ac:dyDescent="0.3">
      <c r="A23" t="s">
        <v>2125</v>
      </c>
      <c r="B23" s="2">
        <v>505</v>
      </c>
      <c r="C23" s="27" t="s">
        <v>172</v>
      </c>
      <c r="D23" s="2">
        <v>357.851333810413</v>
      </c>
      <c r="E23" s="27" t="s">
        <v>172</v>
      </c>
      <c r="F23" s="2">
        <v>147.148666189587</v>
      </c>
      <c r="G23" s="27" t="s">
        <v>172</v>
      </c>
      <c r="H23" s="185">
        <v>0.41120055253879501</v>
      </c>
      <c r="I23" s="27" t="s">
        <v>172</v>
      </c>
      <c r="J23" s="2">
        <v>1127</v>
      </c>
      <c r="K23" s="27" t="s">
        <v>172</v>
      </c>
      <c r="L23" s="2">
        <v>995</v>
      </c>
      <c r="M23" s="27" t="s">
        <v>172</v>
      </c>
      <c r="N23" s="2">
        <v>132</v>
      </c>
      <c r="O23" s="27" t="s">
        <v>172</v>
      </c>
      <c r="P23" s="185">
        <v>0.132663316582915</v>
      </c>
      <c r="Q23" s="27" t="s">
        <v>172</v>
      </c>
      <c r="R23" s="2">
        <v>138167</v>
      </c>
      <c r="S23" s="27"/>
      <c r="T23" s="2">
        <v>128577</v>
      </c>
      <c r="U23" s="27"/>
      <c r="V23" s="2">
        <v>9589.9999999998709</v>
      </c>
      <c r="W23" s="27"/>
      <c r="X23" s="185">
        <v>7.4585656843757897E-2</v>
      </c>
      <c r="Y23" s="27"/>
    </row>
    <row r="24" spans="1:25" x14ac:dyDescent="0.3">
      <c r="A24" t="s">
        <v>2126</v>
      </c>
      <c r="B24" s="2">
        <v>2430</v>
      </c>
      <c r="C24" s="27" t="s">
        <v>172</v>
      </c>
      <c r="D24" s="2">
        <v>682.08132577885101</v>
      </c>
      <c r="E24" s="27" t="s">
        <v>172</v>
      </c>
      <c r="F24" s="2">
        <v>1747.91867422115</v>
      </c>
      <c r="G24" s="27" t="s">
        <v>172</v>
      </c>
      <c r="H24" s="185">
        <v>2.56262502455297</v>
      </c>
      <c r="I24" s="27" t="s">
        <v>172</v>
      </c>
      <c r="J24" s="2">
        <v>4557</v>
      </c>
      <c r="K24" s="27" t="s">
        <v>172</v>
      </c>
      <c r="L24" s="2">
        <v>1472</v>
      </c>
      <c r="M24" s="27" t="s">
        <v>172</v>
      </c>
      <c r="N24" s="2">
        <v>3085</v>
      </c>
      <c r="O24" s="27" t="s">
        <v>172</v>
      </c>
      <c r="P24" s="185">
        <v>2.0957880434782599</v>
      </c>
      <c r="Q24" s="27" t="s">
        <v>172</v>
      </c>
      <c r="R24" s="2">
        <v>223929</v>
      </c>
      <c r="S24" s="27"/>
      <c r="T24" s="2">
        <v>85587.000000000102</v>
      </c>
      <c r="U24" s="27"/>
      <c r="V24" s="2">
        <v>138342</v>
      </c>
      <c r="W24" s="27"/>
      <c r="X24" s="185">
        <v>1.6163903396543802</v>
      </c>
      <c r="Y24" s="27"/>
    </row>
    <row r="25" spans="1:25" x14ac:dyDescent="0.3">
      <c r="A25" t="s">
        <v>2127</v>
      </c>
      <c r="B25" s="2">
        <v>12564</v>
      </c>
      <c r="C25" s="27" t="s">
        <v>172</v>
      </c>
      <c r="D25" s="2">
        <v>7536.1718259170802</v>
      </c>
      <c r="E25" s="27" t="s">
        <v>172</v>
      </c>
      <c r="F25" s="2">
        <v>5027.8281740829207</v>
      </c>
      <c r="G25" s="27" t="s">
        <v>172</v>
      </c>
      <c r="H25" s="185">
        <v>0.66715943986203896</v>
      </c>
      <c r="I25" s="27" t="s">
        <v>172</v>
      </c>
      <c r="J25" s="2">
        <v>28563</v>
      </c>
      <c r="K25" s="27" t="s">
        <v>172</v>
      </c>
      <c r="L25" s="2">
        <v>15966.895761064699</v>
      </c>
      <c r="M25" s="27" t="s">
        <v>172</v>
      </c>
      <c r="N25" s="2">
        <v>12596.104238935301</v>
      </c>
      <c r="O25" s="27" t="s">
        <v>172</v>
      </c>
      <c r="P25" s="185">
        <v>0.78888873751220001</v>
      </c>
      <c r="Q25" s="27" t="s">
        <v>172</v>
      </c>
      <c r="R25" s="2">
        <v>1627722</v>
      </c>
      <c r="S25" s="27"/>
      <c r="T25" s="2">
        <v>968696.05181983497</v>
      </c>
      <c r="U25" s="27"/>
      <c r="V25" s="2">
        <v>659025.94818016503</v>
      </c>
      <c r="W25" s="27"/>
      <c r="X25" s="185">
        <v>0.68032273584896996</v>
      </c>
      <c r="Y25" s="27"/>
    </row>
    <row r="26" spans="1:25" x14ac:dyDescent="0.3">
      <c r="A26" t="s">
        <v>2128</v>
      </c>
      <c r="B26" s="2">
        <v>212822</v>
      </c>
      <c r="C26" s="27" t="s">
        <v>172</v>
      </c>
      <c r="D26" s="2">
        <v>158515.524325551</v>
      </c>
      <c r="E26" s="27" t="s">
        <v>172</v>
      </c>
      <c r="F26" s="2">
        <v>54306.475674448899</v>
      </c>
      <c r="G26" s="27" t="s">
        <v>172</v>
      </c>
      <c r="H26" s="185">
        <v>0.34259405131144804</v>
      </c>
      <c r="I26" s="27" t="s">
        <v>172</v>
      </c>
      <c r="J26" s="2">
        <v>499158</v>
      </c>
      <c r="K26" s="27" t="s">
        <v>172</v>
      </c>
      <c r="L26" s="2">
        <v>413032.89269848703</v>
      </c>
      <c r="M26" s="27" t="s">
        <v>172</v>
      </c>
      <c r="N26" s="2">
        <v>86125.107301512689</v>
      </c>
      <c r="O26" s="27" t="s">
        <v>172</v>
      </c>
      <c r="P26" s="185">
        <v>0.208518761638637</v>
      </c>
      <c r="Q26" s="27"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215" t="s">
        <v>2129</v>
      </c>
      <c r="B28" s="215"/>
      <c r="C28" s="215"/>
      <c r="D28" s="215"/>
      <c r="E28" s="215"/>
      <c r="F28" s="215"/>
      <c r="G28" s="215"/>
      <c r="H28" s="215"/>
      <c r="I28" s="215"/>
      <c r="J28" s="215"/>
      <c r="K28" s="215"/>
      <c r="L28" s="215"/>
      <c r="M28" s="215"/>
      <c r="N28" s="215"/>
      <c r="O28" s="215"/>
      <c r="P28" s="215"/>
      <c r="Q28" s="215"/>
      <c r="R28" s="215"/>
      <c r="S28" s="215"/>
      <c r="T28" s="215"/>
      <c r="U28" s="215"/>
      <c r="V28" s="215"/>
      <c r="W28" s="215"/>
      <c r="X28" s="215"/>
      <c r="Y28" s="215"/>
    </row>
    <row r="29" spans="1:25" ht="14.4" customHeight="1" x14ac:dyDescent="0.3">
      <c r="B29" s="216" t="s">
        <v>2130</v>
      </c>
      <c r="C29" s="216"/>
      <c r="D29" s="216" t="s">
        <v>2131</v>
      </c>
      <c r="E29" s="216"/>
      <c r="F29" s="216" t="s">
        <v>2132</v>
      </c>
      <c r="G29" s="216"/>
      <c r="H29" s="216" t="s">
        <v>2133</v>
      </c>
      <c r="I29" s="216"/>
      <c r="J29" s="216" t="s">
        <v>2130</v>
      </c>
      <c r="K29" s="216"/>
      <c r="L29" s="216" t="s">
        <v>2131</v>
      </c>
      <c r="M29" s="216"/>
      <c r="N29" s="216" t="s">
        <v>2132</v>
      </c>
      <c r="O29" s="216"/>
      <c r="P29" s="216" t="s">
        <v>2133</v>
      </c>
      <c r="Q29" s="216"/>
      <c r="R29" s="216" t="s">
        <v>2130</v>
      </c>
      <c r="S29" s="216"/>
      <c r="T29" s="216" t="s">
        <v>2131</v>
      </c>
      <c r="U29" s="216"/>
      <c r="V29" s="216" t="s">
        <v>2132</v>
      </c>
      <c r="W29" s="216"/>
      <c r="X29" s="216" t="s">
        <v>2133</v>
      </c>
      <c r="Y29" s="216"/>
    </row>
    <row r="30" spans="1:25" x14ac:dyDescent="0.3">
      <c r="A30" t="s">
        <v>170</v>
      </c>
      <c r="B30" s="2">
        <v>115949</v>
      </c>
      <c r="C30" s="27" t="s">
        <v>172</v>
      </c>
      <c r="D30" s="2">
        <v>109728.17442686301</v>
      </c>
      <c r="E30" s="27" t="s">
        <v>172</v>
      </c>
      <c r="F30" s="2">
        <v>6220.8255731366798</v>
      </c>
      <c r="G30" s="27" t="s">
        <v>172</v>
      </c>
      <c r="H30" s="185">
        <v>5.6693056324226193E-2</v>
      </c>
      <c r="I30" s="27" t="s">
        <v>172</v>
      </c>
      <c r="J30" s="2">
        <v>257496</v>
      </c>
      <c r="K30" s="27" t="s">
        <v>172</v>
      </c>
      <c r="L30" s="2">
        <v>254080.54029447603</v>
      </c>
      <c r="M30" s="27" t="s">
        <v>172</v>
      </c>
      <c r="N30" s="2">
        <v>3415.4597055243798</v>
      </c>
      <c r="O30" s="27" t="s">
        <v>172</v>
      </c>
      <c r="P30" s="185">
        <v>1.34424293240478E-2</v>
      </c>
      <c r="Q30" s="27" t="s">
        <v>172</v>
      </c>
      <c r="R30" s="2">
        <v>8711118</v>
      </c>
      <c r="S30" s="27"/>
      <c r="T30" s="2">
        <v>9295040.6123496909</v>
      </c>
      <c r="U30" s="27"/>
      <c r="V30" s="2">
        <v>-583922.61234968505</v>
      </c>
      <c r="W30" s="27"/>
      <c r="X30" s="185">
        <v>-6.2820878003896699E-2</v>
      </c>
      <c r="Y30" s="27"/>
    </row>
    <row r="31" spans="1:25" x14ac:dyDescent="0.3">
      <c r="A31" t="s">
        <v>2120</v>
      </c>
      <c r="B31" s="2">
        <v>42803</v>
      </c>
      <c r="C31" s="27" t="s">
        <v>172</v>
      </c>
      <c r="D31" s="2">
        <v>47446.065778590804</v>
      </c>
      <c r="E31" s="27" t="s">
        <v>172</v>
      </c>
      <c r="F31" s="2">
        <v>-4643.0657785908006</v>
      </c>
      <c r="G31" s="27" t="s">
        <v>172</v>
      </c>
      <c r="H31" s="185">
        <v>-9.785986893534801E-2</v>
      </c>
      <c r="I31" s="27" t="s">
        <v>172</v>
      </c>
      <c r="J31" s="2">
        <v>87710</v>
      </c>
      <c r="K31" s="27" t="s">
        <v>172</v>
      </c>
      <c r="L31" s="2">
        <v>97617.578113996511</v>
      </c>
      <c r="M31" s="27" t="s">
        <v>172</v>
      </c>
      <c r="N31" s="2">
        <v>-9907.5781139964802</v>
      </c>
      <c r="O31" s="27" t="s">
        <v>172</v>
      </c>
      <c r="P31" s="185">
        <v>-0.10149379144017001</v>
      </c>
      <c r="Q31" s="27" t="s">
        <v>172</v>
      </c>
      <c r="R31" s="2">
        <v>4214760</v>
      </c>
      <c r="S31" s="27"/>
      <c r="T31" s="2">
        <v>4538820.2617395604</v>
      </c>
      <c r="U31" s="27"/>
      <c r="V31" s="2">
        <v>-324060.26173955604</v>
      </c>
      <c r="W31" s="27"/>
      <c r="X31" s="185">
        <v>-7.1397465211666206E-2</v>
      </c>
      <c r="Y31" s="27"/>
    </row>
    <row r="32" spans="1:25" x14ac:dyDescent="0.3">
      <c r="A32" t="s">
        <v>2121</v>
      </c>
      <c r="B32" s="2">
        <v>22795</v>
      </c>
      <c r="C32" s="27" t="s">
        <v>172</v>
      </c>
      <c r="D32" s="2">
        <v>28871.565818643798</v>
      </c>
      <c r="E32" s="27" t="s">
        <v>172</v>
      </c>
      <c r="F32" s="2">
        <v>-6076.5658186438404</v>
      </c>
      <c r="G32" s="27" t="s">
        <v>172</v>
      </c>
      <c r="H32" s="185">
        <v>-0.21046886950343002</v>
      </c>
      <c r="I32" s="27" t="s">
        <v>172</v>
      </c>
      <c r="J32" s="2">
        <v>53741</v>
      </c>
      <c r="K32" s="27" t="s">
        <v>172</v>
      </c>
      <c r="L32" s="2">
        <v>67550.689427725898</v>
      </c>
      <c r="M32" s="27" t="s">
        <v>172</v>
      </c>
      <c r="N32" s="2">
        <v>-13809.689427725902</v>
      </c>
      <c r="O32" s="27" t="s">
        <v>172</v>
      </c>
      <c r="P32" s="185">
        <v>-0.20443447053936001</v>
      </c>
      <c r="Q32" s="27" t="s">
        <v>172</v>
      </c>
      <c r="R32" s="2">
        <v>2041690</v>
      </c>
      <c r="S32" s="27"/>
      <c r="T32" s="2">
        <v>2546395.2333728699</v>
      </c>
      <c r="U32" s="27"/>
      <c r="V32" s="2">
        <v>-504705.23337287101</v>
      </c>
      <c r="W32" s="27"/>
      <c r="X32" s="185">
        <v>-0.19820380856759401</v>
      </c>
      <c r="Y32" s="27"/>
    </row>
    <row r="33" spans="1:25" x14ac:dyDescent="0.3">
      <c r="A33" t="s">
        <v>2122</v>
      </c>
      <c r="B33" s="2">
        <v>7638</v>
      </c>
      <c r="C33" s="27" t="s">
        <v>172</v>
      </c>
      <c r="D33" s="2">
        <v>8982.6944423411496</v>
      </c>
      <c r="E33" s="27" t="s">
        <v>172</v>
      </c>
      <c r="F33" s="2">
        <v>-1344.6944423411501</v>
      </c>
      <c r="G33" s="27" t="s">
        <v>172</v>
      </c>
      <c r="H33" s="185">
        <v>-0.14969833950966302</v>
      </c>
      <c r="I33" s="27" t="s">
        <v>172</v>
      </c>
      <c r="J33" s="2">
        <v>12369</v>
      </c>
      <c r="K33" s="27" t="s">
        <v>172</v>
      </c>
      <c r="L33" s="2">
        <v>12950</v>
      </c>
      <c r="M33" s="27" t="s">
        <v>172</v>
      </c>
      <c r="N33" s="2">
        <v>-581.00000000000705</v>
      </c>
      <c r="O33" s="27" t="s">
        <v>172</v>
      </c>
      <c r="P33" s="185">
        <v>-4.4864864864865399E-2</v>
      </c>
      <c r="Q33" s="27" t="s">
        <v>172</v>
      </c>
      <c r="R33" s="2">
        <v>424906</v>
      </c>
      <c r="S33" s="27"/>
      <c r="T33" s="2">
        <v>523525.00000002101</v>
      </c>
      <c r="U33" s="27"/>
      <c r="V33" s="2">
        <v>-98619.000000020707</v>
      </c>
      <c r="W33" s="27"/>
      <c r="X33" s="185">
        <v>-0.18837495821597197</v>
      </c>
      <c r="Y33" s="27"/>
    </row>
    <row r="34" spans="1:25" x14ac:dyDescent="0.3">
      <c r="A34" t="s">
        <v>2123</v>
      </c>
      <c r="B34" s="2">
        <v>530</v>
      </c>
      <c r="C34" s="27" t="s">
        <v>172</v>
      </c>
      <c r="D34" s="2">
        <v>644.70529104508</v>
      </c>
      <c r="E34" s="27" t="s">
        <v>172</v>
      </c>
      <c r="F34" s="2">
        <v>-114.70529104508002</v>
      </c>
      <c r="G34" s="27" t="s">
        <v>172</v>
      </c>
      <c r="H34" s="185">
        <v>-0.17791895403734104</v>
      </c>
      <c r="I34" s="27" t="s">
        <v>172</v>
      </c>
      <c r="J34" s="2">
        <v>1081</v>
      </c>
      <c r="K34" s="27" t="s">
        <v>172</v>
      </c>
      <c r="L34" s="2">
        <v>1430.99988880145</v>
      </c>
      <c r="M34" s="27" t="s">
        <v>172</v>
      </c>
      <c r="N34" s="2">
        <v>-349.99988880144997</v>
      </c>
      <c r="O34" s="27" t="s">
        <v>172</v>
      </c>
      <c r="P34" s="185">
        <v>-0.24458414814734603</v>
      </c>
      <c r="Q34" s="27" t="s">
        <v>172</v>
      </c>
      <c r="R34" s="2">
        <v>33428</v>
      </c>
      <c r="S34" s="27"/>
      <c r="T34" s="2">
        <v>37229.999999999702</v>
      </c>
      <c r="U34" s="27"/>
      <c r="V34" s="2">
        <v>-3801.9999999996703</v>
      </c>
      <c r="W34" s="27"/>
      <c r="X34" s="185">
        <v>-0.10212194466827</v>
      </c>
      <c r="Y34" s="27"/>
    </row>
    <row r="35" spans="1:25" x14ac:dyDescent="0.3">
      <c r="A35" t="s">
        <v>2124</v>
      </c>
      <c r="B35" s="2">
        <v>6483</v>
      </c>
      <c r="C35" s="27" t="s">
        <v>172</v>
      </c>
      <c r="D35" s="2">
        <v>5171.1600005313203</v>
      </c>
      <c r="E35" s="27" t="s">
        <v>172</v>
      </c>
      <c r="F35" s="2">
        <v>1311.8399994686802</v>
      </c>
      <c r="G35" s="27" t="s">
        <v>172</v>
      </c>
      <c r="H35" s="185">
        <v>0.253683892846845</v>
      </c>
      <c r="I35" s="27" t="s">
        <v>172</v>
      </c>
      <c r="J35" s="2">
        <v>9119</v>
      </c>
      <c r="K35" s="27" t="s">
        <v>172</v>
      </c>
      <c r="L35" s="2">
        <v>8049.9925864979296</v>
      </c>
      <c r="M35" s="27" t="s">
        <v>172</v>
      </c>
      <c r="N35" s="2">
        <v>1069.0074135020698</v>
      </c>
      <c r="O35" s="27" t="s">
        <v>172</v>
      </c>
      <c r="P35" s="185">
        <v>0.13279607428398099</v>
      </c>
      <c r="Q35" s="27" t="s">
        <v>172</v>
      </c>
      <c r="R35" s="2">
        <v>1072502</v>
      </c>
      <c r="S35" s="27"/>
      <c r="T35" s="2">
        <v>965987.99999998906</v>
      </c>
      <c r="U35" s="27"/>
      <c r="V35" s="2">
        <v>106514.000000011</v>
      </c>
      <c r="W35" s="27"/>
      <c r="X35" s="185">
        <v>0.11026430970158201</v>
      </c>
      <c r="Y35" s="27"/>
    </row>
    <row r="36" spans="1:25" x14ac:dyDescent="0.3">
      <c r="A36" t="s">
        <v>2125</v>
      </c>
      <c r="B36" s="2">
        <v>133</v>
      </c>
      <c r="C36" s="27" t="s">
        <v>172</v>
      </c>
      <c r="D36" s="2">
        <v>100</v>
      </c>
      <c r="E36" s="27" t="s">
        <v>172</v>
      </c>
      <c r="F36" s="2">
        <v>33</v>
      </c>
      <c r="G36" s="27" t="s">
        <v>172</v>
      </c>
      <c r="H36" s="185">
        <v>0.33</v>
      </c>
      <c r="I36" s="27" t="s">
        <v>172</v>
      </c>
      <c r="J36" s="2">
        <v>274</v>
      </c>
      <c r="K36" s="27" t="s">
        <v>172</v>
      </c>
      <c r="L36" s="2">
        <v>267</v>
      </c>
      <c r="M36" s="27" t="s">
        <v>172</v>
      </c>
      <c r="N36" s="2">
        <v>7.00000000000023</v>
      </c>
      <c r="O36" s="27" t="s">
        <v>172</v>
      </c>
      <c r="P36" s="185">
        <v>2.6217228464420299E-2</v>
      </c>
      <c r="Q36" s="27" t="s">
        <v>172</v>
      </c>
      <c r="R36" s="2">
        <v>28989</v>
      </c>
      <c r="S36" s="27"/>
      <c r="T36" s="2">
        <v>32177.9999999998</v>
      </c>
      <c r="U36" s="27"/>
      <c r="V36" s="2">
        <v>-3188.9999999998304</v>
      </c>
      <c r="W36" s="27"/>
      <c r="X36" s="185">
        <v>-9.9104978556773013E-2</v>
      </c>
      <c r="Y36" s="27"/>
    </row>
    <row r="37" spans="1:25" x14ac:dyDescent="0.3">
      <c r="A37" t="s">
        <v>2126</v>
      </c>
      <c r="B37" s="2">
        <v>827</v>
      </c>
      <c r="C37" s="27" t="s">
        <v>172</v>
      </c>
      <c r="D37" s="2">
        <v>254</v>
      </c>
      <c r="E37" s="27" t="s">
        <v>172</v>
      </c>
      <c r="F37" s="2">
        <v>573</v>
      </c>
      <c r="G37" s="27" t="s">
        <v>172</v>
      </c>
      <c r="H37" s="185">
        <v>2.2559055118110201</v>
      </c>
      <c r="I37" s="27" t="s">
        <v>172</v>
      </c>
      <c r="J37" s="2">
        <v>1536</v>
      </c>
      <c r="K37" s="27" t="s">
        <v>172</v>
      </c>
      <c r="L37" s="2">
        <v>478</v>
      </c>
      <c r="M37" s="27" t="s">
        <v>172</v>
      </c>
      <c r="N37" s="2">
        <v>1058</v>
      </c>
      <c r="O37" s="27" t="s">
        <v>172</v>
      </c>
      <c r="P37" s="185">
        <v>2.2133891213389099</v>
      </c>
      <c r="Q37" s="27" t="s">
        <v>172</v>
      </c>
      <c r="R37" s="2">
        <v>61590</v>
      </c>
      <c r="S37" s="27"/>
      <c r="T37" s="2">
        <v>26562.999999999702</v>
      </c>
      <c r="U37" s="27"/>
      <c r="V37" s="2">
        <v>35027.000000000298</v>
      </c>
      <c r="W37" s="27"/>
      <c r="X37" s="185">
        <v>1.3186387079772899</v>
      </c>
      <c r="Y37" s="27"/>
    </row>
    <row r="38" spans="1:25" x14ac:dyDescent="0.3">
      <c r="A38" t="s">
        <v>2127</v>
      </c>
      <c r="B38" s="2">
        <v>4397</v>
      </c>
      <c r="C38" s="27" t="s">
        <v>172</v>
      </c>
      <c r="D38" s="2">
        <v>3421.9402260294105</v>
      </c>
      <c r="E38" s="27" t="s">
        <v>172</v>
      </c>
      <c r="F38" s="2">
        <v>975.05977397059291</v>
      </c>
      <c r="G38" s="27" t="s">
        <v>172</v>
      </c>
      <c r="H38" s="185">
        <v>0.28494354359368401</v>
      </c>
      <c r="I38" s="27" t="s">
        <v>172</v>
      </c>
      <c r="J38" s="2">
        <v>9590</v>
      </c>
      <c r="K38" s="27" t="s">
        <v>172</v>
      </c>
      <c r="L38" s="2">
        <v>6890.8962109712211</v>
      </c>
      <c r="M38" s="27" t="s">
        <v>172</v>
      </c>
      <c r="N38" s="2">
        <v>2699.1037890287803</v>
      </c>
      <c r="O38" s="27" t="s">
        <v>172</v>
      </c>
      <c r="P38" s="185">
        <v>0.39169125559189999</v>
      </c>
      <c r="Q38" s="27" t="s">
        <v>172</v>
      </c>
      <c r="R38" s="2">
        <v>551655</v>
      </c>
      <c r="S38" s="27"/>
      <c r="T38" s="2">
        <v>406941.02836667298</v>
      </c>
      <c r="U38" s="27"/>
      <c r="V38" s="2">
        <v>144713.97163332699</v>
      </c>
      <c r="W38" s="27"/>
      <c r="X38" s="185">
        <v>0.35561411002021898</v>
      </c>
      <c r="Y38" s="27"/>
    </row>
    <row r="39" spans="1:25" x14ac:dyDescent="0.3">
      <c r="A39" t="s">
        <v>2128</v>
      </c>
      <c r="B39" s="2">
        <v>73146</v>
      </c>
      <c r="C39" s="27" t="s">
        <v>172</v>
      </c>
      <c r="D39" s="2">
        <v>62282.108648272595</v>
      </c>
      <c r="E39" s="27" t="s">
        <v>172</v>
      </c>
      <c r="F39" s="2">
        <v>10863.8913517274</v>
      </c>
      <c r="G39" s="27" t="s">
        <v>172</v>
      </c>
      <c r="H39" s="185">
        <v>0.174430371538629</v>
      </c>
      <c r="I39" s="27" t="s">
        <v>172</v>
      </c>
      <c r="J39" s="2">
        <v>169786</v>
      </c>
      <c r="K39" s="27" t="s">
        <v>172</v>
      </c>
      <c r="L39" s="2">
        <v>156462.96218047899</v>
      </c>
      <c r="M39" s="27" t="s">
        <v>172</v>
      </c>
      <c r="N39" s="2">
        <v>13323.037819521202</v>
      </c>
      <c r="O39" s="27" t="s">
        <v>172</v>
      </c>
      <c r="P39" s="185">
        <v>8.5151384288334797E-2</v>
      </c>
      <c r="Q39" s="27"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215" t="s">
        <v>2134</v>
      </c>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row>
    <row r="42" spans="1:25" ht="14.4" customHeight="1" x14ac:dyDescent="0.3">
      <c r="B42" s="216" t="s">
        <v>2135</v>
      </c>
      <c r="C42" s="216"/>
      <c r="D42" s="216" t="s">
        <v>2136</v>
      </c>
      <c r="E42" s="216"/>
      <c r="F42" s="216" t="s">
        <v>2558</v>
      </c>
      <c r="G42" s="216"/>
      <c r="H42" s="216" t="s">
        <v>2559</v>
      </c>
      <c r="I42" s="216"/>
      <c r="J42" s="216" t="s">
        <v>2135</v>
      </c>
      <c r="K42" s="216"/>
      <c r="L42" s="216" t="s">
        <v>2136</v>
      </c>
      <c r="M42" s="216"/>
      <c r="N42" s="216" t="s">
        <v>2558</v>
      </c>
      <c r="O42" s="216"/>
      <c r="P42" s="216" t="s">
        <v>2559</v>
      </c>
      <c r="Q42" s="216"/>
      <c r="R42" s="216" t="s">
        <v>2135</v>
      </c>
      <c r="S42" s="216"/>
      <c r="T42" s="216" t="s">
        <v>2136</v>
      </c>
      <c r="U42" s="216"/>
      <c r="V42" s="216" t="s">
        <v>2137</v>
      </c>
      <c r="W42" s="216"/>
      <c r="X42" s="216" t="s">
        <v>2138</v>
      </c>
      <c r="Y42" s="216"/>
    </row>
    <row r="43" spans="1:25" x14ac:dyDescent="0.3">
      <c r="A43" t="s">
        <v>170</v>
      </c>
      <c r="B43" s="2">
        <v>287506</v>
      </c>
      <c r="C43" s="27" t="s">
        <v>172</v>
      </c>
      <c r="D43" s="2">
        <v>238921.59697754102</v>
      </c>
      <c r="E43" s="27" t="s">
        <v>172</v>
      </c>
      <c r="F43" s="2">
        <v>48584.403022458981</v>
      </c>
      <c r="G43" s="27" t="s">
        <v>172</v>
      </c>
      <c r="H43" s="185">
        <v>0.20334872877576651</v>
      </c>
      <c r="I43" s="27" t="s">
        <v>172</v>
      </c>
      <c r="J43" s="2">
        <v>651739</v>
      </c>
      <c r="K43" s="27" t="s">
        <v>172</v>
      </c>
      <c r="L43" s="2">
        <v>585549.43417868996</v>
      </c>
      <c r="M43" s="27" t="s">
        <v>172</v>
      </c>
      <c r="N43" s="2">
        <v>66189.56582131004</v>
      </c>
      <c r="O43" s="27" t="s">
        <v>172</v>
      </c>
      <c r="P43" s="185">
        <v>0.11303839088180419</v>
      </c>
      <c r="Q43" s="27" t="s">
        <v>172</v>
      </c>
      <c r="R43" s="2">
        <v>30827105</v>
      </c>
      <c r="S43" s="27"/>
      <c r="T43" s="2">
        <v>27958914.915998198</v>
      </c>
      <c r="U43" s="27"/>
      <c r="V43" s="2">
        <v>2868190.0840018019</v>
      </c>
      <c r="W43" s="27"/>
      <c r="X43" s="185">
        <v>9.3041175420196021E-2</v>
      </c>
      <c r="Y43" s="27"/>
    </row>
    <row r="44" spans="1:25" x14ac:dyDescent="0.3">
      <c r="A44" t="s">
        <v>2120</v>
      </c>
      <c r="B44" s="2">
        <v>147830</v>
      </c>
      <c r="C44" s="27" t="s">
        <v>172</v>
      </c>
      <c r="D44" s="2">
        <v>142688.18130026301</v>
      </c>
      <c r="E44" s="27" t="s">
        <v>172</v>
      </c>
      <c r="F44" s="2">
        <v>5141.8186997369921</v>
      </c>
      <c r="G44" s="27" t="s">
        <v>172</v>
      </c>
      <c r="H44" s="185">
        <v>3.6035351021237769E-2</v>
      </c>
      <c r="I44" s="27" t="s">
        <v>172</v>
      </c>
      <c r="J44" s="2">
        <v>322367</v>
      </c>
      <c r="K44" s="27" t="s">
        <v>172</v>
      </c>
      <c r="L44" s="2">
        <v>328979.503660683</v>
      </c>
      <c r="M44" s="27" t="s">
        <v>172</v>
      </c>
      <c r="N44" s="2">
        <v>-6612.5036606829963</v>
      </c>
      <c r="O44" s="27" t="s">
        <v>172</v>
      </c>
      <c r="P44" s="185">
        <v>-2.0100047532150465E-2</v>
      </c>
      <c r="Q44" s="27" t="s">
        <v>172</v>
      </c>
      <c r="R44" s="2">
        <v>19743811</v>
      </c>
      <c r="S44" s="27"/>
      <c r="T44" s="2">
        <v>18701415.613647502</v>
      </c>
      <c r="U44" s="27"/>
      <c r="V44" s="2">
        <v>1042395.3863524981</v>
      </c>
      <c r="W44" s="27"/>
      <c r="X44" s="185">
        <v>5.2796057779954338E-2</v>
      </c>
      <c r="Y44" s="27"/>
    </row>
    <row r="45" spans="1:25" x14ac:dyDescent="0.3">
      <c r="A45" t="s">
        <v>2121</v>
      </c>
      <c r="B45" s="2">
        <v>93516</v>
      </c>
      <c r="C45" s="27" t="s">
        <v>172</v>
      </c>
      <c r="D45" s="2">
        <v>103199.41097853699</v>
      </c>
      <c r="E45" s="27" t="s">
        <v>172</v>
      </c>
      <c r="F45" s="2">
        <v>-9683.4109785369947</v>
      </c>
      <c r="G45" s="27" t="s">
        <v>172</v>
      </c>
      <c r="H45" s="185">
        <v>-9.3832037283147984E-2</v>
      </c>
      <c r="I45" s="27" t="s">
        <v>172</v>
      </c>
      <c r="J45" s="2">
        <v>225859</v>
      </c>
      <c r="K45" s="27" t="s">
        <v>172</v>
      </c>
      <c r="L45" s="2">
        <v>256242.57857920602</v>
      </c>
      <c r="M45" s="27" t="s">
        <v>172</v>
      </c>
      <c r="N45" s="2">
        <v>-30383.57857920602</v>
      </c>
      <c r="O45" s="27" t="s">
        <v>172</v>
      </c>
      <c r="P45" s="185">
        <v>-0.11857349683130154</v>
      </c>
      <c r="Q45" s="27" t="s">
        <v>172</v>
      </c>
      <c r="R45" s="2">
        <v>11672897</v>
      </c>
      <c r="S45" s="27"/>
      <c r="T45" s="2">
        <v>12409856.586255699</v>
      </c>
      <c r="U45" s="27"/>
      <c r="V45" s="2">
        <v>-736959.5862556994</v>
      </c>
      <c r="W45" s="27"/>
      <c r="X45" s="185">
        <v>-6.3134249043377957E-2</v>
      </c>
      <c r="Y45" s="27"/>
    </row>
    <row r="46" spans="1:25" x14ac:dyDescent="0.3">
      <c r="A46" t="s">
        <v>2122</v>
      </c>
      <c r="B46" s="2">
        <v>18764</v>
      </c>
      <c r="C46" s="27" t="s">
        <v>172</v>
      </c>
      <c r="D46" s="2">
        <v>17706.826517961599</v>
      </c>
      <c r="E46" s="27" t="s">
        <v>172</v>
      </c>
      <c r="F46" s="2">
        <v>1057.1734820384008</v>
      </c>
      <c r="G46" s="27" t="s">
        <v>172</v>
      </c>
      <c r="H46" s="185">
        <v>5.9704288680188761E-2</v>
      </c>
      <c r="I46" s="27" t="s">
        <v>172</v>
      </c>
      <c r="J46" s="2">
        <v>34407</v>
      </c>
      <c r="K46" s="27" t="s">
        <v>172</v>
      </c>
      <c r="L46" s="2">
        <v>32426.9774258982</v>
      </c>
      <c r="M46" s="27" t="s">
        <v>172</v>
      </c>
      <c r="N46" s="2">
        <v>1980.0225741018003</v>
      </c>
      <c r="O46" s="27" t="s">
        <v>172</v>
      </c>
      <c r="P46" s="185">
        <v>6.1060966247209685E-2</v>
      </c>
      <c r="Q46" s="27" t="s">
        <v>172</v>
      </c>
      <c r="R46" s="2">
        <v>1694380</v>
      </c>
      <c r="S46" s="27"/>
      <c r="T46" s="2">
        <v>1640279.00000001</v>
      </c>
      <c r="U46" s="27"/>
      <c r="V46" s="2">
        <v>54100.999999989988</v>
      </c>
      <c r="W46" s="27"/>
      <c r="X46" s="185">
        <v>3.1929673390850927E-2</v>
      </c>
      <c r="Y46" s="27"/>
    </row>
    <row r="47" spans="1:25" x14ac:dyDescent="0.3">
      <c r="A47" t="s">
        <v>2123</v>
      </c>
      <c r="B47" s="2">
        <v>1623</v>
      </c>
      <c r="C47" s="27" t="s">
        <v>172</v>
      </c>
      <c r="D47" s="2">
        <v>1634.7108965989498</v>
      </c>
      <c r="E47" s="27" t="s">
        <v>172</v>
      </c>
      <c r="F47" s="2">
        <v>-11.71089659894983</v>
      </c>
      <c r="G47" s="27" t="s">
        <v>172</v>
      </c>
      <c r="H47" s="185">
        <v>-7.163894620947713E-3</v>
      </c>
      <c r="I47" s="27" t="s">
        <v>172</v>
      </c>
      <c r="J47" s="2">
        <v>4116</v>
      </c>
      <c r="K47" s="27" t="s">
        <v>172</v>
      </c>
      <c r="L47" s="2">
        <v>4461.9925864979496</v>
      </c>
      <c r="M47" s="27" t="s">
        <v>172</v>
      </c>
      <c r="N47" s="2">
        <v>-345.99258649794956</v>
      </c>
      <c r="O47" s="27" t="s">
        <v>172</v>
      </c>
      <c r="P47" s="185">
        <v>-7.7542169734868646E-2</v>
      </c>
      <c r="Q47" s="27" t="s">
        <v>172</v>
      </c>
      <c r="R47" s="2">
        <v>122657</v>
      </c>
      <c r="S47" s="27"/>
      <c r="T47" s="2">
        <v>125020.003938585</v>
      </c>
      <c r="U47" s="27"/>
      <c r="V47" s="2">
        <v>-2363.0039385849959</v>
      </c>
      <c r="W47" s="27"/>
      <c r="X47" s="185">
        <v>-1.9265137241127665E-2</v>
      </c>
      <c r="Y47" s="27"/>
    </row>
    <row r="48" spans="1:25" x14ac:dyDescent="0.3">
      <c r="A48" t="s">
        <v>2124</v>
      </c>
      <c r="B48" s="2">
        <v>23785</v>
      </c>
      <c r="C48" s="27" t="s">
        <v>172</v>
      </c>
      <c r="D48" s="2">
        <v>15347.0686476884</v>
      </c>
      <c r="E48" s="27" t="s">
        <v>172</v>
      </c>
      <c r="F48" s="2">
        <v>8437.9313523115998</v>
      </c>
      <c r="G48" s="27" t="s">
        <v>172</v>
      </c>
      <c r="H48" s="185">
        <v>0.54980736360898042</v>
      </c>
      <c r="I48" s="27" t="s">
        <v>172</v>
      </c>
      <c r="J48" s="2">
        <v>35138</v>
      </c>
      <c r="K48" s="27" t="s">
        <v>172</v>
      </c>
      <c r="L48" s="2">
        <v>25049.955518987699</v>
      </c>
      <c r="M48" s="27" t="s">
        <v>172</v>
      </c>
      <c r="N48" s="2">
        <v>10088.044481012301</v>
      </c>
      <c r="O48" s="27" t="s">
        <v>172</v>
      </c>
      <c r="P48" s="185">
        <v>0.40271706164769955</v>
      </c>
      <c r="Q48" s="27" t="s">
        <v>172</v>
      </c>
      <c r="R48" s="2">
        <v>4906293</v>
      </c>
      <c r="S48" s="27"/>
      <c r="T48" s="2">
        <v>3809082</v>
      </c>
      <c r="U48" s="27"/>
      <c r="V48" s="2">
        <v>1097211</v>
      </c>
      <c r="W48" s="27"/>
      <c r="X48" s="185">
        <v>0.22363340306011076</v>
      </c>
      <c r="Y48" s="27"/>
    </row>
    <row r="49" spans="1:25" x14ac:dyDescent="0.3">
      <c r="A49" t="s">
        <v>2125</v>
      </c>
      <c r="B49" s="2">
        <v>372</v>
      </c>
      <c r="C49" s="27" t="s">
        <v>172</v>
      </c>
      <c r="D49" s="2">
        <v>257.851333810413</v>
      </c>
      <c r="E49" s="27" t="s">
        <v>172</v>
      </c>
      <c r="F49" s="2">
        <v>114.148666189587</v>
      </c>
      <c r="G49" s="27" t="s">
        <v>172</v>
      </c>
      <c r="H49" s="185">
        <v>0.44269178096831413</v>
      </c>
      <c r="I49" s="27" t="s">
        <v>172</v>
      </c>
      <c r="J49" s="2">
        <v>853</v>
      </c>
      <c r="K49" s="27" t="s">
        <v>172</v>
      </c>
      <c r="L49" s="2">
        <v>728</v>
      </c>
      <c r="M49" s="27" t="s">
        <v>172</v>
      </c>
      <c r="N49" s="2">
        <v>125</v>
      </c>
      <c r="O49" s="27" t="s">
        <v>172</v>
      </c>
      <c r="P49" s="185">
        <v>0.1717032967032967</v>
      </c>
      <c r="Q49" s="27" t="s">
        <v>172</v>
      </c>
      <c r="R49" s="2">
        <v>109178</v>
      </c>
      <c r="S49" s="27"/>
      <c r="T49" s="2">
        <v>96399.000000000291</v>
      </c>
      <c r="U49" s="27"/>
      <c r="V49" s="2">
        <v>12778.999999999709</v>
      </c>
      <c r="W49" s="27"/>
      <c r="X49" s="185">
        <v>0.1170473904999149</v>
      </c>
      <c r="Y49" s="27"/>
    </row>
    <row r="50" spans="1:25" x14ac:dyDescent="0.3">
      <c r="A50" t="s">
        <v>2126</v>
      </c>
      <c r="B50" s="2">
        <v>1603</v>
      </c>
      <c r="C50" s="27" t="s">
        <v>172</v>
      </c>
      <c r="D50" s="2">
        <v>428.08132577885101</v>
      </c>
      <c r="E50" s="27" t="s">
        <v>172</v>
      </c>
      <c r="F50" s="2">
        <v>1174.9186742211491</v>
      </c>
      <c r="G50" s="27" t="s">
        <v>172</v>
      </c>
      <c r="H50" s="185">
        <v>2.7446155752846781</v>
      </c>
      <c r="I50" s="27" t="s">
        <v>172</v>
      </c>
      <c r="J50" s="2">
        <v>3021</v>
      </c>
      <c r="K50" s="27" t="s">
        <v>172</v>
      </c>
      <c r="L50" s="2">
        <v>994</v>
      </c>
      <c r="M50" s="27" t="s">
        <v>172</v>
      </c>
      <c r="N50" s="2">
        <v>2027</v>
      </c>
      <c r="O50" s="27" t="s">
        <v>172</v>
      </c>
      <c r="P50" s="185">
        <v>2.0392354124748491</v>
      </c>
      <c r="Q50" s="27" t="s">
        <v>172</v>
      </c>
      <c r="R50" s="2">
        <v>162339</v>
      </c>
      <c r="S50" s="27"/>
      <c r="T50" s="2">
        <v>59024.0000000004</v>
      </c>
      <c r="U50" s="27"/>
      <c r="V50" s="2">
        <v>103314.99999999959</v>
      </c>
      <c r="W50" s="27"/>
      <c r="X50" s="185">
        <v>0.63641515593911258</v>
      </c>
      <c r="Y50" s="27"/>
    </row>
    <row r="51" spans="1:25" x14ac:dyDescent="0.3">
      <c r="A51" t="s">
        <v>2127</v>
      </c>
      <c r="B51" s="2">
        <v>8167</v>
      </c>
      <c r="C51" s="27" t="s">
        <v>172</v>
      </c>
      <c r="D51" s="2">
        <v>4114.2315998876702</v>
      </c>
      <c r="E51" s="27" t="s">
        <v>172</v>
      </c>
      <c r="F51" s="2">
        <v>4052.7684001123298</v>
      </c>
      <c r="G51" s="27" t="s">
        <v>172</v>
      </c>
      <c r="H51" s="185">
        <v>0.98506083134040912</v>
      </c>
      <c r="I51" s="27" t="s">
        <v>172</v>
      </c>
      <c r="J51" s="2">
        <v>18973</v>
      </c>
      <c r="K51" s="27" t="s">
        <v>172</v>
      </c>
      <c r="L51" s="2">
        <v>9075.9995500935202</v>
      </c>
      <c r="M51" s="27" t="s">
        <v>172</v>
      </c>
      <c r="N51" s="2">
        <v>9897.0004499064798</v>
      </c>
      <c r="O51" s="27" t="s">
        <v>172</v>
      </c>
      <c r="P51" s="185">
        <v>1.0904584553229182</v>
      </c>
      <c r="Q51" s="27" t="s">
        <v>172</v>
      </c>
      <c r="R51" s="2">
        <v>1076067</v>
      </c>
      <c r="S51" s="27"/>
      <c r="T51" s="2">
        <v>561755.02345316205</v>
      </c>
      <c r="U51" s="27"/>
      <c r="V51" s="2">
        <v>514311.97654683795</v>
      </c>
      <c r="W51" s="27"/>
      <c r="X51" s="185">
        <v>0.4779553471548128</v>
      </c>
      <c r="Y51" s="27"/>
    </row>
    <row r="52" spans="1:25" x14ac:dyDescent="0.3">
      <c r="A52" t="s">
        <v>2128</v>
      </c>
      <c r="B52" s="2">
        <v>139676</v>
      </c>
      <c r="C52" s="27" t="s">
        <v>172</v>
      </c>
      <c r="D52" s="2">
        <v>96233.415677278594</v>
      </c>
      <c r="E52" s="27" t="s">
        <v>172</v>
      </c>
      <c r="F52" s="2">
        <v>43442.584322721406</v>
      </c>
      <c r="G52" s="27" t="s">
        <v>172</v>
      </c>
      <c r="H52" s="185">
        <v>0.45142930880066973</v>
      </c>
      <c r="I52" s="27" t="s">
        <v>172</v>
      </c>
      <c r="J52" s="2">
        <v>329372</v>
      </c>
      <c r="K52" s="27" t="s">
        <v>172</v>
      </c>
      <c r="L52" s="2">
        <v>256569.93051800801</v>
      </c>
      <c r="M52" s="27" t="s">
        <v>172</v>
      </c>
      <c r="N52" s="2">
        <v>72802.069481991988</v>
      </c>
      <c r="O52" s="27" t="s">
        <v>172</v>
      </c>
      <c r="P52" s="185">
        <v>0.28375137076666196</v>
      </c>
      <c r="Q52" s="27"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3" t="s">
        <v>2139</v>
      </c>
      <c r="C1" s="363"/>
      <c r="D1" s="363"/>
      <c r="E1" s="363"/>
      <c r="F1" s="363"/>
      <c r="G1" s="363"/>
    </row>
    <row r="2" spans="1:7" ht="14.4" customHeight="1" x14ac:dyDescent="0.3">
      <c r="A2" t="s">
        <v>172</v>
      </c>
      <c r="B2" s="364" t="str">
        <f>Population!B3</f>
        <v>City of Bakersfield</v>
      </c>
      <c r="C2" s="364"/>
      <c r="D2" s="364" t="str">
        <f>Population!B4</f>
        <v>Kern County</v>
      </c>
      <c r="E2" s="364"/>
      <c r="F2" s="364" t="s">
        <v>173</v>
      </c>
      <c r="G2" s="364"/>
    </row>
    <row r="3" spans="1:7" x14ac:dyDescent="0.3">
      <c r="A3" s="18"/>
      <c r="B3" s="18"/>
      <c r="C3" s="18"/>
      <c r="D3" s="18"/>
      <c r="E3" s="18"/>
      <c r="F3" s="18"/>
      <c r="G3" s="18"/>
    </row>
    <row r="4" spans="1:7" x14ac:dyDescent="0.3">
      <c r="A4" s="122" t="s">
        <v>2140</v>
      </c>
      <c r="B4" s="122"/>
      <c r="C4" s="122"/>
      <c r="D4" s="122"/>
      <c r="E4" s="122"/>
      <c r="F4" s="122"/>
      <c r="G4" s="122"/>
    </row>
    <row r="5" spans="1:7" x14ac:dyDescent="0.3">
      <c r="A5" t="s">
        <v>174</v>
      </c>
      <c r="B5" s="2">
        <v>347483</v>
      </c>
      <c r="C5" s="27"/>
      <c r="D5" s="2">
        <v>839631</v>
      </c>
      <c r="E5" s="27"/>
      <c r="F5" s="2">
        <v>37253956</v>
      </c>
      <c r="G5" s="27"/>
    </row>
    <row r="6" spans="1:7" x14ac:dyDescent="0.3">
      <c r="A6" s="123"/>
      <c r="B6" s="123"/>
      <c r="C6" s="123"/>
      <c r="D6" s="123"/>
      <c r="E6" s="123"/>
      <c r="F6" s="123"/>
      <c r="G6" s="123"/>
    </row>
    <row r="7" spans="1:7" x14ac:dyDescent="0.3">
      <c r="A7" s="122" t="s">
        <v>2141</v>
      </c>
      <c r="B7" s="122"/>
      <c r="C7" s="122"/>
      <c r="D7" s="122"/>
      <c r="E7" s="122"/>
      <c r="F7" s="122"/>
      <c r="G7" s="122"/>
    </row>
    <row r="8" spans="1:7" x14ac:dyDescent="0.3">
      <c r="A8" t="s">
        <v>2142</v>
      </c>
      <c r="B8" s="2">
        <v>347483</v>
      </c>
      <c r="C8" s="27"/>
      <c r="D8" s="2">
        <v>839631</v>
      </c>
      <c r="E8" s="27"/>
      <c r="F8" s="2">
        <v>37253956</v>
      </c>
      <c r="G8" s="27"/>
    </row>
    <row r="9" spans="1:7" x14ac:dyDescent="0.3">
      <c r="A9" t="s">
        <v>2143</v>
      </c>
      <c r="B9" s="2">
        <v>197349</v>
      </c>
      <c r="C9" s="27">
        <v>0.56793857541232229</v>
      </c>
      <c r="D9" s="2">
        <v>499766</v>
      </c>
      <c r="E9" s="27">
        <v>0.5952209958898611</v>
      </c>
      <c r="F9" s="2">
        <v>21453934</v>
      </c>
      <c r="G9" s="27">
        <v>0.57599999999999996</v>
      </c>
    </row>
    <row r="10" spans="1:7" x14ac:dyDescent="0.3">
      <c r="A10" t="s">
        <v>2144</v>
      </c>
      <c r="B10" s="2">
        <v>28368</v>
      </c>
      <c r="C10" s="27">
        <v>8.1638526201281786E-2</v>
      </c>
      <c r="D10" s="2">
        <v>48921</v>
      </c>
      <c r="E10" s="27">
        <v>5.8264880643997187E-2</v>
      </c>
      <c r="F10" s="2">
        <v>2299072</v>
      </c>
      <c r="G10" s="27">
        <v>6.2E-2</v>
      </c>
    </row>
    <row r="11" spans="1:7" x14ac:dyDescent="0.3">
      <c r="A11" t="s">
        <v>2145</v>
      </c>
      <c r="B11" s="2">
        <v>5102</v>
      </c>
      <c r="C11" s="27">
        <v>1.4682732680447676E-2</v>
      </c>
      <c r="D11" s="2">
        <v>12676</v>
      </c>
      <c r="E11" s="27">
        <v>1.5097108134406663E-2</v>
      </c>
      <c r="F11" s="2">
        <v>362801</v>
      </c>
      <c r="G11" s="27">
        <v>0.01</v>
      </c>
    </row>
    <row r="12" spans="1:7" x14ac:dyDescent="0.3">
      <c r="A12" t="s">
        <v>2146</v>
      </c>
      <c r="B12" s="2">
        <v>21432</v>
      </c>
      <c r="C12" s="27">
        <v>6.1677837476941319E-2</v>
      </c>
      <c r="D12" s="2">
        <v>34846</v>
      </c>
      <c r="E12" s="27">
        <v>4.1501564377684957E-2</v>
      </c>
      <c r="F12" s="2">
        <v>4861007</v>
      </c>
      <c r="G12" s="27">
        <v>0.13</v>
      </c>
    </row>
    <row r="13" spans="1:7" x14ac:dyDescent="0.3">
      <c r="A13" t="s">
        <v>2147</v>
      </c>
      <c r="B13" s="2">
        <v>478</v>
      </c>
      <c r="C13" s="27">
        <v>1.3756068642206958E-3</v>
      </c>
      <c r="D13" s="2">
        <v>1252</v>
      </c>
      <c r="E13" s="27">
        <v>1.4911312231206328E-3</v>
      </c>
      <c r="F13" s="2">
        <v>144386</v>
      </c>
      <c r="G13" s="27">
        <v>4.0000000000000001E-3</v>
      </c>
    </row>
    <row r="14" spans="1:7" x14ac:dyDescent="0.3">
      <c r="A14" t="s">
        <v>2148</v>
      </c>
      <c r="B14" s="2">
        <v>77686</v>
      </c>
      <c r="C14" s="27">
        <v>0.22356777166077188</v>
      </c>
      <c r="D14" s="2">
        <v>204314</v>
      </c>
      <c r="E14" s="27">
        <v>0.24333784722098159</v>
      </c>
      <c r="F14" s="2">
        <v>6317372</v>
      </c>
      <c r="G14" s="27">
        <v>0.17</v>
      </c>
    </row>
    <row r="15" spans="1:7" x14ac:dyDescent="0.3">
      <c r="A15" t="s">
        <v>1733</v>
      </c>
      <c r="B15" s="2">
        <v>17068</v>
      </c>
      <c r="C15" s="27">
        <v>4.91189497040143E-2</v>
      </c>
      <c r="D15" s="2">
        <v>37856</v>
      </c>
      <c r="E15" s="27">
        <v>4.5086472509947823E-2</v>
      </c>
      <c r="F15" s="2">
        <v>1815384</v>
      </c>
      <c r="G15" s="27">
        <v>4.9000000000000002E-2</v>
      </c>
    </row>
    <row r="16" spans="1:7" x14ac:dyDescent="0.3">
      <c r="A16" s="123"/>
      <c r="B16" s="123"/>
      <c r="C16" s="123"/>
      <c r="D16" s="123"/>
      <c r="E16" s="123"/>
      <c r="F16" s="123"/>
      <c r="G16" s="123"/>
    </row>
    <row r="17" spans="1:9" x14ac:dyDescent="0.3">
      <c r="A17" s="122" t="s">
        <v>2149</v>
      </c>
      <c r="B17" s="122"/>
      <c r="C17" s="122"/>
      <c r="D17" s="122"/>
      <c r="E17" s="122"/>
      <c r="F17" s="122"/>
      <c r="G17" s="122"/>
    </row>
    <row r="18" spans="1:9" x14ac:dyDescent="0.3">
      <c r="A18" t="s">
        <v>2142</v>
      </c>
      <c r="B18" s="2">
        <v>347483</v>
      </c>
      <c r="C18" s="27"/>
      <c r="D18" s="2">
        <v>839631</v>
      </c>
      <c r="E18" s="27"/>
      <c r="F18" s="2">
        <v>37253956</v>
      </c>
      <c r="G18" s="27"/>
    </row>
    <row r="19" spans="1:9" x14ac:dyDescent="0.3">
      <c r="A19" t="s">
        <v>2150</v>
      </c>
      <c r="B19" s="2">
        <v>189278</v>
      </c>
      <c r="C19" s="27">
        <v>0.54471153984511478</v>
      </c>
      <c r="D19" s="2">
        <v>426598</v>
      </c>
      <c r="E19" s="27">
        <v>0.50807795329138639</v>
      </c>
      <c r="F19" s="2">
        <v>23240237</v>
      </c>
      <c r="G19" s="27">
        <v>0.624</v>
      </c>
    </row>
    <row r="20" spans="1:9" x14ac:dyDescent="0.3">
      <c r="A20" t="s">
        <v>2151</v>
      </c>
      <c r="B20" s="2">
        <v>131311</v>
      </c>
      <c r="C20" s="27">
        <v>0.37789186809138864</v>
      </c>
      <c r="D20" s="2">
        <v>323794</v>
      </c>
      <c r="E20" s="27">
        <v>0.38563845308236594</v>
      </c>
      <c r="F20" s="2">
        <v>14956253</v>
      </c>
      <c r="G20" s="27">
        <v>0.40100000000000002</v>
      </c>
    </row>
    <row r="21" spans="1:9" x14ac:dyDescent="0.3">
      <c r="A21" t="s">
        <v>2152</v>
      </c>
      <c r="B21" s="2">
        <v>26677</v>
      </c>
      <c r="C21" s="27">
        <v>7.6772101081203969E-2</v>
      </c>
      <c r="D21" s="2">
        <v>45377</v>
      </c>
      <c r="E21" s="27">
        <v>5.4043978843087023E-2</v>
      </c>
      <c r="F21" s="2">
        <v>2163804</v>
      </c>
      <c r="G21" s="27">
        <v>5.8000000000000003E-2</v>
      </c>
      <c r="I21" s="2"/>
    </row>
    <row r="22" spans="1:9" x14ac:dyDescent="0.3">
      <c r="A22" t="s">
        <v>2153</v>
      </c>
      <c r="B22" s="2">
        <v>2265</v>
      </c>
      <c r="C22" s="27">
        <v>6.5183044925938823E-3</v>
      </c>
      <c r="D22" s="2">
        <v>5893</v>
      </c>
      <c r="E22" s="27">
        <v>7.0185593433305824E-3</v>
      </c>
      <c r="F22" s="2">
        <v>162250</v>
      </c>
      <c r="G22" s="27">
        <v>4.0000000000000001E-3</v>
      </c>
    </row>
    <row r="23" spans="1:9" x14ac:dyDescent="0.3">
      <c r="A23" t="s">
        <v>2154</v>
      </c>
      <c r="B23" s="2">
        <v>20496</v>
      </c>
      <c r="C23" s="27">
        <v>5.8984180521061462E-2</v>
      </c>
      <c r="D23" s="2">
        <v>33100</v>
      </c>
      <c r="E23" s="27">
        <v>3.9422079461096604E-2</v>
      </c>
      <c r="F23" s="2">
        <v>4775070</v>
      </c>
      <c r="G23" s="27">
        <v>0.128</v>
      </c>
    </row>
    <row r="24" spans="1:9" x14ac:dyDescent="0.3">
      <c r="A24" t="s">
        <v>2155</v>
      </c>
      <c r="B24" s="2">
        <v>357</v>
      </c>
      <c r="C24" s="27">
        <v>1.0273883902234067E-3</v>
      </c>
      <c r="D24" s="2">
        <v>995</v>
      </c>
      <c r="E24" s="27">
        <v>1.1850443825918767E-3</v>
      </c>
      <c r="F24" s="2">
        <v>128577</v>
      </c>
      <c r="G24" s="27">
        <v>3.0000000000000001E-3</v>
      </c>
    </row>
    <row r="25" spans="1:9" x14ac:dyDescent="0.3">
      <c r="A25" t="s">
        <v>2156</v>
      </c>
      <c r="B25" s="2">
        <v>681</v>
      </c>
      <c r="C25" s="27">
        <v>1.9598081057202797E-3</v>
      </c>
      <c r="D25" s="2">
        <v>1472</v>
      </c>
      <c r="E25" s="27">
        <v>1.7531510866082838E-3</v>
      </c>
      <c r="F25" s="2">
        <v>85587</v>
      </c>
      <c r="G25" s="27">
        <v>2E-3</v>
      </c>
    </row>
    <row r="26" spans="1:9" x14ac:dyDescent="0.3">
      <c r="A26" t="s">
        <v>1740</v>
      </c>
      <c r="B26" s="2">
        <v>7491</v>
      </c>
      <c r="C26" s="27">
        <v>2.1557889162923078E-2</v>
      </c>
      <c r="D26" s="2">
        <v>15967</v>
      </c>
      <c r="E26" s="27">
        <v>1.9016687092306025E-2</v>
      </c>
      <c r="F26" s="2">
        <v>968696</v>
      </c>
      <c r="G26" s="27">
        <v>2.5999999999999999E-2</v>
      </c>
    </row>
    <row r="27" spans="1:9" x14ac:dyDescent="0.3">
      <c r="A27" t="s">
        <v>2157</v>
      </c>
      <c r="B27" s="2">
        <v>158205</v>
      </c>
      <c r="C27" s="27">
        <v>0.45528846015488528</v>
      </c>
      <c r="D27" s="2">
        <v>413033</v>
      </c>
      <c r="E27" s="27">
        <v>0.49192204670861367</v>
      </c>
      <c r="F27" s="2">
        <v>14013719</v>
      </c>
      <c r="G27" s="27">
        <v>0.376</v>
      </c>
    </row>
    <row r="28" spans="1:9" x14ac:dyDescent="0.3">
      <c r="A28" t="s">
        <v>2151</v>
      </c>
      <c r="B28" s="2">
        <v>66038</v>
      </c>
      <c r="C28" s="27">
        <v>0.19004670732093368</v>
      </c>
      <c r="D28" s="2">
        <v>175972</v>
      </c>
      <c r="E28" s="27">
        <v>0.20958254280749519</v>
      </c>
      <c r="F28" s="2">
        <v>6497681</v>
      </c>
      <c r="G28" s="27">
        <v>0.17399999999999999</v>
      </c>
    </row>
    <row r="29" spans="1:9" x14ac:dyDescent="0.3">
      <c r="A29" t="s">
        <v>2152</v>
      </c>
      <c r="B29" s="2">
        <v>1691</v>
      </c>
      <c r="C29" s="27">
        <v>4.8664251200778164E-3</v>
      </c>
      <c r="D29" s="2">
        <v>3544</v>
      </c>
      <c r="E29" s="27">
        <v>4.220901800910162E-3</v>
      </c>
      <c r="F29" s="2">
        <v>135268</v>
      </c>
      <c r="G29" s="27">
        <v>4.0000000000000001E-3</v>
      </c>
    </row>
    <row r="30" spans="1:9" x14ac:dyDescent="0.3">
      <c r="A30" t="s">
        <v>2153</v>
      </c>
      <c r="B30" s="2">
        <v>2837</v>
      </c>
      <c r="C30" s="27">
        <v>8.1644281878537946E-3</v>
      </c>
      <c r="D30" s="2">
        <v>6783</v>
      </c>
      <c r="E30" s="27">
        <v>8.0785487910760793E-3</v>
      </c>
      <c r="F30" s="2">
        <v>200551</v>
      </c>
      <c r="G30" s="27">
        <v>5.0000000000000001E-3</v>
      </c>
    </row>
    <row r="31" spans="1:9" x14ac:dyDescent="0.3">
      <c r="A31" t="s">
        <v>2154</v>
      </c>
      <c r="B31" s="2">
        <v>936</v>
      </c>
      <c r="C31" s="27">
        <v>2.6936569558798562E-3</v>
      </c>
      <c r="D31" s="2">
        <v>1746</v>
      </c>
      <c r="E31" s="27">
        <v>2.0794849165883585E-3</v>
      </c>
      <c r="F31" s="2">
        <v>85937</v>
      </c>
      <c r="G31" s="27">
        <v>2E-3</v>
      </c>
    </row>
    <row r="32" spans="1:9" x14ac:dyDescent="0.3">
      <c r="A32" t="s">
        <v>2155</v>
      </c>
      <c r="B32" s="2">
        <v>121</v>
      </c>
      <c r="C32" s="27">
        <v>3.4821847399728908E-4</v>
      </c>
      <c r="D32" s="2">
        <v>257</v>
      </c>
      <c r="E32" s="27">
        <v>3.0608684052875609E-4</v>
      </c>
      <c r="F32" s="2">
        <v>15809</v>
      </c>
      <c r="G32" s="27">
        <v>0</v>
      </c>
    </row>
    <row r="33" spans="1:7" x14ac:dyDescent="0.3">
      <c r="A33" t="s">
        <v>2156</v>
      </c>
      <c r="B33" s="2">
        <v>77005</v>
      </c>
      <c r="C33" s="27">
        <v>0.22160796355505161</v>
      </c>
      <c r="D33" s="2">
        <v>202842</v>
      </c>
      <c r="E33" s="27">
        <v>0.24158469613437331</v>
      </c>
      <c r="F33" s="2">
        <v>6231785</v>
      </c>
      <c r="G33" s="27">
        <v>0.16700000000000001</v>
      </c>
    </row>
    <row r="34" spans="1:7" x14ac:dyDescent="0.3">
      <c r="A34" t="s">
        <v>1740</v>
      </c>
      <c r="B34" s="2">
        <v>9577</v>
      </c>
      <c r="C34" s="27">
        <v>2.7561060541091219E-2</v>
      </c>
      <c r="D34" s="2">
        <v>21889</v>
      </c>
      <c r="E34" s="27">
        <v>2.6069785417641798E-2</v>
      </c>
      <c r="F34" s="2">
        <v>846688</v>
      </c>
      <c r="G34" s="27">
        <v>2.3E-2</v>
      </c>
    </row>
    <row r="35" spans="1:7" x14ac:dyDescent="0.3">
      <c r="A35" s="123"/>
      <c r="B35" s="123"/>
      <c r="C35" s="123"/>
      <c r="D35" s="123"/>
      <c r="E35" s="123"/>
      <c r="F35" s="123"/>
      <c r="G35" s="123"/>
    </row>
    <row r="36" spans="1:7" x14ac:dyDescent="0.3">
      <c r="A36" s="122" t="s">
        <v>2158</v>
      </c>
      <c r="B36" s="122"/>
      <c r="C36" s="122"/>
      <c r="D36" s="122"/>
      <c r="E36" s="122"/>
      <c r="F36" s="122"/>
      <c r="G36" s="122"/>
    </row>
    <row r="37" spans="1:7" x14ac:dyDescent="0.3">
      <c r="A37" t="s">
        <v>2159</v>
      </c>
      <c r="B37" s="2">
        <v>111132</v>
      </c>
      <c r="C37" s="27"/>
      <c r="D37" s="2">
        <v>254610</v>
      </c>
      <c r="E37" s="27"/>
      <c r="F37" s="2">
        <v>12577498</v>
      </c>
      <c r="G37" s="27"/>
    </row>
    <row r="38" spans="1:7" x14ac:dyDescent="0.3">
      <c r="A38" t="s">
        <v>2160</v>
      </c>
      <c r="B38" s="2">
        <v>83154</v>
      </c>
      <c r="C38" s="27">
        <v>0.74824532987798298</v>
      </c>
      <c r="D38" s="2">
        <v>191739</v>
      </c>
      <c r="E38" s="27">
        <v>0.75306940025921998</v>
      </c>
      <c r="F38" s="2">
        <v>8642473</v>
      </c>
      <c r="G38" s="27">
        <v>0.68700000000000006</v>
      </c>
    </row>
    <row r="39" spans="1:7" x14ac:dyDescent="0.3">
      <c r="A39" t="s">
        <v>2161</v>
      </c>
      <c r="B39" s="2">
        <v>57276</v>
      </c>
      <c r="C39" s="27">
        <v>0.51538710722384196</v>
      </c>
      <c r="D39" s="2">
        <v>132726</v>
      </c>
      <c r="E39" s="27">
        <v>0.52129138682691178</v>
      </c>
      <c r="F39" s="2">
        <v>6213310</v>
      </c>
      <c r="G39" s="27">
        <v>0.49399999999999999</v>
      </c>
    </row>
    <row r="40" spans="1:7" x14ac:dyDescent="0.3">
      <c r="A40" t="s">
        <v>2162</v>
      </c>
      <c r="B40" s="2">
        <v>25878</v>
      </c>
      <c r="C40" s="27">
        <v>0.23285822265414102</v>
      </c>
      <c r="D40" s="2">
        <v>59013</v>
      </c>
      <c r="E40" s="27">
        <v>0.23177801343230825</v>
      </c>
      <c r="F40" s="2">
        <v>2429163</v>
      </c>
      <c r="G40" s="27">
        <v>0.193</v>
      </c>
    </row>
    <row r="41" spans="1:7" x14ac:dyDescent="0.3">
      <c r="A41" t="s">
        <v>2163</v>
      </c>
      <c r="B41" s="2">
        <v>7829</v>
      </c>
      <c r="C41" s="27">
        <v>7.0447755821905475E-2</v>
      </c>
      <c r="D41" s="2">
        <v>18944</v>
      </c>
      <c r="E41" s="27">
        <v>7.4403990416715762E-2</v>
      </c>
      <c r="F41" s="2">
        <v>752347</v>
      </c>
      <c r="G41" s="27">
        <v>0.06</v>
      </c>
    </row>
    <row r="42" spans="1:7" x14ac:dyDescent="0.3">
      <c r="A42" t="s">
        <v>2164</v>
      </c>
      <c r="B42" s="2">
        <v>18049</v>
      </c>
      <c r="C42" s="27">
        <v>0.16241046683223553</v>
      </c>
      <c r="D42" s="2">
        <v>40069</v>
      </c>
      <c r="E42" s="27">
        <v>0.15737402301559247</v>
      </c>
      <c r="F42" s="2">
        <v>1676816</v>
      </c>
      <c r="G42" s="27">
        <v>0.13300000000000001</v>
      </c>
    </row>
    <row r="43" spans="1:7" x14ac:dyDescent="0.3">
      <c r="A43" t="s">
        <v>2165</v>
      </c>
      <c r="B43" s="2">
        <v>27978</v>
      </c>
      <c r="C43" s="27">
        <v>0.25175467012201708</v>
      </c>
      <c r="D43" s="2">
        <v>62871</v>
      </c>
      <c r="E43" s="27">
        <v>0.24693059974078002</v>
      </c>
      <c r="F43" s="2">
        <v>3935025</v>
      </c>
      <c r="G43" s="27">
        <v>0.313</v>
      </c>
    </row>
    <row r="44" spans="1:7" x14ac:dyDescent="0.3">
      <c r="A44" t="s">
        <v>2166</v>
      </c>
      <c r="B44" s="2">
        <v>21800</v>
      </c>
      <c r="C44" s="27">
        <v>0.19616312133318936</v>
      </c>
      <c r="D44" s="2">
        <v>49209</v>
      </c>
      <c r="E44" s="27">
        <v>0.19327206315541418</v>
      </c>
      <c r="F44" s="2">
        <v>2929442</v>
      </c>
      <c r="G44" s="27">
        <v>0.23300000000000001</v>
      </c>
    </row>
    <row r="45" spans="1:7" x14ac:dyDescent="0.3">
      <c r="A45" t="s">
        <v>2167</v>
      </c>
      <c r="B45" s="2">
        <v>6178</v>
      </c>
      <c r="C45" s="27">
        <v>5.5591548788827702E-2</v>
      </c>
      <c r="D45" s="2">
        <v>13662</v>
      </c>
      <c r="E45" s="27">
        <v>5.3658536585365853E-2</v>
      </c>
      <c r="F45" s="2">
        <v>1005583</v>
      </c>
      <c r="G45" s="27">
        <v>0.08</v>
      </c>
    </row>
    <row r="46" spans="1:7" x14ac:dyDescent="0.3">
      <c r="A46" s="123"/>
      <c r="B46" s="123"/>
      <c r="C46" s="123"/>
      <c r="D46" s="123"/>
      <c r="E46" s="123"/>
      <c r="F46" s="123"/>
      <c r="G46" s="123"/>
    </row>
    <row r="47" spans="1:7" x14ac:dyDescent="0.3">
      <c r="A47" s="122" t="s">
        <v>2168</v>
      </c>
      <c r="B47" s="122"/>
      <c r="C47" s="122"/>
      <c r="D47" s="122"/>
      <c r="E47" s="122"/>
      <c r="F47" s="122"/>
      <c r="G47" s="122"/>
    </row>
    <row r="48" spans="1:7" x14ac:dyDescent="0.3">
      <c r="A48" t="s">
        <v>174</v>
      </c>
      <c r="B48" s="2">
        <v>120725</v>
      </c>
      <c r="C48" s="27"/>
      <c r="D48" s="2">
        <v>284367</v>
      </c>
      <c r="E48" s="27"/>
      <c r="F48" s="2">
        <v>13680081</v>
      </c>
      <c r="G48" s="27"/>
    </row>
    <row r="49" spans="1:7" x14ac:dyDescent="0.3">
      <c r="A49" s="123"/>
      <c r="B49" s="123"/>
      <c r="C49" s="123"/>
      <c r="D49" s="123"/>
      <c r="E49" s="123"/>
      <c r="F49" s="123"/>
      <c r="G49" s="123"/>
    </row>
    <row r="50" spans="1:7" x14ac:dyDescent="0.3">
      <c r="A50" s="122" t="s">
        <v>2169</v>
      </c>
      <c r="B50" s="122"/>
      <c r="C50" s="122"/>
      <c r="D50" s="122"/>
      <c r="E50" s="122"/>
      <c r="F50" s="122"/>
      <c r="G50" s="122"/>
    </row>
    <row r="51" spans="1:7" x14ac:dyDescent="0.3">
      <c r="A51" t="s">
        <v>2170</v>
      </c>
      <c r="B51" s="2">
        <v>111132</v>
      </c>
      <c r="C51" s="27"/>
      <c r="D51" s="2">
        <v>254610</v>
      </c>
      <c r="E51" s="27"/>
      <c r="F51" s="2">
        <v>12577498</v>
      </c>
      <c r="G51" s="27"/>
    </row>
    <row r="52" spans="1:7" x14ac:dyDescent="0.3">
      <c r="A52" t="s">
        <v>2171</v>
      </c>
      <c r="B52" s="2">
        <v>55659</v>
      </c>
      <c r="C52" s="27">
        <v>0.50083684267357742</v>
      </c>
      <c r="D52" s="2">
        <v>117313</v>
      </c>
      <c r="E52" s="27">
        <v>0.46075566552766978</v>
      </c>
      <c r="F52" s="2">
        <v>5465345</v>
      </c>
      <c r="G52" s="27">
        <v>0.435</v>
      </c>
    </row>
    <row r="53" spans="1:7" x14ac:dyDescent="0.3">
      <c r="A53" t="s">
        <v>2172</v>
      </c>
      <c r="B53" s="2">
        <v>10664</v>
      </c>
      <c r="C53" s="27">
        <v>9.5957959903538129E-2</v>
      </c>
      <c r="D53" s="2">
        <v>35515</v>
      </c>
      <c r="E53" s="27">
        <v>0.13948784415380386</v>
      </c>
      <c r="F53" s="2">
        <v>1570026</v>
      </c>
      <c r="G53" s="27">
        <v>0.125</v>
      </c>
    </row>
    <row r="54" spans="1:7" x14ac:dyDescent="0.3">
      <c r="A54" t="s">
        <v>2173</v>
      </c>
      <c r="B54" s="2">
        <v>44809</v>
      </c>
      <c r="C54" s="27">
        <v>0.40320519742288452</v>
      </c>
      <c r="D54" s="2">
        <v>101782</v>
      </c>
      <c r="E54" s="27">
        <v>0.39975649031852639</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3" t="s">
        <v>2174</v>
      </c>
      <c r="C1" s="363"/>
      <c r="D1" s="363"/>
      <c r="E1" s="363"/>
      <c r="F1" s="363"/>
      <c r="G1" s="363"/>
    </row>
    <row r="2" spans="1:7" x14ac:dyDescent="0.3">
      <c r="A2" t="s">
        <v>172</v>
      </c>
      <c r="B2" s="364" t="str">
        <f>Population!B3</f>
        <v>City of Bakersfield</v>
      </c>
      <c r="C2" s="364"/>
      <c r="D2" s="364" t="str">
        <f>Population!B4</f>
        <v>Kern County</v>
      </c>
      <c r="E2" s="364"/>
      <c r="F2" s="364" t="s">
        <v>173</v>
      </c>
      <c r="G2" s="364"/>
    </row>
    <row r="3" spans="1:7" x14ac:dyDescent="0.3">
      <c r="A3" s="18"/>
      <c r="B3" s="18"/>
      <c r="C3" s="18"/>
      <c r="D3" s="18"/>
      <c r="E3" s="18"/>
      <c r="F3" s="18"/>
      <c r="G3" s="18"/>
    </row>
    <row r="4" spans="1:7" x14ac:dyDescent="0.3">
      <c r="A4" s="122" t="s">
        <v>2140</v>
      </c>
      <c r="B4" s="122"/>
      <c r="C4" s="122"/>
      <c r="D4" s="122"/>
      <c r="E4" s="122"/>
      <c r="F4" s="122"/>
      <c r="G4" s="122"/>
    </row>
    <row r="5" spans="1:7" x14ac:dyDescent="0.3">
      <c r="A5" t="s">
        <v>174</v>
      </c>
      <c r="B5" s="2">
        <v>247057</v>
      </c>
      <c r="C5" s="27" t="s">
        <v>172</v>
      </c>
      <c r="D5" s="2">
        <v>661645</v>
      </c>
      <c r="E5" s="27" t="s">
        <v>172</v>
      </c>
      <c r="F5" s="2">
        <v>33871648</v>
      </c>
      <c r="G5" s="27"/>
    </row>
    <row r="6" spans="1:7" x14ac:dyDescent="0.3">
      <c r="A6" s="18"/>
      <c r="B6" s="18"/>
      <c r="C6" s="18"/>
      <c r="D6" s="18"/>
      <c r="E6" s="18"/>
      <c r="F6" s="18"/>
      <c r="G6" s="18"/>
    </row>
    <row r="7" spans="1:7" x14ac:dyDescent="0.3">
      <c r="A7" s="122" t="s">
        <v>2175</v>
      </c>
      <c r="B7" s="122"/>
      <c r="C7" s="122"/>
      <c r="D7" s="122"/>
      <c r="E7" s="122"/>
      <c r="F7" s="122"/>
      <c r="G7" s="122"/>
    </row>
    <row r="8" spans="1:7" x14ac:dyDescent="0.3">
      <c r="A8" t="s">
        <v>174</v>
      </c>
      <c r="B8" s="2">
        <v>247057</v>
      </c>
      <c r="C8" s="27" t="s">
        <v>172</v>
      </c>
      <c r="D8" s="2">
        <v>661645</v>
      </c>
      <c r="E8" s="27" t="s">
        <v>172</v>
      </c>
      <c r="F8" s="2">
        <v>33871648</v>
      </c>
      <c r="G8" s="27"/>
    </row>
    <row r="9" spans="1:7" x14ac:dyDescent="0.3">
      <c r="A9" t="s">
        <v>2143</v>
      </c>
      <c r="B9" s="2">
        <v>152849</v>
      </c>
      <c r="C9" s="27">
        <v>0.618679090250428</v>
      </c>
      <c r="D9" s="2">
        <v>407581</v>
      </c>
      <c r="E9" s="27">
        <v>0.61601160743298899</v>
      </c>
      <c r="F9" s="2">
        <v>20170059</v>
      </c>
      <c r="G9" s="27">
        <v>0.59499999999999997</v>
      </c>
    </row>
    <row r="10" spans="1:7" x14ac:dyDescent="0.3">
      <c r="A10" t="s">
        <v>2144</v>
      </c>
      <c r="B10" s="2">
        <v>22641</v>
      </c>
      <c r="C10" s="27">
        <v>9.1642819268427933E-2</v>
      </c>
      <c r="D10" s="2">
        <v>39798</v>
      </c>
      <c r="E10" s="27">
        <v>6.0150080481224825E-2</v>
      </c>
      <c r="F10" s="2">
        <v>2263882</v>
      </c>
      <c r="G10" s="27">
        <v>6.7000000000000004E-2</v>
      </c>
    </row>
    <row r="11" spans="1:7" x14ac:dyDescent="0.3">
      <c r="A11" t="s">
        <v>2145</v>
      </c>
      <c r="B11" s="2">
        <v>3454</v>
      </c>
      <c r="C11" s="27">
        <v>1.3980579380466856E-2</v>
      </c>
      <c r="D11" s="2">
        <v>9999</v>
      </c>
      <c r="E11" s="27">
        <v>1.5112333653243054E-2</v>
      </c>
      <c r="F11" s="2">
        <v>333346</v>
      </c>
      <c r="G11" s="27">
        <v>0.01</v>
      </c>
    </row>
    <row r="12" spans="1:7" x14ac:dyDescent="0.3">
      <c r="A12" t="s">
        <v>2146</v>
      </c>
      <c r="B12" s="2">
        <v>10708</v>
      </c>
      <c r="C12" s="27">
        <v>4.3342224668801124E-2</v>
      </c>
      <c r="D12" s="2">
        <v>22268</v>
      </c>
      <c r="E12" s="27">
        <v>3.3655510130054633E-2</v>
      </c>
      <c r="F12" s="2">
        <v>3697513</v>
      </c>
      <c r="G12" s="27">
        <v>0.109</v>
      </c>
    </row>
    <row r="13" spans="1:7" x14ac:dyDescent="0.3">
      <c r="A13" t="s">
        <v>2147</v>
      </c>
      <c r="B13" s="2">
        <v>298</v>
      </c>
      <c r="C13" s="27">
        <v>1.2061993790906552E-3</v>
      </c>
      <c r="D13" s="2">
        <v>972</v>
      </c>
      <c r="E13" s="27">
        <v>1.4690657376689917E-3</v>
      </c>
      <c r="F13" s="2">
        <v>116961</v>
      </c>
      <c r="G13" s="27">
        <v>3.0000000000000001E-3</v>
      </c>
    </row>
    <row r="14" spans="1:7" x14ac:dyDescent="0.3">
      <c r="A14" t="s">
        <v>2176</v>
      </c>
      <c r="B14" s="2">
        <v>46151</v>
      </c>
      <c r="C14" s="27">
        <v>0.18680304545104975</v>
      </c>
      <c r="D14" s="2">
        <v>153610</v>
      </c>
      <c r="E14" s="27">
        <v>0.23216377362482901</v>
      </c>
      <c r="F14" s="2">
        <v>5682241</v>
      </c>
      <c r="G14" s="27">
        <v>0.16800000000000001</v>
      </c>
    </row>
    <row r="15" spans="1:7" x14ac:dyDescent="0.3">
      <c r="A15" t="s">
        <v>2177</v>
      </c>
      <c r="B15" s="2">
        <v>10956</v>
      </c>
      <c r="C15" s="27">
        <v>4.4346041601735629E-2</v>
      </c>
      <c r="D15" s="2">
        <v>27417</v>
      </c>
      <c r="E15" s="27">
        <v>4.1437628939990478E-2</v>
      </c>
      <c r="F15" s="2">
        <v>1607646</v>
      </c>
      <c r="G15" s="27">
        <v>4.7E-2</v>
      </c>
    </row>
    <row r="16" spans="1:7" x14ac:dyDescent="0.3">
      <c r="A16" s="18"/>
      <c r="B16" s="18"/>
      <c r="C16" s="18"/>
      <c r="D16" s="18"/>
      <c r="E16" s="18"/>
      <c r="F16" s="18"/>
      <c r="G16" s="18"/>
    </row>
    <row r="17" spans="1:7" x14ac:dyDescent="0.3">
      <c r="A17" s="122" t="s">
        <v>2178</v>
      </c>
      <c r="B17" s="122"/>
      <c r="C17" s="122"/>
      <c r="D17" s="122"/>
      <c r="E17" s="122"/>
      <c r="F17" s="122"/>
      <c r="G17" s="122"/>
    </row>
    <row r="18" spans="1:7" x14ac:dyDescent="0.3">
      <c r="A18" t="s">
        <v>174</v>
      </c>
      <c r="B18" s="2">
        <v>247057</v>
      </c>
      <c r="C18" s="27" t="s">
        <v>172</v>
      </c>
      <c r="D18" s="2">
        <v>661645</v>
      </c>
      <c r="E18" s="27" t="s">
        <v>172</v>
      </c>
      <c r="F18" s="2">
        <v>33871648</v>
      </c>
      <c r="G18" s="27"/>
    </row>
    <row r="19" spans="1:7" x14ac:dyDescent="0.3">
      <c r="A19" t="s">
        <v>1736</v>
      </c>
      <c r="B19" s="2">
        <v>166887</v>
      </c>
      <c r="C19" s="27">
        <v>0.67549998583322879</v>
      </c>
      <c r="D19" s="2">
        <v>407609</v>
      </c>
      <c r="E19" s="27">
        <v>0.61605392619909471</v>
      </c>
      <c r="F19" s="2">
        <v>22905092</v>
      </c>
      <c r="G19" s="27">
        <v>0.67600000000000005</v>
      </c>
    </row>
    <row r="20" spans="1:7" x14ac:dyDescent="0.3">
      <c r="A20" t="s">
        <v>2151</v>
      </c>
      <c r="B20" s="2">
        <v>126183</v>
      </c>
      <c r="C20" s="27">
        <v>0.51074448406643003</v>
      </c>
      <c r="D20" s="2">
        <v>327190</v>
      </c>
      <c r="E20" s="27">
        <v>0.49450989579003846</v>
      </c>
      <c r="F20" s="2">
        <v>15816790</v>
      </c>
      <c r="G20" s="27">
        <v>0.46700000000000003</v>
      </c>
    </row>
    <row r="21" spans="1:7" x14ac:dyDescent="0.3">
      <c r="A21" t="s">
        <v>2152</v>
      </c>
      <c r="B21" s="2">
        <v>21987</v>
      </c>
      <c r="C21" s="27">
        <v>8.8995656872705484E-2</v>
      </c>
      <c r="D21" s="2">
        <v>37845</v>
      </c>
      <c r="E21" s="27">
        <v>5.7198346545352871E-2</v>
      </c>
      <c r="F21" s="2">
        <v>2181926</v>
      </c>
      <c r="G21" s="27">
        <v>6.4000000000000001E-2</v>
      </c>
    </row>
    <row r="22" spans="1:7" x14ac:dyDescent="0.3">
      <c r="A22" t="s">
        <v>2153</v>
      </c>
      <c r="B22" s="2">
        <v>2053</v>
      </c>
      <c r="C22" s="27">
        <v>8.3098232391715272E-3</v>
      </c>
      <c r="D22" s="2">
        <v>5885</v>
      </c>
      <c r="E22" s="27">
        <v>8.8944978047140084E-3</v>
      </c>
      <c r="F22" s="2">
        <v>178984</v>
      </c>
      <c r="G22" s="27">
        <v>5.0000000000000001E-3</v>
      </c>
    </row>
    <row r="23" spans="1:7" x14ac:dyDescent="0.3">
      <c r="A23" t="s">
        <v>2154</v>
      </c>
      <c r="B23" s="2">
        <v>10239</v>
      </c>
      <c r="C23" s="27">
        <v>4.1443877323856439E-2</v>
      </c>
      <c r="D23" s="2">
        <v>21177</v>
      </c>
      <c r="E23" s="27">
        <v>3.2006589636436461E-2</v>
      </c>
      <c r="F23" s="2">
        <v>3648860</v>
      </c>
      <c r="G23" s="27">
        <v>0.108</v>
      </c>
    </row>
    <row r="24" spans="1:7" x14ac:dyDescent="0.3">
      <c r="A24" t="s">
        <v>2155</v>
      </c>
      <c r="B24" s="2">
        <v>188</v>
      </c>
      <c r="C24" s="27">
        <v>7.609579975471248E-4</v>
      </c>
      <c r="D24" s="2">
        <v>728</v>
      </c>
      <c r="E24" s="27">
        <v>1.1002879187479691E-3</v>
      </c>
      <c r="F24" s="2">
        <v>103736</v>
      </c>
      <c r="G24" s="27">
        <v>3.0000000000000001E-3</v>
      </c>
    </row>
    <row r="25" spans="1:7" x14ac:dyDescent="0.3">
      <c r="A25" t="s">
        <v>2179</v>
      </c>
      <c r="B25" s="2">
        <v>335</v>
      </c>
      <c r="C25" s="27">
        <v>1.3559623892462063E-3</v>
      </c>
      <c r="D25" s="2">
        <v>989</v>
      </c>
      <c r="E25" s="27">
        <v>1.4947592742331614E-3</v>
      </c>
      <c r="F25" s="2">
        <v>71681</v>
      </c>
      <c r="G25" s="27">
        <v>2E-3</v>
      </c>
    </row>
    <row r="26" spans="1:7" x14ac:dyDescent="0.3">
      <c r="A26" t="s">
        <v>2180</v>
      </c>
      <c r="B26" s="2">
        <v>5902</v>
      </c>
      <c r="C26" s="27">
        <v>2.3889223944271971E-2</v>
      </c>
      <c r="D26" s="2">
        <v>13795</v>
      </c>
      <c r="E26" s="27">
        <v>2.0849549229571749E-2</v>
      </c>
      <c r="F26" s="2">
        <v>903115</v>
      </c>
      <c r="G26" s="27">
        <v>2.7E-2</v>
      </c>
    </row>
    <row r="27" spans="1:7" x14ac:dyDescent="0.3">
      <c r="A27" t="s">
        <v>246</v>
      </c>
      <c r="B27" s="2">
        <v>80170</v>
      </c>
      <c r="C27" s="27">
        <v>0.32450001416677121</v>
      </c>
      <c r="D27" s="2">
        <v>254036</v>
      </c>
      <c r="E27" s="27">
        <v>0.38394607380090534</v>
      </c>
      <c r="F27" s="2">
        <v>10966556</v>
      </c>
      <c r="G27" s="27">
        <v>0.32400000000000001</v>
      </c>
    </row>
    <row r="28" spans="1:7" x14ac:dyDescent="0.3">
      <c r="A28" t="s">
        <v>2151</v>
      </c>
      <c r="B28" s="2">
        <v>26666</v>
      </c>
      <c r="C28" s="27">
        <v>0.10793460618399803</v>
      </c>
      <c r="D28" s="2">
        <v>80391</v>
      </c>
      <c r="E28" s="27">
        <v>0.12150171164295052</v>
      </c>
      <c r="F28" s="2">
        <v>4353269</v>
      </c>
      <c r="G28" s="27">
        <v>0.129</v>
      </c>
    </row>
    <row r="29" spans="1:7" x14ac:dyDescent="0.3">
      <c r="A29" t="s">
        <v>2152</v>
      </c>
      <c r="B29" s="2">
        <v>654</v>
      </c>
      <c r="C29" s="27">
        <v>2.6471623957224446E-3</v>
      </c>
      <c r="D29" s="2">
        <v>1953</v>
      </c>
      <c r="E29" s="27">
        <v>2.9517339358719557E-3</v>
      </c>
      <c r="F29" s="2">
        <v>81956</v>
      </c>
      <c r="G29" s="27">
        <v>2E-3</v>
      </c>
    </row>
    <row r="30" spans="1:7" x14ac:dyDescent="0.3">
      <c r="A30" t="s">
        <v>2153</v>
      </c>
      <c r="B30" s="2">
        <v>1401</v>
      </c>
      <c r="C30" s="27">
        <v>5.6707561412953286E-3</v>
      </c>
      <c r="D30" s="2">
        <v>4114</v>
      </c>
      <c r="E30" s="27">
        <v>6.2178358485290453E-3</v>
      </c>
      <c r="F30" s="2">
        <v>154362</v>
      </c>
      <c r="G30" s="27">
        <v>5.0000000000000001E-3</v>
      </c>
    </row>
    <row r="31" spans="1:7" x14ac:dyDescent="0.3">
      <c r="A31" t="s">
        <v>2154</v>
      </c>
      <c r="B31" s="2">
        <v>469</v>
      </c>
      <c r="C31" s="27">
        <v>1.8983473449446888E-3</v>
      </c>
      <c r="D31" s="2">
        <v>1091</v>
      </c>
      <c r="E31" s="27">
        <v>1.648920493618179E-3</v>
      </c>
      <c r="F31" s="2">
        <v>48653</v>
      </c>
      <c r="G31" s="27">
        <v>1E-3</v>
      </c>
    </row>
    <row r="32" spans="1:7" x14ac:dyDescent="0.3">
      <c r="A32" t="s">
        <v>2155</v>
      </c>
      <c r="B32" s="2">
        <v>110</v>
      </c>
      <c r="C32" s="27">
        <v>4.4524138154353041E-4</v>
      </c>
      <c r="D32" s="2">
        <v>244</v>
      </c>
      <c r="E32" s="27">
        <v>3.6877781892102261E-4</v>
      </c>
      <c r="F32" s="2">
        <v>13225</v>
      </c>
      <c r="G32" s="27">
        <v>0</v>
      </c>
    </row>
    <row r="33" spans="1:7" x14ac:dyDescent="0.3">
      <c r="A33" t="s">
        <v>2179</v>
      </c>
      <c r="B33" s="2">
        <v>45816</v>
      </c>
      <c r="C33" s="27">
        <v>0.18544708306180355</v>
      </c>
      <c r="D33" s="2">
        <v>152621</v>
      </c>
      <c r="E33" s="27">
        <v>0.23066901435059586</v>
      </c>
      <c r="F33" s="2">
        <v>5610560</v>
      </c>
      <c r="G33" s="27">
        <v>0.16600000000000001</v>
      </c>
    </row>
    <row r="34" spans="1:7" x14ac:dyDescent="0.3">
      <c r="A34" t="s">
        <v>2180</v>
      </c>
      <c r="B34" s="2">
        <v>5054</v>
      </c>
      <c r="C34" s="27">
        <v>2.0456817657463662E-2</v>
      </c>
      <c r="D34" s="2">
        <v>13622</v>
      </c>
      <c r="E34" s="27">
        <v>2.058807971041873E-2</v>
      </c>
      <c r="F34" s="2">
        <v>704531</v>
      </c>
      <c r="G34" s="27">
        <v>2.1000000000000001E-2</v>
      </c>
    </row>
    <row r="35" spans="1:7" x14ac:dyDescent="0.3">
      <c r="A35" s="18"/>
      <c r="B35" s="18"/>
      <c r="C35" s="18"/>
      <c r="D35" s="18"/>
      <c r="E35" s="18"/>
      <c r="F35" s="18"/>
      <c r="G35" s="18"/>
    </row>
    <row r="36" spans="1:7" x14ac:dyDescent="0.3">
      <c r="A36" s="122" t="s">
        <v>2181</v>
      </c>
      <c r="B36" s="122"/>
      <c r="C36" s="122"/>
      <c r="D36" s="122"/>
      <c r="E36" s="122"/>
      <c r="F36" s="122"/>
      <c r="G36" s="122"/>
    </row>
    <row r="37" spans="1:7" x14ac:dyDescent="0.3">
      <c r="A37" t="s">
        <v>174</v>
      </c>
      <c r="B37" s="2">
        <v>83441</v>
      </c>
      <c r="C37" s="27" t="s">
        <v>172</v>
      </c>
      <c r="D37" s="2">
        <v>208652</v>
      </c>
      <c r="E37" s="27" t="s">
        <v>172</v>
      </c>
      <c r="F37" s="2">
        <v>11502870</v>
      </c>
      <c r="G37" s="27"/>
    </row>
    <row r="38" spans="1:7" x14ac:dyDescent="0.3">
      <c r="A38" s="18"/>
      <c r="B38" s="18"/>
      <c r="C38" s="18"/>
      <c r="D38" s="18"/>
      <c r="E38" s="18"/>
      <c r="F38" s="18"/>
      <c r="G38" s="18"/>
    </row>
    <row r="39" spans="1:7" x14ac:dyDescent="0.3">
      <c r="A39" s="122" t="s">
        <v>2168</v>
      </c>
      <c r="B39" s="122"/>
      <c r="C39" s="122"/>
      <c r="D39" s="122"/>
      <c r="E39" s="122"/>
      <c r="F39" s="122"/>
      <c r="G39" s="122"/>
    </row>
    <row r="40" spans="1:7" x14ac:dyDescent="0.3">
      <c r="A40" t="s">
        <v>174</v>
      </c>
      <c r="B40" s="2">
        <v>88262</v>
      </c>
      <c r="C40" s="27" t="s">
        <v>172</v>
      </c>
      <c r="D40" s="2">
        <v>231564</v>
      </c>
      <c r="E40" s="27" t="s">
        <v>172</v>
      </c>
      <c r="F40" s="2">
        <v>12214549</v>
      </c>
      <c r="G40" s="27"/>
    </row>
    <row r="41" spans="1:7" x14ac:dyDescent="0.3">
      <c r="A41" s="18"/>
      <c r="B41" s="18"/>
      <c r="C41" s="18"/>
      <c r="D41" s="18"/>
      <c r="E41" s="18"/>
      <c r="F41" s="18"/>
      <c r="G41" s="18"/>
    </row>
    <row r="42" spans="1:7" x14ac:dyDescent="0.3">
      <c r="A42" s="122" t="s">
        <v>2169</v>
      </c>
      <c r="B42" s="122"/>
      <c r="C42" s="122"/>
      <c r="D42" s="122"/>
      <c r="E42" s="122"/>
      <c r="F42" s="122"/>
      <c r="G42" s="122"/>
    </row>
    <row r="43" spans="1:7" x14ac:dyDescent="0.3">
      <c r="A43" t="s">
        <v>174</v>
      </c>
      <c r="B43" s="2">
        <v>83441</v>
      </c>
      <c r="C43" s="27" t="s">
        <v>172</v>
      </c>
      <c r="D43" s="2">
        <v>208652</v>
      </c>
      <c r="E43" s="27" t="s">
        <v>172</v>
      </c>
      <c r="F43" s="2">
        <v>11502870</v>
      </c>
      <c r="G43" s="27"/>
    </row>
    <row r="44" spans="1:7" x14ac:dyDescent="0.3">
      <c r="A44" t="s">
        <v>2182</v>
      </c>
      <c r="B44" s="2">
        <v>50502</v>
      </c>
      <c r="C44" s="27">
        <v>0.60524202730072751</v>
      </c>
      <c r="D44" s="2">
        <v>129609</v>
      </c>
      <c r="E44" s="27">
        <v>0.62117305369706499</v>
      </c>
      <c r="F44" s="2">
        <v>6546334</v>
      </c>
      <c r="G44" s="27">
        <v>0.56899999999999995</v>
      </c>
    </row>
    <row r="45" spans="1:7" x14ac:dyDescent="0.3">
      <c r="A45" t="s">
        <v>2173</v>
      </c>
      <c r="B45" s="2">
        <v>32939</v>
      </c>
      <c r="C45" s="27">
        <v>0.39475797269927254</v>
      </c>
      <c r="D45" s="2">
        <v>79043</v>
      </c>
      <c r="E45" s="27">
        <v>0.37882694630293501</v>
      </c>
      <c r="F45" s="2">
        <v>4956536</v>
      </c>
      <c r="G45" s="27">
        <v>0.43099999999999999</v>
      </c>
    </row>
    <row r="46" spans="1:7" x14ac:dyDescent="0.3">
      <c r="A46" s="18"/>
      <c r="B46" s="18"/>
      <c r="C46" s="18"/>
      <c r="D46" s="18"/>
      <c r="E46" s="18"/>
      <c r="F46" s="18"/>
      <c r="G46" s="18"/>
    </row>
    <row r="47" spans="1:7" x14ac:dyDescent="0.3">
      <c r="A47" s="122" t="s">
        <v>2183</v>
      </c>
      <c r="B47" s="122"/>
      <c r="C47" s="122"/>
      <c r="D47" s="122"/>
      <c r="E47" s="122"/>
      <c r="F47" s="122"/>
      <c r="G47" s="122"/>
    </row>
    <row r="48" spans="1:7" x14ac:dyDescent="0.3">
      <c r="A48" t="s">
        <v>2184</v>
      </c>
      <c r="B48" s="15">
        <v>564</v>
      </c>
      <c r="C48" s="27" t="s">
        <v>172</v>
      </c>
      <c r="D48" s="15">
        <v>518</v>
      </c>
      <c r="E48" s="27" t="s">
        <v>172</v>
      </c>
      <c r="F48" s="15">
        <v>1126</v>
      </c>
      <c r="G48" s="27"/>
    </row>
    <row r="49" spans="1:7" x14ac:dyDescent="0.3">
      <c r="A49" s="18"/>
      <c r="B49" s="18"/>
      <c r="C49" s="18"/>
      <c r="D49" s="18"/>
      <c r="E49" s="18"/>
      <c r="F49" s="18"/>
      <c r="G49" s="18"/>
    </row>
    <row r="50" spans="1:7" x14ac:dyDescent="0.3">
      <c r="A50" s="122" t="s">
        <v>2185</v>
      </c>
      <c r="B50" s="122"/>
      <c r="C50" s="122"/>
      <c r="D50" s="122"/>
      <c r="E50" s="122"/>
      <c r="F50" s="122"/>
      <c r="G50" s="122"/>
    </row>
    <row r="51" spans="1:7" x14ac:dyDescent="0.3">
      <c r="A51" t="s">
        <v>174</v>
      </c>
      <c r="B51" s="2">
        <v>33018</v>
      </c>
      <c r="C51" s="27" t="s">
        <v>172</v>
      </c>
      <c r="D51" s="2">
        <v>78400</v>
      </c>
      <c r="E51" s="27" t="s">
        <v>172</v>
      </c>
      <c r="F51" s="2">
        <v>4921581</v>
      </c>
      <c r="G51" s="27"/>
    </row>
    <row r="52" spans="1:7" x14ac:dyDescent="0.3">
      <c r="A52" t="s">
        <v>2186</v>
      </c>
      <c r="B52" s="2">
        <v>1540</v>
      </c>
      <c r="C52" s="27">
        <v>4.6641225997940516E-2</v>
      </c>
      <c r="D52" s="2">
        <v>4403</v>
      </c>
      <c r="E52" s="27">
        <v>5.6160714285714286E-2</v>
      </c>
      <c r="F52" s="2">
        <v>236808</v>
      </c>
      <c r="G52" s="27">
        <v>4.8000000000000001E-2</v>
      </c>
    </row>
    <row r="53" spans="1:7" x14ac:dyDescent="0.3">
      <c r="A53" t="s">
        <v>2187</v>
      </c>
      <c r="B53" s="2">
        <v>3261</v>
      </c>
      <c r="C53" s="27">
        <v>9.876431037615846E-2</v>
      </c>
      <c r="D53" s="2">
        <v>7761</v>
      </c>
      <c r="E53" s="27">
        <v>9.8992346938775511E-2</v>
      </c>
      <c r="F53" s="2">
        <v>482062</v>
      </c>
      <c r="G53" s="27">
        <v>9.8000000000000004E-2</v>
      </c>
    </row>
    <row r="54" spans="1:7" x14ac:dyDescent="0.3">
      <c r="A54" t="s">
        <v>2188</v>
      </c>
      <c r="B54" s="2">
        <v>4507</v>
      </c>
      <c r="C54" s="27">
        <v>0.1365013023199467</v>
      </c>
      <c r="D54" s="2">
        <v>10313</v>
      </c>
      <c r="E54" s="27">
        <v>0.13154336734693878</v>
      </c>
      <c r="F54" s="2">
        <v>668412</v>
      </c>
      <c r="G54" s="27">
        <v>0.13600000000000001</v>
      </c>
    </row>
    <row r="55" spans="1:7" x14ac:dyDescent="0.3">
      <c r="A55" t="s">
        <v>2189</v>
      </c>
      <c r="B55" s="2">
        <v>4039</v>
      </c>
      <c r="C55" s="27">
        <v>0.1223272154582349</v>
      </c>
      <c r="D55" s="2">
        <v>9190</v>
      </c>
      <c r="E55" s="27">
        <v>0.11721938775510204</v>
      </c>
      <c r="F55" s="2">
        <v>645258</v>
      </c>
      <c r="G55" s="27">
        <v>0.13100000000000001</v>
      </c>
    </row>
    <row r="56" spans="1:7" x14ac:dyDescent="0.3">
      <c r="A56" t="s">
        <v>2190</v>
      </c>
      <c r="B56" s="2">
        <v>3039</v>
      </c>
      <c r="C56" s="27">
        <v>9.2040705069961842E-2</v>
      </c>
      <c r="D56" s="2">
        <v>7119</v>
      </c>
      <c r="E56" s="27">
        <v>9.0803571428571428E-2</v>
      </c>
      <c r="F56" s="2">
        <v>542046</v>
      </c>
      <c r="G56" s="27">
        <v>0.11</v>
      </c>
    </row>
    <row r="57" spans="1:7" x14ac:dyDescent="0.3">
      <c r="A57" t="s">
        <v>2191</v>
      </c>
      <c r="B57" s="2">
        <v>2561</v>
      </c>
      <c r="C57" s="27">
        <v>7.756375310436732E-2</v>
      </c>
      <c r="D57" s="2">
        <v>5833</v>
      </c>
      <c r="E57" s="27">
        <v>7.440051020408163E-2</v>
      </c>
      <c r="F57" s="2">
        <v>401761</v>
      </c>
      <c r="G57" s="27">
        <v>8.2000000000000003E-2</v>
      </c>
    </row>
    <row r="58" spans="1:7" x14ac:dyDescent="0.3">
      <c r="A58" t="s">
        <v>2192</v>
      </c>
      <c r="B58" s="2">
        <v>2085</v>
      </c>
      <c r="C58" s="27">
        <v>6.3147374159549338E-2</v>
      </c>
      <c r="D58" s="2">
        <v>4619</v>
      </c>
      <c r="E58" s="27">
        <v>5.8915816326530611E-2</v>
      </c>
      <c r="F58" s="2">
        <v>292315</v>
      </c>
      <c r="G58" s="27">
        <v>5.8999999999999997E-2</v>
      </c>
    </row>
    <row r="59" spans="1:7" x14ac:dyDescent="0.3">
      <c r="A59" t="s">
        <v>2193</v>
      </c>
      <c r="B59" s="2">
        <v>2918</v>
      </c>
      <c r="C59" s="27">
        <v>8.8376037312980799E-2</v>
      </c>
      <c r="D59" s="2">
        <v>6455</v>
      </c>
      <c r="E59" s="27">
        <v>8.2334183673469383E-2</v>
      </c>
      <c r="F59" s="2">
        <v>391662</v>
      </c>
      <c r="G59" s="27">
        <v>0.08</v>
      </c>
    </row>
    <row r="60" spans="1:7" x14ac:dyDescent="0.3">
      <c r="A60" t="s">
        <v>2194</v>
      </c>
      <c r="B60" s="2">
        <v>7604</v>
      </c>
      <c r="C60" s="27">
        <v>0.23029862499242837</v>
      </c>
      <c r="D60" s="2">
        <v>16299</v>
      </c>
      <c r="E60" s="27">
        <v>0.20789540816326529</v>
      </c>
      <c r="F60" s="2">
        <v>993957</v>
      </c>
      <c r="G60" s="27">
        <v>0.20200000000000001</v>
      </c>
    </row>
    <row r="61" spans="1:7" x14ac:dyDescent="0.3">
      <c r="A61" t="s">
        <v>2195</v>
      </c>
      <c r="B61" s="2">
        <v>1464</v>
      </c>
      <c r="C61" s="27">
        <v>4.4339451208431767E-2</v>
      </c>
      <c r="D61" s="2">
        <v>6408</v>
      </c>
      <c r="E61" s="27">
        <v>8.1734693877551015E-2</v>
      </c>
      <c r="F61" s="2">
        <v>267300</v>
      </c>
      <c r="G61" s="27">
        <v>5.3999999999999999E-2</v>
      </c>
    </row>
    <row r="62" spans="1:7" x14ac:dyDescent="0.3">
      <c r="A62" s="18"/>
      <c r="B62" s="18"/>
      <c r="C62" s="18"/>
      <c r="D62" s="18"/>
      <c r="E62" s="18"/>
      <c r="F62" s="18"/>
      <c r="G62" s="18"/>
    </row>
    <row r="63" spans="1:7" x14ac:dyDescent="0.3">
      <c r="A63" s="122" t="s">
        <v>2196</v>
      </c>
      <c r="B63" s="122"/>
      <c r="C63" s="122"/>
      <c r="D63" s="122"/>
      <c r="E63" s="122"/>
      <c r="F63" s="122"/>
      <c r="G63" s="122"/>
    </row>
    <row r="64" spans="1:7" x14ac:dyDescent="0.3">
      <c r="A64" t="s">
        <v>2197</v>
      </c>
      <c r="B64" s="15">
        <v>103500</v>
      </c>
      <c r="C64" s="27" t="s">
        <v>172</v>
      </c>
      <c r="D64" s="15">
        <v>89400</v>
      </c>
      <c r="E64" s="27" t="s">
        <v>172</v>
      </c>
      <c r="F64" s="15">
        <v>299805</v>
      </c>
      <c r="G64" s="27"/>
    </row>
    <row r="65" spans="1:7" x14ac:dyDescent="0.3">
      <c r="A65" s="18"/>
      <c r="B65" s="18"/>
      <c r="C65" s="18"/>
      <c r="D65" s="18"/>
      <c r="E65" s="18"/>
      <c r="F65" s="18"/>
      <c r="G65" s="18"/>
    </row>
    <row r="66" spans="1:7" x14ac:dyDescent="0.3">
      <c r="A66" s="122" t="s">
        <v>2198</v>
      </c>
      <c r="B66" s="122"/>
      <c r="C66" s="122"/>
      <c r="D66" s="122"/>
      <c r="E66" s="122"/>
      <c r="F66" s="122"/>
      <c r="G66" s="122"/>
    </row>
    <row r="67" spans="1:7" x14ac:dyDescent="0.3">
      <c r="A67" t="s">
        <v>174</v>
      </c>
      <c r="B67" s="2">
        <v>45925</v>
      </c>
      <c r="C67" s="27" t="s">
        <v>172</v>
      </c>
      <c r="D67" s="2">
        <v>109487</v>
      </c>
      <c r="E67" s="27" t="s">
        <v>172</v>
      </c>
      <c r="F67" s="2">
        <v>5527618</v>
      </c>
      <c r="G67" s="27"/>
    </row>
    <row r="68" spans="1:7" x14ac:dyDescent="0.3">
      <c r="A68" t="s">
        <v>2199</v>
      </c>
      <c r="B68" s="2">
        <v>37839</v>
      </c>
      <c r="C68" s="27">
        <v>0.8239303211758302</v>
      </c>
      <c r="D68" s="2">
        <v>84946</v>
      </c>
      <c r="E68" s="27">
        <v>0.77585466767744116</v>
      </c>
      <c r="F68" s="2">
        <v>4367361</v>
      </c>
      <c r="G68" s="27">
        <v>0.79</v>
      </c>
    </row>
    <row r="69" spans="1:7" x14ac:dyDescent="0.3">
      <c r="A69" t="s">
        <v>2200</v>
      </c>
      <c r="B69" s="2">
        <v>1640</v>
      </c>
      <c r="C69" s="27">
        <v>3.5710397387044096E-2</v>
      </c>
      <c r="D69" s="2">
        <v>5011</v>
      </c>
      <c r="E69" s="27">
        <v>4.5767990720359496E-2</v>
      </c>
      <c r="F69" s="2">
        <v>243785</v>
      </c>
      <c r="G69" s="27">
        <v>4.3999999999999997E-2</v>
      </c>
    </row>
    <row r="70" spans="1:7" x14ac:dyDescent="0.3">
      <c r="A70" t="s">
        <v>2201</v>
      </c>
      <c r="B70" s="2">
        <v>4613</v>
      </c>
      <c r="C70" s="27">
        <v>0.10044637996733805</v>
      </c>
      <c r="D70" s="2">
        <v>11877</v>
      </c>
      <c r="E70" s="27">
        <v>0.10847863216637592</v>
      </c>
      <c r="F70" s="2">
        <v>480452</v>
      </c>
      <c r="G70" s="27">
        <v>8.6999999999999994E-2</v>
      </c>
    </row>
    <row r="71" spans="1:7" x14ac:dyDescent="0.3">
      <c r="A71" t="s">
        <v>2202</v>
      </c>
      <c r="B71" s="2">
        <v>7169</v>
      </c>
      <c r="C71" s="27">
        <v>0.15610234077299945</v>
      </c>
      <c r="D71" s="2">
        <v>15772</v>
      </c>
      <c r="E71" s="27">
        <v>0.1440536319380383</v>
      </c>
      <c r="F71" s="2">
        <v>698744</v>
      </c>
      <c r="G71" s="27">
        <v>0.126</v>
      </c>
    </row>
    <row r="72" spans="1:7" x14ac:dyDescent="0.3">
      <c r="A72" t="s">
        <v>2203</v>
      </c>
      <c r="B72" s="2">
        <v>7058</v>
      </c>
      <c r="C72" s="27">
        <v>0.15368535655960805</v>
      </c>
      <c r="D72" s="2">
        <v>13823</v>
      </c>
      <c r="E72" s="27">
        <v>0.12625243179555565</v>
      </c>
      <c r="F72" s="2">
        <v>717600</v>
      </c>
      <c r="G72" s="27">
        <v>0.13</v>
      </c>
    </row>
    <row r="73" spans="1:7" x14ac:dyDescent="0.3">
      <c r="A73" t="s">
        <v>2204</v>
      </c>
      <c r="B73" s="2">
        <v>5087</v>
      </c>
      <c r="C73" s="27">
        <v>0.11076755579749592</v>
      </c>
      <c r="D73" s="2">
        <v>10694</v>
      </c>
      <c r="E73" s="27">
        <v>9.7673696420579617E-2</v>
      </c>
      <c r="F73" s="2">
        <v>586666</v>
      </c>
      <c r="G73" s="27">
        <v>0.106</v>
      </c>
    </row>
    <row r="74" spans="1:7" x14ac:dyDescent="0.3">
      <c r="A74" t="s">
        <v>2205</v>
      </c>
      <c r="B74" s="2">
        <v>3385</v>
      </c>
      <c r="C74" s="27">
        <v>7.3707131192161129E-2</v>
      </c>
      <c r="D74" s="2">
        <v>7076</v>
      </c>
      <c r="E74" s="27">
        <v>6.4628677377222873E-2</v>
      </c>
      <c r="F74" s="2">
        <v>418295</v>
      </c>
      <c r="G74" s="27">
        <v>7.5999999999999998E-2</v>
      </c>
    </row>
    <row r="75" spans="1:7" x14ac:dyDescent="0.3">
      <c r="A75" t="s">
        <v>2206</v>
      </c>
      <c r="B75" s="2">
        <v>2269</v>
      </c>
      <c r="C75" s="27">
        <v>4.9406641262928687E-2</v>
      </c>
      <c r="D75" s="2">
        <v>4837</v>
      </c>
      <c r="E75" s="27">
        <v>4.4178760948788441E-2</v>
      </c>
      <c r="F75" s="2">
        <v>284209</v>
      </c>
      <c r="G75" s="27">
        <v>5.0999999999999997E-2</v>
      </c>
    </row>
    <row r="76" spans="1:7" x14ac:dyDescent="0.3">
      <c r="A76" t="s">
        <v>2207</v>
      </c>
      <c r="B76" s="2">
        <v>2395</v>
      </c>
      <c r="C76" s="27">
        <v>5.2150244964616226E-2</v>
      </c>
      <c r="D76" s="2">
        <v>5502</v>
      </c>
      <c r="E76" s="27">
        <v>5.0252541397608846E-2</v>
      </c>
      <c r="F76" s="2">
        <v>330325</v>
      </c>
      <c r="G76" s="27">
        <v>0.06</v>
      </c>
    </row>
    <row r="77" spans="1:7" x14ac:dyDescent="0.3">
      <c r="A77" t="s">
        <v>2208</v>
      </c>
      <c r="B77" s="2">
        <v>4053</v>
      </c>
      <c r="C77" s="27">
        <v>8.8252585737615671E-2</v>
      </c>
      <c r="D77" s="2">
        <v>9812</v>
      </c>
      <c r="E77" s="27">
        <v>8.9617945509512548E-2</v>
      </c>
      <c r="F77" s="2">
        <v>583868</v>
      </c>
      <c r="G77" s="27">
        <v>0.106</v>
      </c>
    </row>
    <row r="78" spans="1:7" x14ac:dyDescent="0.3">
      <c r="A78" t="s">
        <v>2209</v>
      </c>
      <c r="B78" s="2">
        <v>170</v>
      </c>
      <c r="C78" s="27">
        <v>3.7016875340228632E-3</v>
      </c>
      <c r="D78" s="2">
        <v>542</v>
      </c>
      <c r="E78" s="27">
        <v>4.9503594033994906E-3</v>
      </c>
      <c r="F78" s="2">
        <v>23417</v>
      </c>
      <c r="G78" s="27">
        <v>4.0000000000000001E-3</v>
      </c>
    </row>
    <row r="79" spans="1:7" x14ac:dyDescent="0.3">
      <c r="A79" t="s">
        <v>2210</v>
      </c>
      <c r="B79" s="2">
        <v>8086</v>
      </c>
      <c r="C79" s="27">
        <v>0.17606967882416985</v>
      </c>
      <c r="D79" s="2">
        <v>24541</v>
      </c>
      <c r="E79" s="27">
        <v>0.22414533232255884</v>
      </c>
      <c r="F79" s="2">
        <v>1160257</v>
      </c>
      <c r="G79" s="27">
        <v>0.21</v>
      </c>
    </row>
    <row r="80" spans="1:7" x14ac:dyDescent="0.3">
      <c r="A80" t="s">
        <v>2200</v>
      </c>
      <c r="B80" s="2">
        <v>3797</v>
      </c>
      <c r="C80" s="27">
        <v>8.267827980402831E-2</v>
      </c>
      <c r="D80" s="2">
        <v>11484</v>
      </c>
      <c r="E80" s="27">
        <v>0.10488916492368958</v>
      </c>
      <c r="F80" s="2">
        <v>615736</v>
      </c>
      <c r="G80" s="27">
        <v>0.111</v>
      </c>
    </row>
    <row r="81" spans="1:7" x14ac:dyDescent="0.3">
      <c r="A81" t="s">
        <v>2201</v>
      </c>
      <c r="B81" s="2">
        <v>1604</v>
      </c>
      <c r="C81" s="27">
        <v>3.4926510615133369E-2</v>
      </c>
      <c r="D81" s="2">
        <v>4776</v>
      </c>
      <c r="E81" s="27">
        <v>4.3621617178295137E-2</v>
      </c>
      <c r="F81" s="2">
        <v>209675</v>
      </c>
      <c r="G81" s="27">
        <v>3.7999999999999999E-2</v>
      </c>
    </row>
    <row r="82" spans="1:7" x14ac:dyDescent="0.3">
      <c r="A82" t="s">
        <v>2202</v>
      </c>
      <c r="B82" s="2">
        <v>957</v>
      </c>
      <c r="C82" s="27">
        <v>2.0838323353293414E-2</v>
      </c>
      <c r="D82" s="2">
        <v>2684</v>
      </c>
      <c r="E82" s="27">
        <v>2.4514325901705224E-2</v>
      </c>
      <c r="F82" s="2">
        <v>106652</v>
      </c>
      <c r="G82" s="27">
        <v>1.9E-2</v>
      </c>
    </row>
    <row r="83" spans="1:7" x14ac:dyDescent="0.3">
      <c r="A83" t="s">
        <v>2203</v>
      </c>
      <c r="B83" s="2">
        <v>495</v>
      </c>
      <c r="C83" s="27">
        <v>1.0778443113772455E-2</v>
      </c>
      <c r="D83" s="2">
        <v>1458</v>
      </c>
      <c r="E83" s="27">
        <v>1.3316649465233315E-2</v>
      </c>
      <c r="F83" s="2">
        <v>61763</v>
      </c>
      <c r="G83" s="27">
        <v>1.0999999999999999E-2</v>
      </c>
    </row>
    <row r="84" spans="1:7" x14ac:dyDescent="0.3">
      <c r="A84" t="s">
        <v>2204</v>
      </c>
      <c r="B84" s="2">
        <v>265</v>
      </c>
      <c r="C84" s="27">
        <v>5.7702776265650515E-3</v>
      </c>
      <c r="D84" s="2">
        <v>1010</v>
      </c>
      <c r="E84" s="27">
        <v>9.2248394786595671E-3</v>
      </c>
      <c r="F84" s="2">
        <v>37478</v>
      </c>
      <c r="G84" s="27">
        <v>7.0000000000000001E-3</v>
      </c>
    </row>
    <row r="85" spans="1:7" x14ac:dyDescent="0.3">
      <c r="A85" t="s">
        <v>2205</v>
      </c>
      <c r="B85" s="2">
        <v>172</v>
      </c>
      <c r="C85" s="27">
        <v>3.7452367991290146E-3</v>
      </c>
      <c r="D85" s="2">
        <v>571</v>
      </c>
      <c r="E85" s="27">
        <v>5.2152310319946663E-3</v>
      </c>
      <c r="F85" s="2">
        <v>25017</v>
      </c>
      <c r="G85" s="27">
        <v>5.0000000000000001E-3</v>
      </c>
    </row>
    <row r="86" spans="1:7" x14ac:dyDescent="0.3">
      <c r="A86" t="s">
        <v>2206</v>
      </c>
      <c r="B86" s="2">
        <v>187</v>
      </c>
      <c r="C86" s="27">
        <v>4.0718562874251501E-3</v>
      </c>
      <c r="D86" s="2">
        <v>445</v>
      </c>
      <c r="E86" s="27">
        <v>4.064409473270799E-3</v>
      </c>
      <c r="F86" s="2">
        <v>17678</v>
      </c>
      <c r="G86" s="27">
        <v>3.0000000000000001E-3</v>
      </c>
    </row>
    <row r="87" spans="1:7" x14ac:dyDescent="0.3">
      <c r="A87" t="s">
        <v>2207</v>
      </c>
      <c r="B87" s="2">
        <v>143</v>
      </c>
      <c r="C87" s="27">
        <v>3.1137724550898203E-3</v>
      </c>
      <c r="D87" s="2">
        <v>477</v>
      </c>
      <c r="E87" s="27">
        <v>4.3566816151689239E-3</v>
      </c>
      <c r="F87" s="2">
        <v>21053</v>
      </c>
      <c r="G87" s="27">
        <v>4.0000000000000001E-3</v>
      </c>
    </row>
    <row r="88" spans="1:7" x14ac:dyDescent="0.3">
      <c r="A88" t="s">
        <v>2208</v>
      </c>
      <c r="B88" s="2">
        <v>299</v>
      </c>
      <c r="C88" s="27">
        <v>6.5106151333696244E-3</v>
      </c>
      <c r="D88" s="2">
        <v>1073</v>
      </c>
      <c r="E88" s="27">
        <v>9.8002502580214999E-3</v>
      </c>
      <c r="F88" s="2">
        <v>46514</v>
      </c>
      <c r="G88" s="27">
        <v>8.0000000000000002E-3</v>
      </c>
    </row>
    <row r="89" spans="1:7" x14ac:dyDescent="0.3">
      <c r="A89" t="s">
        <v>2209</v>
      </c>
      <c r="B89" s="2">
        <v>167</v>
      </c>
      <c r="C89" s="27">
        <v>3.6363636363636364E-3</v>
      </c>
      <c r="D89" s="2">
        <v>563</v>
      </c>
      <c r="E89" s="27">
        <v>5.1421629965201351E-3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3" t="s">
        <v>2211</v>
      </c>
      <c r="C1" s="363"/>
      <c r="D1" s="363"/>
      <c r="E1" s="363"/>
      <c r="F1" s="363"/>
      <c r="G1" s="363"/>
    </row>
    <row r="2" spans="1:7" x14ac:dyDescent="0.3">
      <c r="A2" t="s">
        <v>172</v>
      </c>
      <c r="B2" s="364" t="str">
        <f>Population!B3</f>
        <v>City of Bakersfield</v>
      </c>
      <c r="C2" s="364"/>
      <c r="D2" s="364" t="str">
        <f>Population!B4</f>
        <v>Kern County</v>
      </c>
      <c r="E2" s="364"/>
      <c r="F2" s="364" t="s">
        <v>173</v>
      </c>
      <c r="G2" s="364"/>
    </row>
    <row r="3" spans="1:7" x14ac:dyDescent="0.3">
      <c r="A3" s="18"/>
      <c r="B3" s="18"/>
      <c r="C3" s="18"/>
      <c r="D3" s="18"/>
      <c r="E3" s="18"/>
      <c r="F3" s="18"/>
      <c r="G3" s="18"/>
    </row>
    <row r="4" spans="1:7" x14ac:dyDescent="0.3">
      <c r="A4" s="122" t="s">
        <v>2212</v>
      </c>
      <c r="B4" s="122"/>
      <c r="C4" s="122"/>
      <c r="D4" s="122"/>
      <c r="E4" s="122"/>
      <c r="F4" s="122"/>
      <c r="G4" s="122"/>
    </row>
    <row r="5" spans="1:7" x14ac:dyDescent="0.3">
      <c r="A5" t="s">
        <v>2213</v>
      </c>
      <c r="B5" s="2">
        <v>174820</v>
      </c>
      <c r="C5" s="27" t="s">
        <v>172</v>
      </c>
      <c r="D5" s="2">
        <v>543477</v>
      </c>
      <c r="E5" s="27" t="s">
        <v>172</v>
      </c>
      <c r="F5" s="2">
        <v>29760021</v>
      </c>
      <c r="G5" s="27"/>
    </row>
    <row r="6" spans="1:7" x14ac:dyDescent="0.3">
      <c r="A6" s="18"/>
      <c r="B6" s="18"/>
      <c r="C6" s="18"/>
      <c r="D6" s="18"/>
      <c r="E6" s="18"/>
      <c r="F6" s="18"/>
      <c r="G6" s="18"/>
    </row>
    <row r="7" spans="1:7" x14ac:dyDescent="0.3">
      <c r="A7" s="122" t="s">
        <v>2214</v>
      </c>
      <c r="B7" s="122"/>
      <c r="C7" s="122"/>
      <c r="D7" s="122"/>
      <c r="E7" s="122"/>
      <c r="F7" s="122"/>
      <c r="G7" s="122"/>
    </row>
    <row r="8" spans="1:7" x14ac:dyDescent="0.3">
      <c r="A8" t="s">
        <v>2215</v>
      </c>
      <c r="B8" s="2">
        <v>62467</v>
      </c>
      <c r="C8" s="27" t="s">
        <v>172</v>
      </c>
      <c r="D8" s="2">
        <v>181480</v>
      </c>
      <c r="E8" s="27" t="s">
        <v>172</v>
      </c>
      <c r="F8" s="2">
        <v>10381206</v>
      </c>
      <c r="G8" s="27"/>
    </row>
    <row r="9" spans="1:7" x14ac:dyDescent="0.3">
      <c r="A9" s="18"/>
      <c r="B9" s="18"/>
      <c r="C9" s="18"/>
      <c r="D9" s="18"/>
      <c r="E9" s="18"/>
      <c r="F9" s="18"/>
      <c r="G9" s="18"/>
    </row>
    <row r="10" spans="1:7" x14ac:dyDescent="0.3">
      <c r="A10" s="122" t="s">
        <v>2216</v>
      </c>
      <c r="B10" s="122"/>
      <c r="C10" s="122"/>
      <c r="D10" s="122"/>
      <c r="E10" s="122"/>
      <c r="F10" s="122"/>
      <c r="G10" s="122"/>
    </row>
    <row r="11" spans="1:7" x14ac:dyDescent="0.3">
      <c r="A11" t="s">
        <v>2217</v>
      </c>
      <c r="B11" s="2">
        <v>66175</v>
      </c>
      <c r="C11" s="27" t="s">
        <v>172</v>
      </c>
      <c r="D11" s="2">
        <v>198636</v>
      </c>
      <c r="E11" s="27" t="s">
        <v>172</v>
      </c>
      <c r="F11" s="2">
        <v>11182882</v>
      </c>
      <c r="G11" s="27"/>
    </row>
    <row r="12" spans="1:7" x14ac:dyDescent="0.3">
      <c r="A12" s="18"/>
      <c r="B12" s="18"/>
      <c r="C12" s="18"/>
      <c r="D12" s="18"/>
      <c r="E12" s="18"/>
      <c r="F12" s="18"/>
      <c r="G12" s="18"/>
    </row>
    <row r="13" spans="1:7" x14ac:dyDescent="0.3">
      <c r="A13" s="122" t="s">
        <v>2218</v>
      </c>
      <c r="B13" s="122"/>
      <c r="C13" s="122"/>
      <c r="D13" s="122"/>
      <c r="E13" s="122"/>
      <c r="F13" s="122"/>
      <c r="G13" s="122"/>
    </row>
    <row r="14" spans="1:7" x14ac:dyDescent="0.3">
      <c r="A14" t="s">
        <v>2219</v>
      </c>
      <c r="B14" s="2">
        <v>62467</v>
      </c>
      <c r="C14" s="27" t="s">
        <v>172</v>
      </c>
      <c r="D14" s="2">
        <v>181480</v>
      </c>
      <c r="E14" s="27" t="s">
        <v>172</v>
      </c>
      <c r="F14" s="2">
        <v>10381206</v>
      </c>
      <c r="G14" s="27"/>
    </row>
    <row r="15" spans="1:7" x14ac:dyDescent="0.3">
      <c r="A15" t="s">
        <v>2182</v>
      </c>
      <c r="B15" s="2">
        <v>34430</v>
      </c>
      <c r="C15" s="27">
        <v>0.55117101829766113</v>
      </c>
      <c r="D15" s="2">
        <v>107652</v>
      </c>
      <c r="E15" s="27">
        <v>0.59318933215781355</v>
      </c>
      <c r="F15" s="2">
        <v>5773943</v>
      </c>
      <c r="G15" s="27">
        <v>0.55619192991642785</v>
      </c>
    </row>
    <row r="16" spans="1:7" x14ac:dyDescent="0.3">
      <c r="A16" t="s">
        <v>2173</v>
      </c>
      <c r="B16" s="2">
        <v>28037</v>
      </c>
      <c r="C16" s="27">
        <v>0.44882898170233881</v>
      </c>
      <c r="D16" s="2">
        <v>73828</v>
      </c>
      <c r="E16" s="27">
        <v>0.40681066784218645</v>
      </c>
      <c r="F16" s="2">
        <v>4607263</v>
      </c>
      <c r="G16" s="27">
        <v>0.4438080700835722</v>
      </c>
    </row>
    <row r="17" spans="1:7" x14ac:dyDescent="0.3">
      <c r="A17" s="18"/>
      <c r="B17" s="18"/>
      <c r="C17" s="18"/>
      <c r="D17" s="18"/>
      <c r="E17" s="18"/>
      <c r="F17" s="18"/>
      <c r="G17" s="18"/>
    </row>
    <row r="18" spans="1:7" x14ac:dyDescent="0.3">
      <c r="A18" s="122" t="s">
        <v>2220</v>
      </c>
      <c r="B18" s="122"/>
      <c r="C18" s="122"/>
      <c r="D18" s="122"/>
      <c r="E18" s="122"/>
      <c r="F18" s="122"/>
      <c r="G18" s="122"/>
    </row>
    <row r="19" spans="1:7" x14ac:dyDescent="0.3">
      <c r="A19" t="s">
        <v>2221</v>
      </c>
      <c r="B19" s="2">
        <v>27950</v>
      </c>
      <c r="C19" s="27" t="s">
        <v>172</v>
      </c>
      <c r="D19" s="2">
        <v>72544</v>
      </c>
      <c r="E19" s="27" t="s">
        <v>172</v>
      </c>
      <c r="F19" s="2">
        <v>4553387</v>
      </c>
      <c r="G19" s="27"/>
    </row>
    <row r="20" spans="1:7" x14ac:dyDescent="0.3">
      <c r="A20" t="s">
        <v>2222</v>
      </c>
      <c r="B20" s="2">
        <v>6786</v>
      </c>
      <c r="C20" s="27">
        <v>0.2427906976744186</v>
      </c>
      <c r="D20" s="2">
        <v>17539</v>
      </c>
      <c r="E20" s="27">
        <v>0.24177051168945743</v>
      </c>
      <c r="F20" s="2">
        <v>815692</v>
      </c>
      <c r="G20" s="27">
        <v>0.17913961629002761</v>
      </c>
    </row>
    <row r="21" spans="1:7" x14ac:dyDescent="0.3">
      <c r="A21" t="s">
        <v>2223</v>
      </c>
      <c r="B21" s="2">
        <v>32</v>
      </c>
      <c r="C21" s="27">
        <v>1.1449016100178891E-3</v>
      </c>
      <c r="D21" s="2">
        <v>149</v>
      </c>
      <c r="E21" s="27">
        <v>2.0539258932509926E-3</v>
      </c>
      <c r="F21" s="2">
        <v>6901</v>
      </c>
      <c r="G21" s="27">
        <v>1.5155751092538368E-3</v>
      </c>
    </row>
    <row r="22" spans="1:7" x14ac:dyDescent="0.3">
      <c r="A22" t="s">
        <v>2203</v>
      </c>
      <c r="B22" s="2">
        <v>72</v>
      </c>
      <c r="C22" s="27">
        <v>2.5760286225402504E-3</v>
      </c>
      <c r="D22" s="2">
        <v>331</v>
      </c>
      <c r="E22" s="27">
        <v>4.5627481252756945E-3</v>
      </c>
      <c r="F22" s="2">
        <v>14992</v>
      </c>
      <c r="G22" s="27">
        <v>3.2924941367821359E-3</v>
      </c>
    </row>
    <row r="23" spans="1:7" x14ac:dyDescent="0.3">
      <c r="A23" t="s">
        <v>2204</v>
      </c>
      <c r="B23" s="2">
        <v>176</v>
      </c>
      <c r="C23" s="27">
        <v>6.2969588550983897E-3</v>
      </c>
      <c r="D23" s="2">
        <v>853</v>
      </c>
      <c r="E23" s="27">
        <v>1.1758381120423466E-2</v>
      </c>
      <c r="F23" s="2">
        <v>40911</v>
      </c>
      <c r="G23" s="27">
        <v>8.9847403701903659E-3</v>
      </c>
    </row>
    <row r="24" spans="1:7" x14ac:dyDescent="0.3">
      <c r="A24" t="s">
        <v>2205</v>
      </c>
      <c r="B24" s="2">
        <v>329</v>
      </c>
      <c r="C24" s="27">
        <v>1.1771019677996422E-2</v>
      </c>
      <c r="D24" s="2">
        <v>951</v>
      </c>
      <c r="E24" s="27">
        <v>1.3109285399206E-2</v>
      </c>
      <c r="F24" s="2">
        <v>33815</v>
      </c>
      <c r="G24" s="27">
        <v>7.4263399970176044E-3</v>
      </c>
    </row>
    <row r="25" spans="1:7" x14ac:dyDescent="0.3">
      <c r="A25" t="s">
        <v>2224</v>
      </c>
      <c r="B25" s="2">
        <v>5633</v>
      </c>
      <c r="C25" s="27">
        <v>0.20153846153846153</v>
      </c>
      <c r="D25" s="2">
        <v>13485</v>
      </c>
      <c r="E25" s="27">
        <v>0.18588718570798413</v>
      </c>
      <c r="F25" s="2">
        <v>614809</v>
      </c>
      <c r="G25" s="27">
        <v>0.13502234710117986</v>
      </c>
    </row>
    <row r="26" spans="1:7" x14ac:dyDescent="0.3">
      <c r="A26" t="s">
        <v>2209</v>
      </c>
      <c r="B26" s="2">
        <v>544</v>
      </c>
      <c r="C26" s="27">
        <v>1.9463327370304113E-2</v>
      </c>
      <c r="D26" s="2">
        <v>1770</v>
      </c>
      <c r="E26" s="27">
        <v>2.4398985443317159E-2</v>
      </c>
      <c r="F26" s="2">
        <v>104264</v>
      </c>
      <c r="G26" s="27">
        <v>2.289811957560383E-2</v>
      </c>
    </row>
    <row r="27" spans="1:7" x14ac:dyDescent="0.3">
      <c r="A27" t="s">
        <v>2225</v>
      </c>
      <c r="B27" s="2">
        <v>6978</v>
      </c>
      <c r="C27" s="27">
        <v>0.24966010733452593</v>
      </c>
      <c r="D27" s="2">
        <v>19384</v>
      </c>
      <c r="E27" s="27">
        <v>0.2672033524481694</v>
      </c>
      <c r="F27" s="2">
        <v>963099</v>
      </c>
      <c r="G27" s="27">
        <v>0.21151266079513997</v>
      </c>
    </row>
    <row r="28" spans="1:7" x14ac:dyDescent="0.3">
      <c r="A28" t="s">
        <v>2223</v>
      </c>
      <c r="B28" s="2">
        <v>173</v>
      </c>
      <c r="C28" s="27">
        <v>6.1896243291592132E-3</v>
      </c>
      <c r="D28" s="2">
        <v>1268</v>
      </c>
      <c r="E28" s="27">
        <v>1.7479047198941333E-2</v>
      </c>
      <c r="F28" s="2">
        <v>37339</v>
      </c>
      <c r="G28" s="27">
        <v>8.2002693818908866E-3</v>
      </c>
    </row>
    <row r="29" spans="1:7" x14ac:dyDescent="0.3">
      <c r="A29" t="s">
        <v>2203</v>
      </c>
      <c r="B29" s="2">
        <v>675</v>
      </c>
      <c r="C29" s="27">
        <v>2.4150268336314847E-2</v>
      </c>
      <c r="D29" s="2">
        <v>2164</v>
      </c>
      <c r="E29" s="27">
        <v>2.983017203352448E-2</v>
      </c>
      <c r="F29" s="2">
        <v>46888</v>
      </c>
      <c r="G29" s="27">
        <v>1.0297389613489914E-2</v>
      </c>
    </row>
    <row r="30" spans="1:7" x14ac:dyDescent="0.3">
      <c r="A30" t="s">
        <v>2204</v>
      </c>
      <c r="B30" s="2">
        <v>962</v>
      </c>
      <c r="C30" s="27">
        <v>3.4418604651162789E-2</v>
      </c>
      <c r="D30" s="2">
        <v>2887</v>
      </c>
      <c r="E30" s="27">
        <v>3.9796537273930302E-2</v>
      </c>
      <c r="F30" s="2">
        <v>82147</v>
      </c>
      <c r="G30" s="27">
        <v>1.8040856180245608E-2</v>
      </c>
    </row>
    <row r="31" spans="1:7" x14ac:dyDescent="0.3">
      <c r="A31" t="s">
        <v>2205</v>
      </c>
      <c r="B31" s="2">
        <v>1294</v>
      </c>
      <c r="C31" s="27">
        <v>4.6296958855098387E-2</v>
      </c>
      <c r="D31" s="2">
        <v>3170</v>
      </c>
      <c r="E31" s="27">
        <v>4.3697617997353333E-2</v>
      </c>
      <c r="F31" s="2">
        <v>103519</v>
      </c>
      <c r="G31" s="27">
        <v>2.2734505105759733E-2</v>
      </c>
    </row>
    <row r="32" spans="1:7" x14ac:dyDescent="0.3">
      <c r="A32" t="s">
        <v>2224</v>
      </c>
      <c r="B32" s="2">
        <v>3769</v>
      </c>
      <c r="C32" s="27">
        <v>0.13484794275491949</v>
      </c>
      <c r="D32" s="2">
        <v>8586</v>
      </c>
      <c r="E32" s="27">
        <v>0.11835575650639611</v>
      </c>
      <c r="F32" s="2">
        <v>662158</v>
      </c>
      <c r="G32" s="27">
        <v>0.14542098003090886</v>
      </c>
    </row>
    <row r="33" spans="1:7" x14ac:dyDescent="0.3">
      <c r="A33" t="s">
        <v>2209</v>
      </c>
      <c r="B33" s="2">
        <v>105</v>
      </c>
      <c r="C33" s="27">
        <v>3.7567084078711987E-3</v>
      </c>
      <c r="D33" s="2">
        <v>1309</v>
      </c>
      <c r="E33" s="27">
        <v>1.8044221438023821E-2</v>
      </c>
      <c r="F33" s="2">
        <v>31048</v>
      </c>
      <c r="G33" s="27">
        <v>6.8186604828449678E-3</v>
      </c>
    </row>
    <row r="34" spans="1:7" x14ac:dyDescent="0.3">
      <c r="A34" t="s">
        <v>2226</v>
      </c>
      <c r="B34" s="2">
        <v>7688</v>
      </c>
      <c r="C34" s="27">
        <v>0.27506261180679786</v>
      </c>
      <c r="D34" s="2">
        <v>20238</v>
      </c>
      <c r="E34" s="27">
        <v>0.27897551830613143</v>
      </c>
      <c r="F34" s="2">
        <v>1271800</v>
      </c>
      <c r="G34" s="27">
        <v>0.2793085674466062</v>
      </c>
    </row>
    <row r="35" spans="1:7" x14ac:dyDescent="0.3">
      <c r="A35" t="s">
        <v>2223</v>
      </c>
      <c r="B35" s="2">
        <v>2381</v>
      </c>
      <c r="C35" s="27">
        <v>8.5187835420393557E-2</v>
      </c>
      <c r="D35" s="2">
        <v>6897</v>
      </c>
      <c r="E35" s="27">
        <v>9.5073334803705334E-2</v>
      </c>
      <c r="F35" s="2">
        <v>189949</v>
      </c>
      <c r="G35" s="27">
        <v>4.171597977505536E-2</v>
      </c>
    </row>
    <row r="36" spans="1:7" x14ac:dyDescent="0.3">
      <c r="A36" t="s">
        <v>2203</v>
      </c>
      <c r="B36" s="2">
        <v>2188</v>
      </c>
      <c r="C36" s="27">
        <v>7.8282647584973164E-2</v>
      </c>
      <c r="D36" s="2">
        <v>5267</v>
      </c>
      <c r="E36" s="27">
        <v>7.2604212615791794E-2</v>
      </c>
      <c r="F36" s="2">
        <v>245005</v>
      </c>
      <c r="G36" s="27">
        <v>5.3807198904903097E-2</v>
      </c>
    </row>
    <row r="37" spans="1:7" x14ac:dyDescent="0.3">
      <c r="A37" t="s">
        <v>2204</v>
      </c>
      <c r="B37" s="2">
        <v>1677</v>
      </c>
      <c r="C37" s="27">
        <v>0.06</v>
      </c>
      <c r="D37" s="2">
        <v>3618</v>
      </c>
      <c r="E37" s="27">
        <v>4.9873180414644905E-2</v>
      </c>
      <c r="F37" s="2">
        <v>273454</v>
      </c>
      <c r="G37" s="27">
        <v>6.0055075485567121E-2</v>
      </c>
    </row>
    <row r="38" spans="1:7" x14ac:dyDescent="0.3">
      <c r="A38" t="s">
        <v>2205</v>
      </c>
      <c r="B38" s="2">
        <v>643</v>
      </c>
      <c r="C38" s="27">
        <v>2.3005366726296959E-2</v>
      </c>
      <c r="D38" s="2">
        <v>1529</v>
      </c>
      <c r="E38" s="27">
        <v>2.1076863696515218E-2</v>
      </c>
      <c r="F38" s="2">
        <v>202195</v>
      </c>
      <c r="G38" s="27">
        <v>4.4405406349163817E-2</v>
      </c>
    </row>
    <row r="39" spans="1:7" x14ac:dyDescent="0.3">
      <c r="A39" t="s">
        <v>2224</v>
      </c>
      <c r="B39" s="2">
        <v>710</v>
      </c>
      <c r="C39" s="27">
        <v>2.5402504472271915E-2</v>
      </c>
      <c r="D39" s="2">
        <v>1364</v>
      </c>
      <c r="E39" s="27">
        <v>1.8802382002646671E-2</v>
      </c>
      <c r="F39" s="2">
        <v>327813</v>
      </c>
      <c r="G39" s="27">
        <v>7.1993221748996958E-2</v>
      </c>
    </row>
    <row r="40" spans="1:7" x14ac:dyDescent="0.3">
      <c r="A40" t="s">
        <v>2209</v>
      </c>
      <c r="B40" s="2">
        <v>89</v>
      </c>
      <c r="C40" s="27">
        <v>3.1842576028622538E-3</v>
      </c>
      <c r="D40" s="2">
        <v>1563</v>
      </c>
      <c r="E40" s="27">
        <v>2.1545544772827524E-2</v>
      </c>
      <c r="F40" s="2">
        <v>33384</v>
      </c>
      <c r="G40" s="27">
        <v>7.331685182919879E-3</v>
      </c>
    </row>
    <row r="41" spans="1:7" x14ac:dyDescent="0.3">
      <c r="A41" t="s">
        <v>2227</v>
      </c>
      <c r="B41" s="2">
        <v>3669</v>
      </c>
      <c r="C41" s="27">
        <v>0.13127012522361359</v>
      </c>
      <c r="D41" s="2">
        <v>9456</v>
      </c>
      <c r="E41" s="27">
        <v>0.13034847816497575</v>
      </c>
      <c r="F41" s="2">
        <v>767494</v>
      </c>
      <c r="G41" s="27">
        <v>0.16855452874969776</v>
      </c>
    </row>
    <row r="42" spans="1:7" x14ac:dyDescent="0.3">
      <c r="A42" t="s">
        <v>2223</v>
      </c>
      <c r="B42" s="2">
        <v>2408</v>
      </c>
      <c r="C42" s="27">
        <v>8.615384615384615E-2</v>
      </c>
      <c r="D42" s="2">
        <v>6342</v>
      </c>
      <c r="E42" s="27">
        <v>8.7422805469783857E-2</v>
      </c>
      <c r="F42" s="2">
        <v>313950</v>
      </c>
      <c r="G42" s="27">
        <v>6.8948674909468488E-2</v>
      </c>
    </row>
    <row r="43" spans="1:7" x14ac:dyDescent="0.3">
      <c r="A43" t="s">
        <v>2203</v>
      </c>
      <c r="B43" s="2">
        <v>743</v>
      </c>
      <c r="C43" s="27">
        <v>2.6583184257602862E-2</v>
      </c>
      <c r="D43" s="2">
        <v>1626</v>
      </c>
      <c r="E43" s="27">
        <v>2.2413983237759155E-2</v>
      </c>
      <c r="F43" s="2">
        <v>203483</v>
      </c>
      <c r="G43" s="27">
        <v>4.468827270776677E-2</v>
      </c>
    </row>
    <row r="44" spans="1:7" x14ac:dyDescent="0.3">
      <c r="A44" t="s">
        <v>2204</v>
      </c>
      <c r="B44" s="2">
        <v>316</v>
      </c>
      <c r="C44" s="27">
        <v>1.1305903398926655E-2</v>
      </c>
      <c r="D44" s="2">
        <v>513</v>
      </c>
      <c r="E44" s="27">
        <v>7.0715703573003968E-3</v>
      </c>
      <c r="F44" s="2">
        <v>124471</v>
      </c>
      <c r="G44" s="27">
        <v>2.733591500129464E-2</v>
      </c>
    </row>
    <row r="45" spans="1:7" x14ac:dyDescent="0.3">
      <c r="A45" t="s">
        <v>2205</v>
      </c>
      <c r="B45" s="2">
        <v>104</v>
      </c>
      <c r="C45" s="27">
        <v>3.7209302325581397E-3</v>
      </c>
      <c r="D45" s="2">
        <v>166</v>
      </c>
      <c r="E45" s="27">
        <v>2.2882664314071459E-3</v>
      </c>
      <c r="F45" s="2">
        <v>58883</v>
      </c>
      <c r="G45" s="27">
        <v>1.2931692386348887E-2</v>
      </c>
    </row>
    <row r="46" spans="1:7" x14ac:dyDescent="0.3">
      <c r="A46" t="s">
        <v>2224</v>
      </c>
      <c r="B46" s="2">
        <v>41</v>
      </c>
      <c r="C46" s="27">
        <v>1.4669051878354203E-3</v>
      </c>
      <c r="D46" s="2">
        <v>80</v>
      </c>
      <c r="E46" s="27">
        <v>1.1027790030877812E-3</v>
      </c>
      <c r="F46" s="2">
        <v>51483</v>
      </c>
      <c r="G46" s="27">
        <v>1.1306528524810212E-2</v>
      </c>
    </row>
    <row r="47" spans="1:7" x14ac:dyDescent="0.3">
      <c r="A47" t="s">
        <v>2209</v>
      </c>
      <c r="B47" s="2">
        <v>57</v>
      </c>
      <c r="C47" s="27">
        <v>2.039355992844365E-3</v>
      </c>
      <c r="D47" s="2">
        <v>729</v>
      </c>
      <c r="E47" s="27">
        <v>1.0049073665637407E-2</v>
      </c>
      <c r="F47" s="2">
        <v>15224</v>
      </c>
      <c r="G47" s="27">
        <v>3.3434452200087538E-3</v>
      </c>
    </row>
    <row r="48" spans="1:7" x14ac:dyDescent="0.3">
      <c r="A48" t="s">
        <v>2228</v>
      </c>
      <c r="B48" s="2">
        <v>2829</v>
      </c>
      <c r="C48" s="27">
        <v>0.101216457960644</v>
      </c>
      <c r="D48" s="2">
        <v>5927</v>
      </c>
      <c r="E48" s="27">
        <v>8.1702139391265985E-2</v>
      </c>
      <c r="F48" s="2">
        <v>735302</v>
      </c>
      <c r="G48" s="27">
        <v>0.16148462671852842</v>
      </c>
    </row>
    <row r="49" spans="1:7" x14ac:dyDescent="0.3">
      <c r="A49" t="s">
        <v>2223</v>
      </c>
      <c r="B49" s="2">
        <v>2544</v>
      </c>
      <c r="C49" s="27">
        <v>9.1019677996422188E-2</v>
      </c>
      <c r="D49" s="2">
        <v>5186</v>
      </c>
      <c r="E49" s="27">
        <v>7.1487648875165413E-2</v>
      </c>
      <c r="F49" s="2">
        <v>523770</v>
      </c>
      <c r="G49" s="27">
        <v>0.11502865888623129</v>
      </c>
    </row>
    <row r="50" spans="1:7" x14ac:dyDescent="0.3">
      <c r="A50" t="s">
        <v>2203</v>
      </c>
      <c r="B50" s="2">
        <v>200</v>
      </c>
      <c r="C50" s="27">
        <v>7.1556350626118068E-3</v>
      </c>
      <c r="D50" s="2">
        <v>286</v>
      </c>
      <c r="E50" s="27">
        <v>3.9424349360388175E-3</v>
      </c>
      <c r="F50" s="2">
        <v>129864</v>
      </c>
      <c r="G50" s="27">
        <v>2.8520308069575461E-2</v>
      </c>
    </row>
    <row r="51" spans="1:7" x14ac:dyDescent="0.3">
      <c r="A51" t="s">
        <v>2204</v>
      </c>
      <c r="B51" s="2">
        <v>46</v>
      </c>
      <c r="C51" s="27">
        <v>1.6457960644007156E-3</v>
      </c>
      <c r="D51" s="2">
        <v>53</v>
      </c>
      <c r="E51" s="27">
        <v>7.3059108954565502E-4</v>
      </c>
      <c r="F51" s="2">
        <v>45371</v>
      </c>
      <c r="G51" s="27">
        <v>9.9642310218744853E-3</v>
      </c>
    </row>
    <row r="52" spans="1:7" x14ac:dyDescent="0.3">
      <c r="A52" t="s">
        <v>2205</v>
      </c>
      <c r="B52" s="2">
        <v>8</v>
      </c>
      <c r="C52" s="27">
        <v>2.8622540250447228E-4</v>
      </c>
      <c r="D52" s="2">
        <v>8</v>
      </c>
      <c r="E52" s="27">
        <v>1.1027790030877812E-4</v>
      </c>
      <c r="F52" s="2">
        <v>22360</v>
      </c>
      <c r="G52" s="27">
        <v>4.9106302627033461E-3</v>
      </c>
    </row>
    <row r="53" spans="1:7" x14ac:dyDescent="0.3">
      <c r="A53" t="s">
        <v>2224</v>
      </c>
      <c r="B53" s="2">
        <v>0</v>
      </c>
      <c r="C53" s="27">
        <v>0</v>
      </c>
      <c r="D53" s="2">
        <v>0</v>
      </c>
      <c r="E53" s="27">
        <v>0</v>
      </c>
      <c r="F53" s="2">
        <v>1540</v>
      </c>
      <c r="G53" s="27">
        <v>3.382097765904809E-4</v>
      </c>
    </row>
    <row r="54" spans="1:7" x14ac:dyDescent="0.3">
      <c r="A54" t="s">
        <v>2209</v>
      </c>
      <c r="B54" s="2">
        <v>31</v>
      </c>
      <c r="C54" s="27">
        <v>1.1091234347048301E-3</v>
      </c>
      <c r="D54" s="2">
        <v>394</v>
      </c>
      <c r="E54" s="27">
        <v>5.4311865902073224E-3</v>
      </c>
      <c r="F54" s="2">
        <v>12397</v>
      </c>
      <c r="G54" s="27">
        <v>2.7225887015533711E-3</v>
      </c>
    </row>
    <row r="55" spans="1:7" x14ac:dyDescent="0.3">
      <c r="A55" s="18"/>
      <c r="B55" s="18"/>
      <c r="C55" s="18"/>
      <c r="D55" s="18"/>
      <c r="E55" s="18"/>
      <c r="F55" s="18"/>
      <c r="G55" s="18"/>
    </row>
    <row r="56" spans="1:7" x14ac:dyDescent="0.3">
      <c r="A56" s="122" t="s">
        <v>2229</v>
      </c>
      <c r="B56" s="122"/>
      <c r="C56" s="122"/>
      <c r="D56" s="122"/>
      <c r="E56" s="122"/>
      <c r="F56" s="122"/>
      <c r="G56" s="122"/>
    </row>
    <row r="57" spans="1:7" x14ac:dyDescent="0.3">
      <c r="A57" t="s">
        <v>2230</v>
      </c>
      <c r="B57" s="2">
        <v>30808</v>
      </c>
      <c r="C57" s="27" t="s">
        <v>172</v>
      </c>
      <c r="D57" s="2">
        <v>86793</v>
      </c>
      <c r="E57" s="27" t="s">
        <v>172</v>
      </c>
      <c r="F57" s="2">
        <v>4773895</v>
      </c>
      <c r="G57" s="27"/>
    </row>
    <row r="58" spans="1:7" x14ac:dyDescent="0.3">
      <c r="A58" t="s">
        <v>2222</v>
      </c>
      <c r="B58" s="2">
        <v>2008</v>
      </c>
      <c r="C58" s="27">
        <v>6.5177875876395744E-2</v>
      </c>
      <c r="D58" s="2">
        <v>7954</v>
      </c>
      <c r="E58" s="27">
        <v>9.1643335292016639E-2</v>
      </c>
      <c r="F58" s="2">
        <v>270097</v>
      </c>
      <c r="G58" s="27">
        <v>5.6577909652390762E-2</v>
      </c>
    </row>
    <row r="59" spans="1:7" x14ac:dyDescent="0.3">
      <c r="A59" t="s">
        <v>2223</v>
      </c>
      <c r="B59" s="2">
        <v>151</v>
      </c>
      <c r="C59" s="27">
        <v>4.9013243313425084E-3</v>
      </c>
      <c r="D59" s="2">
        <v>1371</v>
      </c>
      <c r="E59" s="27">
        <v>1.5796204763056928E-2</v>
      </c>
      <c r="F59" s="2">
        <v>38743</v>
      </c>
      <c r="G59" s="27">
        <v>8.1155953367219019E-3</v>
      </c>
    </row>
    <row r="60" spans="1:7" x14ac:dyDescent="0.3">
      <c r="A60" t="s">
        <v>2203</v>
      </c>
      <c r="B60" s="2">
        <v>155</v>
      </c>
      <c r="C60" s="27">
        <v>5.0311607374707865E-3</v>
      </c>
      <c r="D60" s="2">
        <v>916</v>
      </c>
      <c r="E60" s="27">
        <v>1.0553846508358968E-2</v>
      </c>
      <c r="F60" s="2">
        <v>23028</v>
      </c>
      <c r="G60" s="27">
        <v>4.8237340787763454E-3</v>
      </c>
    </row>
    <row r="61" spans="1:7" x14ac:dyDescent="0.3">
      <c r="A61" t="s">
        <v>2204</v>
      </c>
      <c r="B61" s="2">
        <v>168</v>
      </c>
      <c r="C61" s="27">
        <v>5.4531290573876911E-3</v>
      </c>
      <c r="D61" s="2">
        <v>704</v>
      </c>
      <c r="E61" s="27">
        <v>8.1112532116645354E-3</v>
      </c>
      <c r="F61" s="2">
        <v>18966</v>
      </c>
      <c r="G61" s="27">
        <v>3.9728565458603511E-3</v>
      </c>
    </row>
    <row r="62" spans="1:7" x14ac:dyDescent="0.3">
      <c r="A62" t="s">
        <v>2205</v>
      </c>
      <c r="B62" s="2">
        <v>103</v>
      </c>
      <c r="C62" s="27">
        <v>3.3432874578031681E-3</v>
      </c>
      <c r="D62" s="2">
        <v>416</v>
      </c>
      <c r="E62" s="27">
        <v>4.7930132614381346E-3</v>
      </c>
      <c r="F62" s="2">
        <v>15558</v>
      </c>
      <c r="G62" s="27">
        <v>3.2589740662498862E-3</v>
      </c>
    </row>
    <row r="63" spans="1:7" x14ac:dyDescent="0.3">
      <c r="A63" t="s">
        <v>2224</v>
      </c>
      <c r="B63" s="2">
        <v>1135</v>
      </c>
      <c r="C63" s="27">
        <v>3.6841080238898989E-2</v>
      </c>
      <c r="D63" s="2">
        <v>3527</v>
      </c>
      <c r="E63" s="27">
        <v>4.0636917723779566E-2</v>
      </c>
      <c r="F63" s="2">
        <v>140098</v>
      </c>
      <c r="G63" s="27">
        <v>2.9346686510700382E-2</v>
      </c>
    </row>
    <row r="64" spans="1:7" x14ac:dyDescent="0.3">
      <c r="A64" t="s">
        <v>2209</v>
      </c>
      <c r="B64" s="2">
        <v>296</v>
      </c>
      <c r="C64" s="27">
        <v>9.6078940534925997E-3</v>
      </c>
      <c r="D64" s="2">
        <v>1020</v>
      </c>
      <c r="E64" s="27">
        <v>1.1752099823718503E-2</v>
      </c>
      <c r="F64" s="2">
        <v>33704</v>
      </c>
      <c r="G64" s="27">
        <v>7.0600631140818977E-3</v>
      </c>
    </row>
    <row r="65" spans="1:7" x14ac:dyDescent="0.3">
      <c r="A65" t="s">
        <v>2225</v>
      </c>
      <c r="B65" s="2">
        <v>2692</v>
      </c>
      <c r="C65" s="27">
        <v>8.7379901324331349E-2</v>
      </c>
      <c r="D65" s="2">
        <v>11520</v>
      </c>
      <c r="E65" s="27">
        <v>0.13272959800905604</v>
      </c>
      <c r="F65" s="2">
        <v>424383</v>
      </c>
      <c r="G65" s="27">
        <v>8.8896592824098564E-2</v>
      </c>
    </row>
    <row r="66" spans="1:7" x14ac:dyDescent="0.3">
      <c r="A66" t="s">
        <v>2223</v>
      </c>
      <c r="B66" s="2">
        <v>992</v>
      </c>
      <c r="C66" s="27">
        <v>3.2199428719813038E-2</v>
      </c>
      <c r="D66" s="2">
        <v>5253</v>
      </c>
      <c r="E66" s="27">
        <v>6.0523314092150289E-2</v>
      </c>
      <c r="F66" s="2">
        <v>186111</v>
      </c>
      <c r="G66" s="27">
        <v>3.8985147348234515E-2</v>
      </c>
    </row>
    <row r="67" spans="1:7" x14ac:dyDescent="0.3">
      <c r="A67" t="s">
        <v>2203</v>
      </c>
      <c r="B67" s="2">
        <v>253</v>
      </c>
      <c r="C67" s="27">
        <v>8.212152687613607E-3</v>
      </c>
      <c r="D67" s="2">
        <v>1185</v>
      </c>
      <c r="E67" s="27">
        <v>1.3653174795202378E-2</v>
      </c>
      <c r="F67" s="2">
        <v>39494</v>
      </c>
      <c r="G67" s="27">
        <v>8.2729092282088322E-3</v>
      </c>
    </row>
    <row r="68" spans="1:7" x14ac:dyDescent="0.3">
      <c r="A68" t="s">
        <v>2204</v>
      </c>
      <c r="B68" s="2">
        <v>217</v>
      </c>
      <c r="C68" s="27">
        <v>7.0436250324591018E-3</v>
      </c>
      <c r="D68" s="2">
        <v>794</v>
      </c>
      <c r="E68" s="27">
        <v>9.1482031961102848E-3</v>
      </c>
      <c r="F68" s="2">
        <v>29375</v>
      </c>
      <c r="G68" s="27">
        <v>6.1532564080274072E-3</v>
      </c>
    </row>
    <row r="69" spans="1:7" x14ac:dyDescent="0.3">
      <c r="A69" t="s">
        <v>2205</v>
      </c>
      <c r="B69" s="2">
        <v>144</v>
      </c>
      <c r="C69" s="27">
        <v>4.6741106206180209E-3</v>
      </c>
      <c r="D69" s="2">
        <v>637</v>
      </c>
      <c r="E69" s="27">
        <v>7.3393015565771432E-3</v>
      </c>
      <c r="F69" s="2">
        <v>21757</v>
      </c>
      <c r="G69" s="27">
        <v>4.5574944568324187E-3</v>
      </c>
    </row>
    <row r="70" spans="1:7" x14ac:dyDescent="0.3">
      <c r="A70" t="s">
        <v>2224</v>
      </c>
      <c r="B70" s="2">
        <v>1086</v>
      </c>
      <c r="C70" s="27">
        <v>3.5250584263827579E-2</v>
      </c>
      <c r="D70" s="2">
        <v>3651</v>
      </c>
      <c r="E70" s="27">
        <v>4.2065604369015935E-2</v>
      </c>
      <c r="F70" s="2">
        <v>147445</v>
      </c>
      <c r="G70" s="27">
        <v>3.0885681398522592E-2</v>
      </c>
    </row>
    <row r="71" spans="1:7" x14ac:dyDescent="0.3">
      <c r="A71" t="s">
        <v>2209</v>
      </c>
      <c r="B71" s="2">
        <v>0</v>
      </c>
      <c r="C71" s="27">
        <v>0</v>
      </c>
      <c r="D71" s="2">
        <v>0</v>
      </c>
      <c r="E71" s="27">
        <v>0</v>
      </c>
      <c r="F71" s="2">
        <v>201</v>
      </c>
      <c r="G71" s="27">
        <v>4.2103984272800301E-5</v>
      </c>
    </row>
    <row r="72" spans="1:7" x14ac:dyDescent="0.3">
      <c r="A72" t="s">
        <v>2226</v>
      </c>
      <c r="B72" s="2">
        <v>6148</v>
      </c>
      <c r="C72" s="27">
        <v>0.19955855621916385</v>
      </c>
      <c r="D72" s="2">
        <v>19313</v>
      </c>
      <c r="E72" s="27">
        <v>0.22251794499556415</v>
      </c>
      <c r="F72" s="2">
        <v>823120</v>
      </c>
      <c r="G72" s="27">
        <v>0.17242105241108152</v>
      </c>
    </row>
    <row r="73" spans="1:7" x14ac:dyDescent="0.3">
      <c r="A73" t="s">
        <v>2223</v>
      </c>
      <c r="B73" s="2">
        <v>2298</v>
      </c>
      <c r="C73" s="27">
        <v>7.4591015320695925E-2</v>
      </c>
      <c r="D73" s="2">
        <v>8631</v>
      </c>
      <c r="E73" s="27">
        <v>9.944350350834745E-2</v>
      </c>
      <c r="F73" s="2">
        <v>373299</v>
      </c>
      <c r="G73" s="27">
        <v>7.819589664205015E-2</v>
      </c>
    </row>
    <row r="74" spans="1:7" x14ac:dyDescent="0.3">
      <c r="A74" t="s">
        <v>2203</v>
      </c>
      <c r="B74" s="2">
        <v>520</v>
      </c>
      <c r="C74" s="27">
        <v>1.6878732796676187E-2</v>
      </c>
      <c r="D74" s="2">
        <v>2027</v>
      </c>
      <c r="E74" s="27">
        <v>2.3354417983017062E-2</v>
      </c>
      <c r="F74" s="2">
        <v>62424</v>
      </c>
      <c r="G74" s="27">
        <v>1.3076114996245204E-2</v>
      </c>
    </row>
    <row r="75" spans="1:7" x14ac:dyDescent="0.3">
      <c r="A75" t="s">
        <v>2204</v>
      </c>
      <c r="B75" s="2">
        <v>716</v>
      </c>
      <c r="C75" s="27">
        <v>2.3240716696961827E-2</v>
      </c>
      <c r="D75" s="2">
        <v>2257</v>
      </c>
      <c r="E75" s="27">
        <v>2.6004401276600649E-2</v>
      </c>
      <c r="F75" s="2">
        <v>62766</v>
      </c>
      <c r="G75" s="27">
        <v>1.3147754611276536E-2</v>
      </c>
    </row>
    <row r="76" spans="1:7" x14ac:dyDescent="0.3">
      <c r="A76" t="s">
        <v>2205</v>
      </c>
      <c r="B76" s="2">
        <v>783</v>
      </c>
      <c r="C76" s="27">
        <v>2.5415476499610491E-2</v>
      </c>
      <c r="D76" s="2">
        <v>2169</v>
      </c>
      <c r="E76" s="27">
        <v>2.4990494625142582E-2</v>
      </c>
      <c r="F76" s="2">
        <v>63240</v>
      </c>
      <c r="G76" s="27">
        <v>1.3247044604039259E-2</v>
      </c>
    </row>
    <row r="77" spans="1:7" x14ac:dyDescent="0.3">
      <c r="A77" t="s">
        <v>2224</v>
      </c>
      <c r="B77" s="2">
        <v>1831</v>
      </c>
      <c r="C77" s="27">
        <v>5.9432614905219422E-2</v>
      </c>
      <c r="D77" s="2">
        <v>4229</v>
      </c>
      <c r="E77" s="27">
        <v>4.8725127602456418E-2</v>
      </c>
      <c r="F77" s="2">
        <v>261153</v>
      </c>
      <c r="G77" s="27">
        <v>5.4704387088530433E-2</v>
      </c>
    </row>
    <row r="78" spans="1:7" x14ac:dyDescent="0.3">
      <c r="A78" t="s">
        <v>2209</v>
      </c>
      <c r="B78" s="2">
        <v>0</v>
      </c>
      <c r="C78" s="27">
        <v>0</v>
      </c>
      <c r="D78" s="2">
        <v>0</v>
      </c>
      <c r="E78" s="27">
        <v>0</v>
      </c>
      <c r="F78" s="2">
        <v>238</v>
      </c>
      <c r="G78" s="27">
        <v>4.9854468939932696E-5</v>
      </c>
    </row>
    <row r="79" spans="1:7" x14ac:dyDescent="0.3">
      <c r="A79" t="s">
        <v>2227</v>
      </c>
      <c r="B79" s="2">
        <v>7350</v>
      </c>
      <c r="C79" s="27">
        <v>0.2385743962607115</v>
      </c>
      <c r="D79" s="2">
        <v>19122</v>
      </c>
      <c r="E79" s="27">
        <v>0.22031730669524041</v>
      </c>
      <c r="F79" s="2">
        <v>924133</v>
      </c>
      <c r="G79" s="27">
        <v>0.19358050397002866</v>
      </c>
    </row>
    <row r="80" spans="1:7" x14ac:dyDescent="0.3">
      <c r="A80" t="s">
        <v>2223</v>
      </c>
      <c r="B80" s="2">
        <v>2617</v>
      </c>
      <c r="C80" s="27">
        <v>8.4945468709426125E-2</v>
      </c>
      <c r="D80" s="2">
        <v>8664</v>
      </c>
      <c r="E80" s="27">
        <v>9.9823718502644224E-2</v>
      </c>
      <c r="F80" s="2">
        <v>375618</v>
      </c>
      <c r="G80" s="27">
        <v>7.8681663505376642E-2</v>
      </c>
    </row>
    <row r="81" spans="1:7" x14ac:dyDescent="0.3">
      <c r="A81" t="s">
        <v>2203</v>
      </c>
      <c r="B81" s="2">
        <v>1607</v>
      </c>
      <c r="C81" s="27">
        <v>5.2161776162035836E-2</v>
      </c>
      <c r="D81" s="2">
        <v>4038</v>
      </c>
      <c r="E81" s="27">
        <v>4.6524489302132661E-2</v>
      </c>
      <c r="F81" s="2">
        <v>110688</v>
      </c>
      <c r="G81" s="27">
        <v>2.3186098563122984E-2</v>
      </c>
    </row>
    <row r="82" spans="1:7" x14ac:dyDescent="0.3">
      <c r="A82" t="s">
        <v>2204</v>
      </c>
      <c r="B82" s="2">
        <v>1627</v>
      </c>
      <c r="C82" s="27">
        <v>5.2810958192677226E-2</v>
      </c>
      <c r="D82" s="2">
        <v>3409</v>
      </c>
      <c r="E82" s="27">
        <v>3.9277361077506248E-2</v>
      </c>
      <c r="F82" s="2">
        <v>119682</v>
      </c>
      <c r="G82" s="27">
        <v>2.507009475491187E-2</v>
      </c>
    </row>
    <row r="83" spans="1:7" x14ac:dyDescent="0.3">
      <c r="A83" t="s">
        <v>2205</v>
      </c>
      <c r="B83" s="2">
        <v>812</v>
      </c>
      <c r="C83" s="27">
        <v>2.6356790444040511E-2</v>
      </c>
      <c r="D83" s="2">
        <v>1610</v>
      </c>
      <c r="E83" s="27">
        <v>1.8549883055085089E-2</v>
      </c>
      <c r="F83" s="2">
        <v>105735</v>
      </c>
      <c r="G83" s="27">
        <v>2.21485809805201E-2</v>
      </c>
    </row>
    <row r="84" spans="1:7" x14ac:dyDescent="0.3">
      <c r="A84" t="s">
        <v>2224</v>
      </c>
      <c r="B84" s="2">
        <v>687</v>
      </c>
      <c r="C84" s="27">
        <v>2.2299402752531811E-2</v>
      </c>
      <c r="D84" s="2">
        <v>1396</v>
      </c>
      <c r="E84" s="27">
        <v>1.608424642540297E-2</v>
      </c>
      <c r="F84" s="2">
        <v>212139</v>
      </c>
      <c r="G84" s="27">
        <v>4.4437299102724294E-2</v>
      </c>
    </row>
    <row r="85" spans="1:7" x14ac:dyDescent="0.3">
      <c r="A85" t="s">
        <v>2209</v>
      </c>
      <c r="B85" s="2">
        <v>0</v>
      </c>
      <c r="C85" s="27">
        <v>0</v>
      </c>
      <c r="D85" s="2">
        <v>5</v>
      </c>
      <c r="E85" s="27">
        <v>5.7608332469208348E-5</v>
      </c>
      <c r="F85" s="2">
        <v>271</v>
      </c>
      <c r="G85" s="27">
        <v>5.6767063372780507E-5</v>
      </c>
    </row>
    <row r="86" spans="1:7" x14ac:dyDescent="0.3">
      <c r="A86" t="s">
        <v>2228</v>
      </c>
      <c r="B86" s="2">
        <v>12610</v>
      </c>
      <c r="C86" s="27">
        <v>0.40930927031939757</v>
      </c>
      <c r="D86" s="2">
        <v>28884</v>
      </c>
      <c r="E86" s="27">
        <v>0.33279181500812277</v>
      </c>
      <c r="F86" s="2">
        <v>2332162</v>
      </c>
      <c r="G86" s="27">
        <v>0.4885239411424005</v>
      </c>
    </row>
    <row r="87" spans="1:7" x14ac:dyDescent="0.3">
      <c r="A87" t="s">
        <v>2223</v>
      </c>
      <c r="B87" s="2">
        <v>8087</v>
      </c>
      <c r="C87" s="27">
        <v>0.2624967540898468</v>
      </c>
      <c r="D87" s="2">
        <v>20180</v>
      </c>
      <c r="E87" s="27">
        <v>0.23250722984572489</v>
      </c>
      <c r="F87" s="2">
        <v>1225423</v>
      </c>
      <c r="G87" s="27">
        <v>0.25669249114192916</v>
      </c>
    </row>
    <row r="88" spans="1:7" x14ac:dyDescent="0.3">
      <c r="A88" t="s">
        <v>2203</v>
      </c>
      <c r="B88" s="2">
        <v>2624</v>
      </c>
      <c r="C88" s="27">
        <v>8.5172682420150608E-2</v>
      </c>
      <c r="D88" s="2">
        <v>5139</v>
      </c>
      <c r="E88" s="27">
        <v>5.9209844111852337E-2</v>
      </c>
      <c r="F88" s="2">
        <v>370964</v>
      </c>
      <c r="G88" s="27">
        <v>7.7706778217786529E-2</v>
      </c>
    </row>
    <row r="89" spans="1:7" x14ac:dyDescent="0.3">
      <c r="A89" t="s">
        <v>2204</v>
      </c>
      <c r="B89" s="2">
        <v>1288</v>
      </c>
      <c r="C89" s="27">
        <v>4.1807322773305636E-2</v>
      </c>
      <c r="D89" s="2">
        <v>2374</v>
      </c>
      <c r="E89" s="27">
        <v>2.7352436256380123E-2</v>
      </c>
      <c r="F89" s="2">
        <v>294120</v>
      </c>
      <c r="G89" s="27">
        <v>6.1610068926945399E-2</v>
      </c>
    </row>
    <row r="90" spans="1:7" x14ac:dyDescent="0.3">
      <c r="A90" t="s">
        <v>2205</v>
      </c>
      <c r="B90" s="2">
        <v>427</v>
      </c>
      <c r="C90" s="27">
        <v>1.3860036354193715E-2</v>
      </c>
      <c r="D90" s="2">
        <v>817</v>
      </c>
      <c r="E90" s="27">
        <v>9.4132015254686438E-3</v>
      </c>
      <c r="F90" s="2">
        <v>191462</v>
      </c>
      <c r="G90" s="27">
        <v>4.0106035009148715E-2</v>
      </c>
    </row>
    <row r="91" spans="1:7" x14ac:dyDescent="0.3">
      <c r="A91" t="s">
        <v>2224</v>
      </c>
      <c r="B91" s="2">
        <v>174</v>
      </c>
      <c r="C91" s="27">
        <v>5.6478836665801091E-3</v>
      </c>
      <c r="D91" s="2">
        <v>357</v>
      </c>
      <c r="E91" s="27">
        <v>4.1132349383014759E-3</v>
      </c>
      <c r="F91" s="2">
        <v>248683</v>
      </c>
      <c r="G91" s="27">
        <v>5.2092264283148247E-2</v>
      </c>
    </row>
    <row r="92" spans="1:7" x14ac:dyDescent="0.3">
      <c r="A92" t="s">
        <v>2209</v>
      </c>
      <c r="B92" s="2">
        <v>10</v>
      </c>
      <c r="C92" s="27">
        <v>3.2459101532069593E-4</v>
      </c>
      <c r="D92" s="2">
        <v>17</v>
      </c>
      <c r="E92" s="27">
        <v>1.9586833039530836E-4</v>
      </c>
      <c r="F92" s="2">
        <v>1510</v>
      </c>
      <c r="G92" s="27">
        <v>3.1630356344243012E-4</v>
      </c>
    </row>
    <row r="93" spans="1:7" x14ac:dyDescent="0.3">
      <c r="A93" s="18"/>
      <c r="B93" s="18"/>
      <c r="C93" s="18"/>
      <c r="D93" s="18"/>
      <c r="E93" s="18"/>
      <c r="F93" s="18"/>
      <c r="G93" s="18"/>
    </row>
    <row r="94" spans="1:7" x14ac:dyDescent="0.3">
      <c r="A94" s="122" t="s">
        <v>2231</v>
      </c>
      <c r="B94" s="122"/>
      <c r="C94" s="122"/>
      <c r="D94" s="122"/>
      <c r="E94" s="122"/>
      <c r="F94" s="122"/>
      <c r="G94" s="122"/>
    </row>
    <row r="95" spans="1:7" x14ac:dyDescent="0.3">
      <c r="A95" t="s">
        <v>2232</v>
      </c>
      <c r="B95" s="15">
        <v>90900</v>
      </c>
      <c r="C95" s="27" t="s">
        <v>172</v>
      </c>
      <c r="D95" s="15">
        <v>82400</v>
      </c>
      <c r="E95" s="27" t="s">
        <v>172</v>
      </c>
      <c r="F95" s="15">
        <v>374266</v>
      </c>
      <c r="G95" s="27"/>
    </row>
    <row r="96" spans="1:7" x14ac:dyDescent="0.3">
      <c r="A96" s="18"/>
      <c r="B96" s="18"/>
      <c r="C96" s="18"/>
      <c r="D96" s="18"/>
      <c r="E96" s="18"/>
      <c r="F96" s="18"/>
      <c r="G96" s="18"/>
    </row>
    <row r="97" spans="1:7" x14ac:dyDescent="0.3">
      <c r="A97" s="122" t="s">
        <v>2233</v>
      </c>
      <c r="B97" s="122"/>
      <c r="C97" s="122"/>
      <c r="D97" s="122"/>
      <c r="E97" s="122"/>
      <c r="F97" s="122"/>
      <c r="G97" s="122"/>
    </row>
    <row r="98" spans="1:7" x14ac:dyDescent="0.3">
      <c r="A98" t="s">
        <v>2234</v>
      </c>
      <c r="B98" s="15">
        <v>468</v>
      </c>
      <c r="C98" s="27" t="s">
        <v>172</v>
      </c>
      <c r="D98" s="15">
        <v>440</v>
      </c>
      <c r="E98" s="27" t="s">
        <v>172</v>
      </c>
      <c r="F98" s="15">
        <v>1194</v>
      </c>
      <c r="G98" s="27"/>
    </row>
    <row r="99" spans="1:7" x14ac:dyDescent="0.3">
      <c r="A99" s="18"/>
      <c r="B99" s="18"/>
      <c r="C99" s="18"/>
      <c r="D99" s="18"/>
      <c r="E99" s="18"/>
      <c r="F99" s="18"/>
      <c r="G99" s="18"/>
    </row>
    <row r="100" spans="1:7" x14ac:dyDescent="0.3">
      <c r="A100" s="122" t="s">
        <v>2235</v>
      </c>
      <c r="B100" s="122"/>
      <c r="C100" s="122"/>
      <c r="D100" s="122"/>
      <c r="E100" s="122"/>
      <c r="F100" s="122"/>
      <c r="G100" s="122"/>
    </row>
    <row r="101" spans="1:7" x14ac:dyDescent="0.3">
      <c r="A101" t="s">
        <v>2236</v>
      </c>
      <c r="B101" s="15">
        <v>891</v>
      </c>
      <c r="C101" s="27" t="s">
        <v>172</v>
      </c>
      <c r="D101" s="15">
        <v>794</v>
      </c>
      <c r="E101" s="27" t="s">
        <v>172</v>
      </c>
      <c r="F101" s="15">
        <v>2075</v>
      </c>
      <c r="G101" s="27"/>
    </row>
    <row r="102" spans="1:7" x14ac:dyDescent="0.3">
      <c r="A102" t="s">
        <v>2237</v>
      </c>
      <c r="B102" s="15">
        <v>212</v>
      </c>
      <c r="C102" s="27" t="s">
        <v>172</v>
      </c>
      <c r="D102" s="15">
        <v>177</v>
      </c>
      <c r="E102" s="27" t="s">
        <v>172</v>
      </c>
      <c r="F102" s="15">
        <v>368</v>
      </c>
      <c r="G102" s="27"/>
    </row>
    <row r="103" spans="1:7" x14ac:dyDescent="0.3">
      <c r="A103" s="18"/>
      <c r="B103" s="18"/>
      <c r="C103" s="18"/>
      <c r="D103" s="18"/>
      <c r="E103" s="18"/>
      <c r="F103" s="18"/>
      <c r="G103" s="18"/>
    </row>
    <row r="108" spans="1:7" x14ac:dyDescent="0.3">
      <c r="A108" s="31"/>
    </row>
    <row r="109" spans="1:7" x14ac:dyDescent="0.3">
      <c r="A109" s="32"/>
    </row>
    <row r="110" spans="1:7" x14ac:dyDescent="0.3">
      <c r="A110" s="33"/>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3" t="s">
        <v>2241</v>
      </c>
      <c r="C1" s="363"/>
      <c r="D1" s="363"/>
      <c r="E1" s="363"/>
      <c r="F1" s="363"/>
      <c r="G1" s="363"/>
    </row>
    <row r="2" spans="1:7" ht="29.4" customHeight="1" x14ac:dyDescent="0.3">
      <c r="A2" t="s">
        <v>172</v>
      </c>
      <c r="B2" s="364" t="str">
        <f>Population!B3</f>
        <v>City of Bakersfield</v>
      </c>
      <c r="C2" s="364"/>
      <c r="D2" s="364" t="str">
        <f>Population!B4</f>
        <v>Kern County</v>
      </c>
      <c r="E2" s="364"/>
      <c r="F2" s="364" t="s">
        <v>173</v>
      </c>
      <c r="G2" s="364"/>
    </row>
    <row r="3" spans="1:7" x14ac:dyDescent="0.3">
      <c r="A3" s="18"/>
      <c r="B3" s="18"/>
      <c r="C3" s="18"/>
      <c r="D3" s="18"/>
      <c r="E3" s="18"/>
      <c r="F3" s="18"/>
      <c r="G3" s="18"/>
    </row>
    <row r="4" spans="1:7" x14ac:dyDescent="0.3">
      <c r="A4" s="215" t="s">
        <v>2242</v>
      </c>
      <c r="B4" s="215"/>
      <c r="C4" s="215"/>
      <c r="D4" s="215"/>
      <c r="E4" s="215"/>
      <c r="F4" s="215"/>
      <c r="G4" s="215"/>
    </row>
    <row r="5" spans="1:7" x14ac:dyDescent="0.3">
      <c r="A5" t="s">
        <v>170</v>
      </c>
      <c r="B5" s="2">
        <v>105611</v>
      </c>
      <c r="C5" s="27" t="s">
        <v>172</v>
      </c>
      <c r="D5" s="2">
        <v>403089</v>
      </c>
      <c r="E5" s="27" t="s">
        <v>172</v>
      </c>
      <c r="F5" s="2">
        <v>23667902</v>
      </c>
      <c r="G5" s="27"/>
    </row>
    <row r="6" spans="1:7" x14ac:dyDescent="0.3">
      <c r="A6" t="s">
        <v>2243</v>
      </c>
      <c r="B6" s="2">
        <v>105005</v>
      </c>
      <c r="C6" s="27" t="s">
        <v>172</v>
      </c>
      <c r="D6" s="2">
        <v>222236</v>
      </c>
      <c r="E6" s="27" t="s">
        <v>172</v>
      </c>
      <c r="F6" s="2">
        <v>19771903</v>
      </c>
      <c r="G6" s="27"/>
    </row>
    <row r="7" spans="1:7" x14ac:dyDescent="0.3">
      <c r="A7" t="s">
        <v>2244</v>
      </c>
      <c r="B7" s="2">
        <v>606</v>
      </c>
      <c r="C7" s="27" t="s">
        <v>172</v>
      </c>
      <c r="D7" s="2">
        <v>72591</v>
      </c>
      <c r="E7" s="27" t="s">
        <v>172</v>
      </c>
      <c r="F7" s="2">
        <v>2060296</v>
      </c>
      <c r="G7" s="27"/>
    </row>
    <row r="8" spans="1:7" x14ac:dyDescent="0.3">
      <c r="A8" s="18"/>
      <c r="B8" s="18"/>
      <c r="C8" s="18"/>
      <c r="D8" s="18"/>
      <c r="E8" s="18"/>
      <c r="F8" s="18"/>
      <c r="G8" s="18"/>
    </row>
    <row r="9" spans="1:7" x14ac:dyDescent="0.3">
      <c r="A9" s="215" t="s">
        <v>2245</v>
      </c>
      <c r="B9" s="215"/>
      <c r="C9" s="215"/>
      <c r="D9" s="215"/>
      <c r="E9" s="215"/>
      <c r="F9" s="215"/>
      <c r="G9" s="215"/>
    </row>
    <row r="10" spans="1:7" x14ac:dyDescent="0.3">
      <c r="A10" t="s">
        <v>2215</v>
      </c>
      <c r="B10" s="2">
        <v>39602</v>
      </c>
      <c r="C10" s="27" t="s">
        <v>172</v>
      </c>
      <c r="D10" s="2">
        <v>139811</v>
      </c>
      <c r="E10" s="27" t="s">
        <v>172</v>
      </c>
      <c r="F10" s="2">
        <v>8629866</v>
      </c>
      <c r="G10" s="27"/>
    </row>
    <row r="11" spans="1:7" x14ac:dyDescent="0.3">
      <c r="A11" s="18"/>
      <c r="B11" s="18"/>
      <c r="C11" s="18"/>
      <c r="D11" s="18"/>
      <c r="E11" s="18"/>
      <c r="F11" s="18"/>
      <c r="G11" s="18"/>
    </row>
    <row r="12" spans="1:7" x14ac:dyDescent="0.3">
      <c r="A12" s="215" t="s">
        <v>2246</v>
      </c>
      <c r="B12" s="215"/>
      <c r="C12" s="215"/>
      <c r="D12" s="215"/>
      <c r="E12" s="215"/>
      <c r="F12" s="215"/>
      <c r="G12" s="215"/>
    </row>
    <row r="13" spans="1:7" x14ac:dyDescent="0.3">
      <c r="A13" t="s">
        <v>2247</v>
      </c>
      <c r="B13" s="2">
        <v>39602</v>
      </c>
      <c r="C13" s="27" t="s">
        <v>172</v>
      </c>
      <c r="D13" s="2">
        <v>139811</v>
      </c>
      <c r="E13" s="27" t="s">
        <v>172</v>
      </c>
      <c r="F13" s="2">
        <v>8629866</v>
      </c>
      <c r="G13" s="27"/>
    </row>
    <row r="14" spans="1:7" x14ac:dyDescent="0.3">
      <c r="A14" t="s">
        <v>2173</v>
      </c>
      <c r="B14" s="2">
        <v>17629</v>
      </c>
      <c r="C14" s="27">
        <v>0.4451542851371143</v>
      </c>
      <c r="D14" s="2">
        <v>54170</v>
      </c>
      <c r="E14" s="27">
        <v>0.38745163113059772</v>
      </c>
      <c r="F14" s="2">
        <v>3804614</v>
      </c>
      <c r="G14" s="27">
        <v>0.44086594160326475</v>
      </c>
    </row>
    <row r="15" spans="1:7" x14ac:dyDescent="0.3">
      <c r="A15" t="s">
        <v>2182</v>
      </c>
      <c r="B15" s="2">
        <v>21973</v>
      </c>
      <c r="C15" s="27">
        <v>0.5548457148628857</v>
      </c>
      <c r="D15" s="2">
        <v>85641</v>
      </c>
      <c r="E15" s="27">
        <v>0.61254836886940223</v>
      </c>
      <c r="F15" s="2">
        <v>4825252</v>
      </c>
      <c r="G15" s="27">
        <v>0.55913405839673525</v>
      </c>
    </row>
    <row r="16" spans="1:7" x14ac:dyDescent="0.3">
      <c r="A16" s="18"/>
      <c r="B16" s="18"/>
      <c r="C16" s="18"/>
      <c r="D16" s="18"/>
      <c r="E16" s="18"/>
      <c r="F16" s="18"/>
      <c r="G16" s="18"/>
    </row>
    <row r="17" spans="1:7" x14ac:dyDescent="0.3">
      <c r="A17" s="215" t="s">
        <v>2560</v>
      </c>
      <c r="B17" s="215"/>
      <c r="C17" s="215"/>
      <c r="D17" s="215"/>
      <c r="E17" s="215"/>
      <c r="F17" s="215"/>
      <c r="G17" s="215"/>
    </row>
    <row r="18" spans="1:7" x14ac:dyDescent="0.3">
      <c r="A18" t="s">
        <v>2561</v>
      </c>
      <c r="B18" s="15">
        <v>65100</v>
      </c>
      <c r="C18" s="27" t="s">
        <v>172</v>
      </c>
      <c r="D18" s="15">
        <v>54700</v>
      </c>
      <c r="E18" s="27" t="s">
        <v>172</v>
      </c>
      <c r="F18" s="15">
        <v>282235</v>
      </c>
      <c r="G18" s="27"/>
    </row>
    <row r="19" spans="1:7" x14ac:dyDescent="0.3">
      <c r="A19" s="18"/>
      <c r="B19" s="18"/>
      <c r="C19" s="18"/>
      <c r="D19" s="18"/>
      <c r="E19" s="18"/>
      <c r="F19" s="18"/>
      <c r="G19" s="18"/>
    </row>
    <row r="20" spans="1:7" x14ac:dyDescent="0.3">
      <c r="A20" s="215" t="s">
        <v>2248</v>
      </c>
      <c r="B20" s="215"/>
      <c r="C20" s="215"/>
      <c r="D20" s="215"/>
      <c r="E20" s="215"/>
      <c r="F20" s="215"/>
      <c r="G20" s="215"/>
    </row>
    <row r="21" spans="1:7" x14ac:dyDescent="0.3">
      <c r="A21" t="s">
        <v>2249</v>
      </c>
      <c r="B21" s="2">
        <v>42742</v>
      </c>
      <c r="C21" s="27" t="s">
        <v>172</v>
      </c>
      <c r="D21" s="2">
        <v>154321</v>
      </c>
      <c r="E21" s="27" t="s">
        <v>172</v>
      </c>
      <c r="F21" s="2">
        <v>9220421</v>
      </c>
      <c r="G21" s="27"/>
    </row>
    <row r="22" spans="1:7" x14ac:dyDescent="0.3">
      <c r="A22" t="s">
        <v>2250</v>
      </c>
      <c r="B22" s="2">
        <v>29867</v>
      </c>
      <c r="C22" s="27">
        <v>0.69877403958635531</v>
      </c>
      <c r="D22" s="2">
        <v>114071</v>
      </c>
      <c r="E22" s="27">
        <v>0.73918002086559831</v>
      </c>
      <c r="F22" s="2">
        <v>6439899</v>
      </c>
      <c r="G22" s="27">
        <v>0.69843871554238146</v>
      </c>
    </row>
    <row r="23" spans="1:7" x14ac:dyDescent="0.3">
      <c r="A23" t="s">
        <v>2251</v>
      </c>
      <c r="B23" s="2">
        <v>5522</v>
      </c>
      <c r="C23" s="27">
        <v>0.12919376725469095</v>
      </c>
      <c r="D23" s="2">
        <v>17810</v>
      </c>
      <c r="E23" s="27">
        <v>0.11540879076729674</v>
      </c>
      <c r="F23" s="2">
        <v>1148225</v>
      </c>
      <c r="G23" s="27">
        <v>0.12453064778712382</v>
      </c>
    </row>
    <row r="24" spans="1:7" x14ac:dyDescent="0.3">
      <c r="A24" t="s">
        <v>2252</v>
      </c>
      <c r="B24" s="2">
        <v>6253</v>
      </c>
      <c r="C24" s="27">
        <v>0.14629638294885591</v>
      </c>
      <c r="D24" s="2">
        <v>9621</v>
      </c>
      <c r="E24" s="27">
        <v>6.2344075012474E-2</v>
      </c>
      <c r="F24" s="2">
        <v>1251049</v>
      </c>
      <c r="G24" s="27">
        <v>0.13568241623674235</v>
      </c>
    </row>
    <row r="25" spans="1:7" x14ac:dyDescent="0.3">
      <c r="A25" t="s">
        <v>2253</v>
      </c>
      <c r="B25" s="2">
        <v>1100</v>
      </c>
      <c r="C25" s="27">
        <v>2.5735810210097795E-2</v>
      </c>
      <c r="D25" s="2">
        <v>12819</v>
      </c>
      <c r="E25" s="27">
        <v>8.3067113354630934E-2</v>
      </c>
      <c r="F25" s="2">
        <v>381248</v>
      </c>
      <c r="G25" s="27">
        <v>4.1348220433752428E-2</v>
      </c>
    </row>
    <row r="26" spans="1:7" x14ac:dyDescent="0.3">
      <c r="A26" s="18"/>
      <c r="B26" s="18"/>
      <c r="C26" s="18"/>
      <c r="D26" s="18"/>
      <c r="E26" s="18"/>
      <c r="F26" s="18"/>
      <c r="G26" s="18"/>
    </row>
    <row r="27" spans="1:7" x14ac:dyDescent="0.3">
      <c r="A27" s="215" t="s">
        <v>2254</v>
      </c>
      <c r="B27" s="215"/>
      <c r="C27" s="215"/>
      <c r="D27" s="215"/>
      <c r="E27" s="215"/>
      <c r="F27" s="215"/>
      <c r="G27" s="215"/>
    </row>
    <row r="28" spans="1:7" x14ac:dyDescent="0.3">
      <c r="A28" t="s">
        <v>2255</v>
      </c>
      <c r="B28" s="2">
        <v>17424</v>
      </c>
      <c r="C28" s="27" t="s">
        <v>172</v>
      </c>
      <c r="D28" s="2">
        <v>51278</v>
      </c>
      <c r="E28" s="27" t="s">
        <v>172</v>
      </c>
      <c r="F28" s="2">
        <v>3707451</v>
      </c>
      <c r="G28" s="27"/>
    </row>
    <row r="29" spans="1:7" x14ac:dyDescent="0.3">
      <c r="A29" t="s">
        <v>2256</v>
      </c>
      <c r="B29" s="2">
        <v>3244</v>
      </c>
      <c r="C29" s="27">
        <v>0.18617998163452709</v>
      </c>
      <c r="D29" s="2">
        <v>10084</v>
      </c>
      <c r="E29" s="27">
        <v>0.19665353562931473</v>
      </c>
      <c r="F29" s="2">
        <v>673157</v>
      </c>
      <c r="G29" s="27">
        <v>0.18156868425233402</v>
      </c>
    </row>
    <row r="30" spans="1:7" x14ac:dyDescent="0.3">
      <c r="A30" t="s">
        <v>2223</v>
      </c>
      <c r="B30" s="2">
        <v>21</v>
      </c>
      <c r="C30" s="27">
        <v>1.2052341597796144E-3</v>
      </c>
      <c r="D30" s="2">
        <v>126</v>
      </c>
      <c r="E30" s="27">
        <v>2.4571941183353487E-3</v>
      </c>
      <c r="F30" s="2">
        <v>11172</v>
      </c>
      <c r="G30" s="27">
        <v>3.0133911412450224E-3</v>
      </c>
    </row>
    <row r="31" spans="1:7" x14ac:dyDescent="0.3">
      <c r="A31" t="s">
        <v>2203</v>
      </c>
      <c r="B31" s="2">
        <v>75</v>
      </c>
      <c r="C31" s="27">
        <v>4.3044077134986227E-3</v>
      </c>
      <c r="D31" s="2">
        <v>328</v>
      </c>
      <c r="E31" s="27">
        <v>6.3965053239205894E-3</v>
      </c>
      <c r="F31" s="2">
        <v>21307</v>
      </c>
      <c r="G31" s="27">
        <v>5.7470752816422927E-3</v>
      </c>
    </row>
    <row r="32" spans="1:7" x14ac:dyDescent="0.3">
      <c r="A32" t="s">
        <v>2257</v>
      </c>
      <c r="B32" s="2">
        <v>229</v>
      </c>
      <c r="C32" s="27">
        <v>1.3142791551882461E-2</v>
      </c>
      <c r="D32" s="2">
        <v>903</v>
      </c>
      <c r="E32" s="27">
        <v>1.7609891181403332E-2</v>
      </c>
      <c r="F32" s="2">
        <v>43505</v>
      </c>
      <c r="G32" s="27">
        <v>1.1734477407793117E-2</v>
      </c>
    </row>
    <row r="33" spans="1:7" x14ac:dyDescent="0.3">
      <c r="A33" t="s">
        <v>2224</v>
      </c>
      <c r="B33" s="2">
        <v>2510</v>
      </c>
      <c r="C33" s="27">
        <v>0.14405417814508722</v>
      </c>
      <c r="D33" s="2">
        <v>7366</v>
      </c>
      <c r="E33" s="27">
        <v>0.14364834821950934</v>
      </c>
      <c r="F33" s="2">
        <v>502074</v>
      </c>
      <c r="G33" s="27">
        <v>0.1354229631086156</v>
      </c>
    </row>
    <row r="34" spans="1:7" x14ac:dyDescent="0.3">
      <c r="A34" t="s">
        <v>2209</v>
      </c>
      <c r="B34" s="2">
        <v>409</v>
      </c>
      <c r="C34" s="27">
        <v>2.3473370064279155E-2</v>
      </c>
      <c r="D34" s="2">
        <v>1361</v>
      </c>
      <c r="E34" s="27">
        <v>2.6541596786146107E-2</v>
      </c>
      <c r="F34" s="2">
        <v>95099</v>
      </c>
      <c r="G34" s="27">
        <v>2.5650777313037987E-2</v>
      </c>
    </row>
    <row r="35" spans="1:7" x14ac:dyDescent="0.3">
      <c r="A35" t="s">
        <v>2258</v>
      </c>
      <c r="B35" s="2">
        <v>3901</v>
      </c>
      <c r="C35" s="27">
        <v>0.22388659320477503</v>
      </c>
      <c r="D35" s="2">
        <v>12279</v>
      </c>
      <c r="E35" s="27">
        <v>0.23945941729396622</v>
      </c>
      <c r="F35" s="2">
        <v>794588</v>
      </c>
      <c r="G35" s="27">
        <v>0.21432191551553884</v>
      </c>
    </row>
    <row r="36" spans="1:7" x14ac:dyDescent="0.3">
      <c r="A36" t="s">
        <v>2223</v>
      </c>
      <c r="B36" s="2">
        <v>202</v>
      </c>
      <c r="C36" s="27">
        <v>1.1593204775022957E-2</v>
      </c>
      <c r="D36" s="2">
        <v>1019</v>
      </c>
      <c r="E36" s="27">
        <v>1.9872069893521589E-2</v>
      </c>
      <c r="F36" s="2">
        <v>47871</v>
      </c>
      <c r="G36" s="27">
        <v>1.2912105918594744E-2</v>
      </c>
    </row>
    <row r="37" spans="1:7" x14ac:dyDescent="0.3">
      <c r="A37" t="s">
        <v>2203</v>
      </c>
      <c r="B37" s="2">
        <v>223</v>
      </c>
      <c r="C37" s="27">
        <v>1.2798438934802571E-2</v>
      </c>
      <c r="D37" s="2">
        <v>1281</v>
      </c>
      <c r="E37" s="27">
        <v>2.4981473536409376E-2</v>
      </c>
      <c r="F37" s="2">
        <v>60871</v>
      </c>
      <c r="G37" s="27">
        <v>1.6418558195374664E-2</v>
      </c>
    </row>
    <row r="38" spans="1:7" x14ac:dyDescent="0.3">
      <c r="A38" t="s">
        <v>2257</v>
      </c>
      <c r="B38" s="2">
        <v>949</v>
      </c>
      <c r="C38" s="27">
        <v>5.4465105601469235E-2</v>
      </c>
      <c r="D38" s="2">
        <v>3360</v>
      </c>
      <c r="E38" s="27">
        <v>6.5525176488942627E-2</v>
      </c>
      <c r="F38" s="2">
        <v>183326</v>
      </c>
      <c r="G38" s="27">
        <v>4.9447990007150465E-2</v>
      </c>
    </row>
    <row r="39" spans="1:7" x14ac:dyDescent="0.3">
      <c r="A39" t="s">
        <v>2224</v>
      </c>
      <c r="B39" s="2">
        <v>2438</v>
      </c>
      <c r="C39" s="27">
        <v>0.13992194674012856</v>
      </c>
      <c r="D39" s="2">
        <v>5846</v>
      </c>
      <c r="E39" s="27">
        <v>0.11400600647451149</v>
      </c>
      <c r="F39" s="2">
        <v>481852</v>
      </c>
      <c r="G39" s="27">
        <v>0.12996854172853531</v>
      </c>
    </row>
    <row r="40" spans="1:7" x14ac:dyDescent="0.3">
      <c r="A40" t="s">
        <v>2209</v>
      </c>
      <c r="B40" s="2">
        <v>89</v>
      </c>
      <c r="C40" s="27">
        <v>5.1078971533516987E-3</v>
      </c>
      <c r="D40" s="2">
        <v>773</v>
      </c>
      <c r="E40" s="27">
        <v>1.5074690900581146E-2</v>
      </c>
      <c r="F40" s="2">
        <v>20668</v>
      </c>
      <c r="G40" s="27">
        <v>5.5747196658836491E-3</v>
      </c>
    </row>
    <row r="41" spans="1:7" x14ac:dyDescent="0.3">
      <c r="A41" t="s">
        <v>2259</v>
      </c>
      <c r="B41" s="2">
        <v>3569</v>
      </c>
      <c r="C41" s="27">
        <v>0.2048324150596878</v>
      </c>
      <c r="D41" s="2">
        <v>10949</v>
      </c>
      <c r="E41" s="27">
        <v>0.21352236826709309</v>
      </c>
      <c r="F41" s="2">
        <v>731430</v>
      </c>
      <c r="G41" s="27">
        <v>0.19728649144654911</v>
      </c>
    </row>
    <row r="42" spans="1:7" x14ac:dyDescent="0.3">
      <c r="A42" t="s">
        <v>2223</v>
      </c>
      <c r="B42" s="2">
        <v>699</v>
      </c>
      <c r="C42" s="27">
        <v>4.0117079889807165E-2</v>
      </c>
      <c r="D42" s="2">
        <v>3355</v>
      </c>
      <c r="E42" s="27">
        <v>6.5427668785834087E-2</v>
      </c>
      <c r="F42" s="2">
        <v>139380</v>
      </c>
      <c r="G42" s="27">
        <v>3.7594562949045042E-2</v>
      </c>
    </row>
    <row r="43" spans="1:7" x14ac:dyDescent="0.3">
      <c r="A43" t="s">
        <v>2203</v>
      </c>
      <c r="B43" s="2">
        <v>849</v>
      </c>
      <c r="C43" s="27">
        <v>4.8725895316804407E-2</v>
      </c>
      <c r="D43" s="2">
        <v>2499</v>
      </c>
      <c r="E43" s="27">
        <v>4.8734350013651076E-2</v>
      </c>
      <c r="F43" s="2">
        <v>145967</v>
      </c>
      <c r="G43" s="27">
        <v>3.9371255344979608E-2</v>
      </c>
    </row>
    <row r="44" spans="1:7" x14ac:dyDescent="0.3">
      <c r="A44" t="s">
        <v>2257</v>
      </c>
      <c r="B44" s="2">
        <v>1483</v>
      </c>
      <c r="C44" s="27">
        <v>8.5112488521579432E-2</v>
      </c>
      <c r="D44" s="2">
        <v>3388</v>
      </c>
      <c r="E44" s="27">
        <v>6.6071219626350486E-2</v>
      </c>
      <c r="F44" s="2">
        <v>257390</v>
      </c>
      <c r="G44" s="27">
        <v>6.9425057809260324E-2</v>
      </c>
    </row>
    <row r="45" spans="1:7" x14ac:dyDescent="0.3">
      <c r="A45" t="s">
        <v>2224</v>
      </c>
      <c r="B45" s="2">
        <v>506</v>
      </c>
      <c r="C45" s="27">
        <v>2.904040404040404E-2</v>
      </c>
      <c r="D45" s="2">
        <v>1072</v>
      </c>
      <c r="E45" s="27">
        <v>2.090565154647217E-2</v>
      </c>
      <c r="F45" s="2">
        <v>172397</v>
      </c>
      <c r="G45" s="27">
        <v>4.6500142550771409E-2</v>
      </c>
    </row>
    <row r="46" spans="1:7" x14ac:dyDescent="0.3">
      <c r="A46" t="s">
        <v>2209</v>
      </c>
      <c r="B46" s="2">
        <v>32</v>
      </c>
      <c r="C46" s="27">
        <v>1.8365472910927456E-3</v>
      </c>
      <c r="D46" s="2">
        <v>635</v>
      </c>
      <c r="E46" s="27">
        <v>1.2383478294785288E-2</v>
      </c>
      <c r="F46" s="2">
        <v>16296</v>
      </c>
      <c r="G46" s="27">
        <v>4.3954727924927399E-3</v>
      </c>
    </row>
    <row r="47" spans="1:7" x14ac:dyDescent="0.3">
      <c r="A47" t="s">
        <v>2260</v>
      </c>
      <c r="B47" s="2">
        <v>2520</v>
      </c>
      <c r="C47" s="27">
        <v>0.14462809917355371</v>
      </c>
      <c r="D47" s="2">
        <v>7172</v>
      </c>
      <c r="E47" s="27">
        <v>0.13986504933889776</v>
      </c>
      <c r="F47" s="2">
        <v>550966</v>
      </c>
      <c r="G47" s="27">
        <v>0.14861046039448667</v>
      </c>
    </row>
    <row r="48" spans="1:7" x14ac:dyDescent="0.3">
      <c r="A48" t="s">
        <v>2223</v>
      </c>
      <c r="B48" s="2">
        <v>1263</v>
      </c>
      <c r="C48" s="27">
        <v>7.2486225895316808E-2</v>
      </c>
      <c r="D48" s="2">
        <v>3824</v>
      </c>
      <c r="E48" s="27">
        <v>7.4573891337415654E-2</v>
      </c>
      <c r="F48" s="2">
        <v>230302</v>
      </c>
      <c r="G48" s="27">
        <v>6.211869017284382E-2</v>
      </c>
    </row>
    <row r="49" spans="1:7" x14ac:dyDescent="0.3">
      <c r="A49" t="s">
        <v>2203</v>
      </c>
      <c r="B49" s="2">
        <v>597</v>
      </c>
      <c r="C49" s="27">
        <v>3.4263085399449035E-2</v>
      </c>
      <c r="D49" s="2">
        <v>1700</v>
      </c>
      <c r="E49" s="27">
        <v>3.3152619056905495E-2</v>
      </c>
      <c r="F49" s="2">
        <v>137522</v>
      </c>
      <c r="G49" s="27">
        <v>3.709341000056373E-2</v>
      </c>
    </row>
    <row r="50" spans="1:7" x14ac:dyDescent="0.3">
      <c r="A50" t="s">
        <v>2257</v>
      </c>
      <c r="B50" s="2">
        <v>558</v>
      </c>
      <c r="C50" s="27">
        <v>3.2024793388429749E-2</v>
      </c>
      <c r="D50" s="2">
        <v>1028</v>
      </c>
      <c r="E50" s="27">
        <v>2.0047583759116971E-2</v>
      </c>
      <c r="F50" s="2">
        <v>129365</v>
      </c>
      <c r="G50" s="27">
        <v>3.4893246060433432E-2</v>
      </c>
    </row>
    <row r="51" spans="1:7" x14ac:dyDescent="0.3">
      <c r="A51" t="s">
        <v>2224</v>
      </c>
      <c r="B51" s="2">
        <v>75</v>
      </c>
      <c r="C51" s="27">
        <v>4.3044077134986227E-3</v>
      </c>
      <c r="D51" s="2">
        <v>166</v>
      </c>
      <c r="E51" s="27">
        <v>3.2372557432037131E-3</v>
      </c>
      <c r="F51" s="2">
        <v>42922</v>
      </c>
      <c r="G51" s="27">
        <v>1.1577226509534449E-2</v>
      </c>
    </row>
    <row r="52" spans="1:7" x14ac:dyDescent="0.3">
      <c r="A52" t="s">
        <v>2209</v>
      </c>
      <c r="B52" s="2">
        <v>27</v>
      </c>
      <c r="C52" s="27">
        <v>1.5495867768595042E-3</v>
      </c>
      <c r="D52" s="2">
        <v>454</v>
      </c>
      <c r="E52" s="27">
        <v>8.8536994422559381E-3</v>
      </c>
      <c r="F52" s="2">
        <v>10855</v>
      </c>
      <c r="G52" s="27">
        <v>2.9278876511112354E-3</v>
      </c>
    </row>
    <row r="53" spans="1:7" x14ac:dyDescent="0.3">
      <c r="A53" t="s">
        <v>2261</v>
      </c>
      <c r="B53" s="2">
        <v>4190</v>
      </c>
      <c r="C53" s="27">
        <v>0.24047291092745637</v>
      </c>
      <c r="D53" s="2">
        <v>10794</v>
      </c>
      <c r="E53" s="27">
        <v>0.2104996294707282</v>
      </c>
      <c r="F53" s="2">
        <v>957310</v>
      </c>
      <c r="G53" s="27">
        <v>0.25821244839109136</v>
      </c>
    </row>
    <row r="54" spans="1:7" x14ac:dyDescent="0.3">
      <c r="A54" t="s">
        <v>2223</v>
      </c>
      <c r="B54" s="2">
        <v>3400</v>
      </c>
      <c r="C54" s="27">
        <v>0.19513314967860423</v>
      </c>
      <c r="D54" s="2">
        <v>8748</v>
      </c>
      <c r="E54" s="27">
        <v>0.17059947735871134</v>
      </c>
      <c r="F54" s="2">
        <v>707802</v>
      </c>
      <c r="G54" s="27">
        <v>0.1909133795699525</v>
      </c>
    </row>
    <row r="55" spans="1:7" x14ac:dyDescent="0.3">
      <c r="A55" t="s">
        <v>2203</v>
      </c>
      <c r="B55" s="2">
        <v>542</v>
      </c>
      <c r="C55" s="27">
        <v>3.1106519742883379E-2</v>
      </c>
      <c r="D55" s="2">
        <v>1099</v>
      </c>
      <c r="E55" s="27">
        <v>2.1432193143258317E-2</v>
      </c>
      <c r="F55" s="2">
        <v>142527</v>
      </c>
      <c r="G55" s="27">
        <v>3.8443394127123998E-2</v>
      </c>
    </row>
    <row r="56" spans="1:7" x14ac:dyDescent="0.3">
      <c r="A56" t="s">
        <v>2257</v>
      </c>
      <c r="B56" s="2">
        <v>163</v>
      </c>
      <c r="C56" s="27">
        <v>9.3549127640036728E-3</v>
      </c>
      <c r="D56" s="2">
        <v>359</v>
      </c>
      <c r="E56" s="27">
        <v>7.001053083193572E-3</v>
      </c>
      <c r="F56" s="2">
        <v>81086</v>
      </c>
      <c r="G56" s="27">
        <v>2.1871091485767446E-2</v>
      </c>
    </row>
    <row r="57" spans="1:7" x14ac:dyDescent="0.3">
      <c r="A57" t="s">
        <v>2224</v>
      </c>
      <c r="B57" s="2">
        <v>8</v>
      </c>
      <c r="C57" s="27">
        <v>4.591368227731864E-4</v>
      </c>
      <c r="D57" s="2">
        <v>8</v>
      </c>
      <c r="E57" s="27">
        <v>1.5601232497367291E-4</v>
      </c>
      <c r="F57" s="2">
        <v>5773</v>
      </c>
      <c r="G57" s="27">
        <v>1.5571345379884994E-3</v>
      </c>
    </row>
    <row r="58" spans="1:7" x14ac:dyDescent="0.3">
      <c r="A58" t="s">
        <v>2209</v>
      </c>
      <c r="B58" s="2">
        <v>77</v>
      </c>
      <c r="C58" s="27">
        <v>4.419191919191919E-3</v>
      </c>
      <c r="D58" s="2">
        <v>580</v>
      </c>
      <c r="E58" s="27">
        <v>1.1310893560591286E-2</v>
      </c>
      <c r="F58" s="2">
        <v>20122</v>
      </c>
      <c r="G58" s="27">
        <v>5.4274486702588923E-3</v>
      </c>
    </row>
    <row r="59" spans="1:7" x14ac:dyDescent="0.3">
      <c r="A59" s="18"/>
      <c r="B59" s="18"/>
      <c r="C59" s="18"/>
      <c r="D59" s="18"/>
      <c r="E59" s="18"/>
      <c r="F59" s="18"/>
      <c r="G59" s="18"/>
    </row>
    <row r="60" spans="1:7" x14ac:dyDescent="0.3">
      <c r="A60" s="215" t="s">
        <v>2262</v>
      </c>
      <c r="B60" s="215"/>
      <c r="C60" s="215"/>
      <c r="D60" s="215"/>
      <c r="E60" s="215"/>
      <c r="F60" s="215"/>
      <c r="G60" s="215"/>
    </row>
    <row r="61" spans="1:7" x14ac:dyDescent="0.3">
      <c r="A61" t="s">
        <v>2263</v>
      </c>
      <c r="B61" s="2">
        <v>498</v>
      </c>
      <c r="C61" s="27" t="s">
        <v>172</v>
      </c>
      <c r="D61" s="2">
        <v>425</v>
      </c>
      <c r="E61" s="27" t="s">
        <v>172</v>
      </c>
      <c r="F61" s="2">
        <v>509</v>
      </c>
      <c r="G61" s="27"/>
    </row>
    <row r="62" spans="1:7" x14ac:dyDescent="0.3">
      <c r="A62" t="s">
        <v>2264</v>
      </c>
      <c r="B62" s="2">
        <v>400</v>
      </c>
      <c r="C62" s="27">
        <v>0.80321285140562249</v>
      </c>
      <c r="D62" s="2">
        <v>335</v>
      </c>
      <c r="E62" s="27">
        <v>0.78823529411764703</v>
      </c>
      <c r="F62" s="2">
        <v>411</v>
      </c>
      <c r="G62" s="27">
        <v>0.80746561886051083</v>
      </c>
    </row>
    <row r="63" spans="1:7" x14ac:dyDescent="0.3">
      <c r="A63" t="s">
        <v>2265</v>
      </c>
      <c r="B63" s="2">
        <v>98</v>
      </c>
      <c r="C63" s="27">
        <v>0.19678714859437751</v>
      </c>
      <c r="D63" s="2">
        <v>90</v>
      </c>
      <c r="E63" s="27">
        <v>0.21176470588235294</v>
      </c>
      <c r="F63" s="2">
        <v>98</v>
      </c>
      <c r="G63" s="27">
        <v>0.1925343811394892</v>
      </c>
    </row>
    <row r="64" spans="1:7" x14ac:dyDescent="0.3">
      <c r="A64" s="18"/>
      <c r="B64" s="18"/>
      <c r="C64" s="18"/>
      <c r="D64" s="18"/>
      <c r="E64" s="18"/>
      <c r="F64" s="18"/>
      <c r="G64" s="18"/>
    </row>
    <row r="65" spans="1:7" x14ac:dyDescent="0.3">
      <c r="A65" s="215" t="s">
        <v>2266</v>
      </c>
      <c r="B65" s="215"/>
      <c r="C65" s="215"/>
      <c r="D65" s="215"/>
      <c r="E65" s="215"/>
      <c r="F65" s="215"/>
      <c r="G65" s="215"/>
    </row>
    <row r="66" spans="1:7" x14ac:dyDescent="0.3">
      <c r="A66" t="s">
        <v>2263</v>
      </c>
      <c r="B66" s="2">
        <v>18493</v>
      </c>
      <c r="C66" s="27" t="s">
        <v>172</v>
      </c>
      <c r="D66" s="2">
        <v>68013</v>
      </c>
      <c r="E66" s="27" t="s">
        <v>172</v>
      </c>
      <c r="F66" s="2">
        <v>3831493</v>
      </c>
      <c r="G66" s="27"/>
    </row>
    <row r="67" spans="1:7" x14ac:dyDescent="0.3">
      <c r="A67" t="s">
        <v>2256</v>
      </c>
      <c r="B67" s="2">
        <v>1220</v>
      </c>
      <c r="C67" s="27">
        <v>6.5970907911101495E-2</v>
      </c>
      <c r="D67" s="2">
        <v>5728</v>
      </c>
      <c r="E67" s="27">
        <v>8.421919338949907E-2</v>
      </c>
      <c r="F67" s="2">
        <v>219034</v>
      </c>
      <c r="G67" s="27">
        <v>5.7166749358539867E-2</v>
      </c>
    </row>
    <row r="68" spans="1:7" x14ac:dyDescent="0.3">
      <c r="A68" t="s">
        <v>2223</v>
      </c>
      <c r="B68" s="2">
        <v>202</v>
      </c>
      <c r="C68" s="27">
        <v>1.0923051965608608E-2</v>
      </c>
      <c r="D68" s="2">
        <v>1181</v>
      </c>
      <c r="E68" s="27">
        <v>1.7364327407995529E-2</v>
      </c>
      <c r="F68" s="2">
        <v>29306</v>
      </c>
      <c r="G68" s="27">
        <v>7.6487155268194409E-3</v>
      </c>
    </row>
    <row r="69" spans="1:7" x14ac:dyDescent="0.3">
      <c r="A69" t="s">
        <v>2203</v>
      </c>
      <c r="B69" s="2">
        <v>103</v>
      </c>
      <c r="C69" s="27">
        <v>5.5696750121667655E-3</v>
      </c>
      <c r="D69" s="2">
        <v>538</v>
      </c>
      <c r="E69" s="27">
        <v>7.9102524517371681E-3</v>
      </c>
      <c r="F69" s="2">
        <v>18456</v>
      </c>
      <c r="G69" s="27">
        <v>4.8169212367085105E-3</v>
      </c>
    </row>
    <row r="70" spans="1:7" x14ac:dyDescent="0.3">
      <c r="A70" t="s">
        <v>2257</v>
      </c>
      <c r="B70" s="2">
        <v>143</v>
      </c>
      <c r="C70" s="27">
        <v>7.7326555994159949E-3</v>
      </c>
      <c r="D70" s="2">
        <v>806</v>
      </c>
      <c r="E70" s="27">
        <v>1.1850675606134122E-2</v>
      </c>
      <c r="F70" s="2">
        <v>25767</v>
      </c>
      <c r="G70" s="27">
        <v>6.7250546979989263E-3</v>
      </c>
    </row>
    <row r="71" spans="1:7" x14ac:dyDescent="0.3">
      <c r="A71" t="s">
        <v>2224</v>
      </c>
      <c r="B71" s="2">
        <v>651</v>
      </c>
      <c r="C71" s="27">
        <v>3.5202509057481207E-2</v>
      </c>
      <c r="D71" s="2">
        <v>2657</v>
      </c>
      <c r="E71" s="27">
        <v>3.9066060900122032E-2</v>
      </c>
      <c r="F71" s="2">
        <v>114601</v>
      </c>
      <c r="G71" s="27">
        <v>2.9910272575207626E-2</v>
      </c>
    </row>
    <row r="72" spans="1:7" x14ac:dyDescent="0.3">
      <c r="A72" t="s">
        <v>2209</v>
      </c>
      <c r="B72" s="2">
        <v>121</v>
      </c>
      <c r="C72" s="27">
        <v>6.5430162764289193E-3</v>
      </c>
      <c r="D72" s="2">
        <v>546</v>
      </c>
      <c r="E72" s="27">
        <v>8.0278770235102121E-3</v>
      </c>
      <c r="F72" s="2">
        <v>30904</v>
      </c>
      <c r="G72" s="27">
        <v>8.0657853218053643E-3</v>
      </c>
    </row>
    <row r="73" spans="1:7" x14ac:dyDescent="0.3">
      <c r="A73" t="s">
        <v>2258</v>
      </c>
      <c r="B73" s="2">
        <v>1531</v>
      </c>
      <c r="C73" s="27">
        <v>8.2788081976964259E-2</v>
      </c>
      <c r="D73" s="2">
        <v>8319</v>
      </c>
      <c r="E73" s="27">
        <v>0.1223148515724935</v>
      </c>
      <c r="F73" s="2">
        <v>332591</v>
      </c>
      <c r="G73" s="27">
        <v>8.6804543294219771E-2</v>
      </c>
    </row>
    <row r="74" spans="1:7" x14ac:dyDescent="0.3">
      <c r="A74" t="s">
        <v>2223</v>
      </c>
      <c r="B74" s="2">
        <v>594</v>
      </c>
      <c r="C74" s="27">
        <v>3.2120261720651057E-2</v>
      </c>
      <c r="D74" s="2">
        <v>4485</v>
      </c>
      <c r="E74" s="27">
        <v>6.5943275550262456E-2</v>
      </c>
      <c r="F74" s="2">
        <v>144315</v>
      </c>
      <c r="G74" s="27">
        <v>3.7665474007129857E-2</v>
      </c>
    </row>
    <row r="75" spans="1:7" x14ac:dyDescent="0.3">
      <c r="A75" t="s">
        <v>2203</v>
      </c>
      <c r="B75" s="2">
        <v>171</v>
      </c>
      <c r="C75" s="27">
        <v>9.2467420104904562E-3</v>
      </c>
      <c r="D75" s="2">
        <v>805</v>
      </c>
      <c r="E75" s="27">
        <v>1.1835972534662492E-2</v>
      </c>
      <c r="F75" s="2">
        <v>31203</v>
      </c>
      <c r="G75" s="27">
        <v>8.1438227865743198E-3</v>
      </c>
    </row>
    <row r="76" spans="1:7" x14ac:dyDescent="0.3">
      <c r="A76" t="s">
        <v>2257</v>
      </c>
      <c r="B76" s="2">
        <v>303</v>
      </c>
      <c r="C76" s="27">
        <v>1.6384577948412912E-2</v>
      </c>
      <c r="D76" s="2">
        <v>1227</v>
      </c>
      <c r="E76" s="27">
        <v>1.8040668695690529E-2</v>
      </c>
      <c r="F76" s="2">
        <v>46361</v>
      </c>
      <c r="G76" s="27">
        <v>1.2099982957035287E-2</v>
      </c>
    </row>
    <row r="77" spans="1:7" x14ac:dyDescent="0.3">
      <c r="A77" t="s">
        <v>2224</v>
      </c>
      <c r="B77" s="2">
        <v>463</v>
      </c>
      <c r="C77" s="27">
        <v>2.5036500297409829E-2</v>
      </c>
      <c r="D77" s="2">
        <v>1802</v>
      </c>
      <c r="E77" s="27">
        <v>2.6494934791878023E-2</v>
      </c>
      <c r="F77" s="2">
        <v>110712</v>
      </c>
      <c r="G77" s="27">
        <v>2.889526354348031E-2</v>
      </c>
    </row>
    <row r="78" spans="1:7" x14ac:dyDescent="0.3">
      <c r="A78" t="s">
        <v>2209</v>
      </c>
      <c r="B78" s="2">
        <v>0</v>
      </c>
      <c r="C78" s="27">
        <v>0</v>
      </c>
      <c r="D78" s="2">
        <v>0</v>
      </c>
      <c r="E78" s="27">
        <v>0</v>
      </c>
      <c r="F78" s="2">
        <v>0</v>
      </c>
      <c r="G78" s="27">
        <v>0</v>
      </c>
    </row>
    <row r="79" spans="1:7" x14ac:dyDescent="0.3">
      <c r="A79" t="s">
        <v>2259</v>
      </c>
      <c r="B79" s="2">
        <v>1742</v>
      </c>
      <c r="C79" s="27">
        <v>9.4197804574703947E-2</v>
      </c>
      <c r="D79" s="2">
        <v>8125</v>
      </c>
      <c r="E79" s="27">
        <v>0.11946245570699719</v>
      </c>
      <c r="F79" s="2">
        <v>390533</v>
      </c>
      <c r="G79" s="27">
        <v>0.10192710778800848</v>
      </c>
    </row>
    <row r="80" spans="1:7" x14ac:dyDescent="0.3">
      <c r="A80" t="s">
        <v>2223</v>
      </c>
      <c r="B80" s="2">
        <v>894</v>
      </c>
      <c r="C80" s="27">
        <v>4.8342616125020277E-2</v>
      </c>
      <c r="D80" s="2">
        <v>4955</v>
      </c>
      <c r="E80" s="27">
        <v>7.2853719141928744E-2</v>
      </c>
      <c r="F80" s="2">
        <v>195755</v>
      </c>
      <c r="G80" s="27">
        <v>5.1091049885775598E-2</v>
      </c>
    </row>
    <row r="81" spans="1:7" x14ac:dyDescent="0.3">
      <c r="A81" t="s">
        <v>2203</v>
      </c>
      <c r="B81" s="2">
        <v>205</v>
      </c>
      <c r="C81" s="27">
        <v>1.1085275509652302E-2</v>
      </c>
      <c r="D81" s="2">
        <v>842</v>
      </c>
      <c r="E81" s="27">
        <v>1.2379986179112817E-2</v>
      </c>
      <c r="F81" s="2">
        <v>41110</v>
      </c>
      <c r="G81" s="27">
        <v>1.0729498918567774E-2</v>
      </c>
    </row>
    <row r="82" spans="1:7" x14ac:dyDescent="0.3">
      <c r="A82" t="s">
        <v>2257</v>
      </c>
      <c r="B82" s="2">
        <v>247</v>
      </c>
      <c r="C82" s="27">
        <v>1.3356405126263992E-2</v>
      </c>
      <c r="D82" s="2">
        <v>1065</v>
      </c>
      <c r="E82" s="27">
        <v>1.5658771117286401E-2</v>
      </c>
      <c r="F82" s="2">
        <v>56433</v>
      </c>
      <c r="G82" s="27">
        <v>1.4728723241827663E-2</v>
      </c>
    </row>
    <row r="83" spans="1:7" x14ac:dyDescent="0.3">
      <c r="A83" t="s">
        <v>2224</v>
      </c>
      <c r="B83" s="2">
        <v>396</v>
      </c>
      <c r="C83" s="27">
        <v>2.1413507813767371E-2</v>
      </c>
      <c r="D83" s="2">
        <v>1263</v>
      </c>
      <c r="E83" s="27">
        <v>1.8569979268669226E-2</v>
      </c>
      <c r="F83" s="2">
        <v>97235</v>
      </c>
      <c r="G83" s="27">
        <v>2.537783574183745E-2</v>
      </c>
    </row>
    <row r="84" spans="1:7" x14ac:dyDescent="0.3">
      <c r="A84" t="s">
        <v>2209</v>
      </c>
      <c r="B84" s="2">
        <v>0</v>
      </c>
      <c r="C84" s="27">
        <v>0</v>
      </c>
      <c r="D84" s="2">
        <v>0</v>
      </c>
      <c r="E84" s="27">
        <v>0</v>
      </c>
      <c r="F84" s="2">
        <v>0</v>
      </c>
      <c r="G84" s="27">
        <v>0</v>
      </c>
    </row>
    <row r="85" spans="1:7" x14ac:dyDescent="0.3">
      <c r="A85" t="s">
        <v>2260</v>
      </c>
      <c r="B85" s="2">
        <v>2162</v>
      </c>
      <c r="C85" s="27">
        <v>0.11690910074082085</v>
      </c>
      <c r="D85" s="2">
        <v>9184</v>
      </c>
      <c r="E85" s="27">
        <v>0.13503300839545382</v>
      </c>
      <c r="F85" s="2">
        <v>446637</v>
      </c>
      <c r="G85" s="27">
        <v>0.11656996371910375</v>
      </c>
    </row>
    <row r="86" spans="1:7" x14ac:dyDescent="0.3">
      <c r="A86" t="s">
        <v>2223</v>
      </c>
      <c r="B86" s="2">
        <v>1094</v>
      </c>
      <c r="C86" s="27">
        <v>5.9157519061266428E-2</v>
      </c>
      <c r="D86" s="2">
        <v>5693</v>
      </c>
      <c r="E86" s="27">
        <v>8.3704585887991997E-2</v>
      </c>
      <c r="F86" s="2">
        <v>237048</v>
      </c>
      <c r="G86" s="27">
        <v>6.1868310864720361E-2</v>
      </c>
    </row>
    <row r="87" spans="1:7" x14ac:dyDescent="0.3">
      <c r="A87" t="s">
        <v>2203</v>
      </c>
      <c r="B87" s="2">
        <v>256</v>
      </c>
      <c r="C87" s="27">
        <v>1.3843075758395069E-2</v>
      </c>
      <c r="D87" s="2">
        <v>1139</v>
      </c>
      <c r="E87" s="27">
        <v>1.6746798406187053E-2</v>
      </c>
      <c r="F87" s="2">
        <v>50566</v>
      </c>
      <c r="G87" s="27">
        <v>1.3197466366244177E-2</v>
      </c>
    </row>
    <row r="88" spans="1:7" x14ac:dyDescent="0.3">
      <c r="A88" t="s">
        <v>2257</v>
      </c>
      <c r="B88" s="2">
        <v>425</v>
      </c>
      <c r="C88" s="27">
        <v>2.2981668739523061E-2</v>
      </c>
      <c r="D88" s="2">
        <v>1538</v>
      </c>
      <c r="E88" s="27">
        <v>2.2613323923367592E-2</v>
      </c>
      <c r="F88" s="2">
        <v>75051</v>
      </c>
      <c r="G88" s="27">
        <v>1.9587925646738752E-2</v>
      </c>
    </row>
    <row r="89" spans="1:7" x14ac:dyDescent="0.3">
      <c r="A89" t="s">
        <v>2224</v>
      </c>
      <c r="B89" s="2">
        <v>387</v>
      </c>
      <c r="C89" s="27">
        <v>2.0926837181636296E-2</v>
      </c>
      <c r="D89" s="2">
        <v>814</v>
      </c>
      <c r="E89" s="27">
        <v>1.1968300177907164E-2</v>
      </c>
      <c r="F89" s="2">
        <v>83972</v>
      </c>
      <c r="G89" s="27">
        <v>2.1916260841400467E-2</v>
      </c>
    </row>
    <row r="90" spans="1:7" x14ac:dyDescent="0.3">
      <c r="A90" t="s">
        <v>2209</v>
      </c>
      <c r="B90" s="2">
        <v>0</v>
      </c>
      <c r="C90" s="27">
        <v>0</v>
      </c>
      <c r="D90" s="2">
        <v>0</v>
      </c>
      <c r="E90" s="27">
        <v>0</v>
      </c>
      <c r="F90" s="2">
        <v>0</v>
      </c>
      <c r="G90" s="27">
        <v>0</v>
      </c>
    </row>
    <row r="91" spans="1:7" x14ac:dyDescent="0.3">
      <c r="A91" t="s">
        <v>2261</v>
      </c>
      <c r="B91" s="2">
        <v>11838</v>
      </c>
      <c r="C91" s="27">
        <v>0.64013410479640942</v>
      </c>
      <c r="D91" s="2">
        <v>36657</v>
      </c>
      <c r="E91" s="27">
        <v>0.53897049093555649</v>
      </c>
      <c r="F91" s="2">
        <v>2442698</v>
      </c>
      <c r="G91" s="27">
        <v>0.63753163584012806</v>
      </c>
    </row>
    <row r="92" spans="1:7" x14ac:dyDescent="0.3">
      <c r="A92" t="s">
        <v>2223</v>
      </c>
      <c r="B92" s="2">
        <v>8293</v>
      </c>
      <c r="C92" s="27">
        <v>0.44843995025144651</v>
      </c>
      <c r="D92" s="2">
        <v>28194</v>
      </c>
      <c r="E92" s="27">
        <v>0.41453839707114815</v>
      </c>
      <c r="F92" s="2">
        <v>1678486</v>
      </c>
      <c r="G92" s="27">
        <v>0.43807622772637195</v>
      </c>
    </row>
    <row r="93" spans="1:7" x14ac:dyDescent="0.3">
      <c r="A93" t="s">
        <v>2203</v>
      </c>
      <c r="B93" s="2">
        <v>1659</v>
      </c>
      <c r="C93" s="27">
        <v>8.9709619856161785E-2</v>
      </c>
      <c r="D93" s="2">
        <v>4339</v>
      </c>
      <c r="E93" s="27">
        <v>6.3796627115404403E-2</v>
      </c>
      <c r="F93" s="2">
        <v>287092</v>
      </c>
      <c r="G93" s="27">
        <v>7.4929537911200675E-2</v>
      </c>
    </row>
    <row r="94" spans="1:7" x14ac:dyDescent="0.3">
      <c r="A94" t="s">
        <v>2257</v>
      </c>
      <c r="B94" s="2">
        <v>1559</v>
      </c>
      <c r="C94" s="27">
        <v>8.4302168388038723E-2</v>
      </c>
      <c r="D94" s="2">
        <v>3412</v>
      </c>
      <c r="E94" s="27">
        <v>5.0166879861203002E-2</v>
      </c>
      <c r="F94" s="2">
        <v>323081</v>
      </c>
      <c r="G94" s="27">
        <v>8.4322482123809175E-2</v>
      </c>
    </row>
    <row r="95" spans="1:7" x14ac:dyDescent="0.3">
      <c r="A95" t="s">
        <v>2224</v>
      </c>
      <c r="B95" s="2">
        <v>327</v>
      </c>
      <c r="C95" s="27">
        <v>1.7682366300762451E-2</v>
      </c>
      <c r="D95" s="2">
        <v>712</v>
      </c>
      <c r="E95" s="27">
        <v>1.0468586887800861E-2</v>
      </c>
      <c r="F95" s="2">
        <v>154039</v>
      </c>
      <c r="G95" s="27">
        <v>4.0203388078746329E-2</v>
      </c>
    </row>
    <row r="96" spans="1:7" x14ac:dyDescent="0.3">
      <c r="A96" t="s">
        <v>2209</v>
      </c>
      <c r="B96" s="2">
        <v>0</v>
      </c>
      <c r="C96" s="27">
        <v>0</v>
      </c>
      <c r="D96" s="2">
        <v>0</v>
      </c>
      <c r="E96" s="27">
        <v>0</v>
      </c>
      <c r="F96" s="2">
        <v>0</v>
      </c>
      <c r="G96" s="27">
        <v>0</v>
      </c>
    </row>
    <row r="97" spans="1:7" x14ac:dyDescent="0.3">
      <c r="A97" s="18"/>
      <c r="B97" s="18"/>
      <c r="C97" s="18"/>
      <c r="D97" s="18"/>
      <c r="E97" s="18"/>
      <c r="F97" s="18"/>
      <c r="G97" s="18"/>
    </row>
    <row r="98" spans="1:7" x14ac:dyDescent="0.3">
      <c r="A98" s="215" t="s">
        <v>2267</v>
      </c>
      <c r="B98" s="215"/>
      <c r="C98" s="215"/>
      <c r="D98" s="215"/>
      <c r="E98" s="215"/>
      <c r="F98" s="215"/>
      <c r="G98" s="215"/>
    </row>
    <row r="99" spans="1:7" x14ac:dyDescent="0.3">
      <c r="A99" t="s">
        <v>1415</v>
      </c>
      <c r="B99" s="2">
        <v>269</v>
      </c>
      <c r="C99" s="27" t="s">
        <v>172</v>
      </c>
      <c r="D99" s="2">
        <v>240</v>
      </c>
      <c r="E99" s="27" t="s">
        <v>172</v>
      </c>
      <c r="F99" s="2">
        <v>283</v>
      </c>
      <c r="G99" s="27"/>
    </row>
    <row r="100" spans="1:7" x14ac:dyDescent="0.3">
      <c r="A100" s="18"/>
      <c r="B100" s="18"/>
      <c r="C100" s="18"/>
      <c r="D100" s="18"/>
      <c r="E100" s="18"/>
      <c r="F100" s="18"/>
      <c r="G100" s="18"/>
    </row>
    <row r="101" spans="1:7" x14ac:dyDescent="0.3">
      <c r="A101" s="215" t="s">
        <v>2268</v>
      </c>
      <c r="B101" s="215"/>
      <c r="C101" s="215"/>
      <c r="D101" s="215"/>
      <c r="E101" s="215"/>
      <c r="F101" s="215"/>
      <c r="G101" s="215"/>
    </row>
    <row r="102" spans="1:7" x14ac:dyDescent="0.3">
      <c r="A102" t="s">
        <v>2236</v>
      </c>
      <c r="B102" s="2">
        <v>400</v>
      </c>
      <c r="C102" s="27" t="s">
        <v>172</v>
      </c>
      <c r="D102" s="2">
        <v>335</v>
      </c>
      <c r="E102" s="27" t="s">
        <v>172</v>
      </c>
      <c r="F102" s="2">
        <v>411</v>
      </c>
      <c r="G102" s="27"/>
    </row>
    <row r="103" spans="1:7" x14ac:dyDescent="0.3">
      <c r="A103" t="s">
        <v>2237</v>
      </c>
      <c r="B103" s="2">
        <v>98</v>
      </c>
      <c r="C103" s="27" t="s">
        <v>172</v>
      </c>
      <c r="D103" s="2">
        <v>90</v>
      </c>
      <c r="E103" s="27" t="s">
        <v>172</v>
      </c>
      <c r="F103" s="2">
        <v>98</v>
      </c>
      <c r="G103" s="27"/>
    </row>
    <row r="104" spans="1:7" x14ac:dyDescent="0.3">
      <c r="A104" s="18"/>
      <c r="B104" s="18"/>
      <c r="C104" s="18"/>
      <c r="D104" s="18"/>
      <c r="E104" s="18"/>
      <c r="F104" s="18"/>
      <c r="G104" s="18"/>
    </row>
    <row r="109" spans="1:7" x14ac:dyDescent="0.3">
      <c r="A109" s="31" t="s">
        <v>2238</v>
      </c>
    </row>
    <row r="110" spans="1:7" ht="24" x14ac:dyDescent="0.3">
      <c r="A110" s="32" t="s">
        <v>2239</v>
      </c>
    </row>
    <row r="111" spans="1:7" x14ac:dyDescent="0.3">
      <c r="A111" s="33" t="s">
        <v>2240</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6" t="s">
        <v>2507</v>
      </c>
    </row>
    <row r="2" spans="1:21" s="26" customFormat="1" ht="72" x14ac:dyDescent="0.3">
      <c r="A2" s="132" t="s">
        <v>2269</v>
      </c>
      <c r="B2" s="133" t="s">
        <v>2270</v>
      </c>
      <c r="C2" s="133" t="s">
        <v>2271</v>
      </c>
      <c r="D2" s="133" t="s">
        <v>2272</v>
      </c>
      <c r="E2" s="134" t="s">
        <v>2273</v>
      </c>
      <c r="F2" s="125" t="s">
        <v>2274</v>
      </c>
      <c r="G2" s="136" t="s">
        <v>2275</v>
      </c>
      <c r="H2" s="64" t="s">
        <v>2276</v>
      </c>
      <c r="I2" s="126" t="s">
        <v>2277</v>
      </c>
      <c r="J2" s="125" t="s">
        <v>2278</v>
      </c>
      <c r="K2" s="136" t="s">
        <v>2279</v>
      </c>
      <c r="L2" s="64" t="s">
        <v>2280</v>
      </c>
      <c r="M2" s="126" t="s">
        <v>2281</v>
      </c>
      <c r="N2" s="125" t="s">
        <v>2282</v>
      </c>
      <c r="O2" s="136" t="s">
        <v>2283</v>
      </c>
      <c r="P2" s="125" t="s">
        <v>2284</v>
      </c>
      <c r="Q2" s="136" t="s">
        <v>2285</v>
      </c>
      <c r="R2" s="125" t="s">
        <v>2286</v>
      </c>
      <c r="S2" s="136" t="s">
        <v>2287</v>
      </c>
      <c r="T2" s="132" t="s">
        <v>2288</v>
      </c>
      <c r="U2" s="134" t="s">
        <v>2289</v>
      </c>
    </row>
    <row r="3" spans="1:21" x14ac:dyDescent="0.3">
      <c r="A3" s="127" t="s">
        <v>2290</v>
      </c>
      <c r="B3" t="s">
        <v>2291</v>
      </c>
      <c r="C3" t="s">
        <v>2292</v>
      </c>
      <c r="D3">
        <v>2015</v>
      </c>
      <c r="E3" s="128" t="s">
        <v>2293</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2290</v>
      </c>
      <c r="B4" t="s">
        <v>2291</v>
      </c>
      <c r="C4" t="s">
        <v>2292</v>
      </c>
      <c r="D4">
        <v>2016</v>
      </c>
      <c r="E4" s="128" t="s">
        <v>2293</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2290</v>
      </c>
      <c r="B5" t="s">
        <v>2291</v>
      </c>
      <c r="C5" t="s">
        <v>2292</v>
      </c>
      <c r="D5">
        <v>2017</v>
      </c>
      <c r="E5" s="128" t="s">
        <v>2293</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2290</v>
      </c>
      <c r="B6" t="s">
        <v>2291</v>
      </c>
      <c r="C6" t="s">
        <v>2294</v>
      </c>
      <c r="D6">
        <v>2018</v>
      </c>
      <c r="E6" s="128" t="s">
        <v>2293</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2290</v>
      </c>
      <c r="B7" t="s">
        <v>2291</v>
      </c>
      <c r="C7" t="s">
        <v>2294</v>
      </c>
      <c r="D7">
        <v>2019</v>
      </c>
      <c r="E7" s="128" t="s">
        <v>2293</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2295</v>
      </c>
      <c r="B8" t="s">
        <v>2296</v>
      </c>
      <c r="C8" t="s">
        <v>2297</v>
      </c>
      <c r="D8">
        <v>2016</v>
      </c>
      <c r="E8" s="128" t="s">
        <v>2293</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2295</v>
      </c>
      <c r="B9" t="s">
        <v>2296</v>
      </c>
      <c r="C9" t="s">
        <v>2297</v>
      </c>
      <c r="D9">
        <v>2017</v>
      </c>
      <c r="E9" s="128" t="s">
        <v>2293</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2295</v>
      </c>
      <c r="B10" t="s">
        <v>2296</v>
      </c>
      <c r="C10" t="s">
        <v>2298</v>
      </c>
      <c r="D10">
        <v>2018</v>
      </c>
      <c r="E10" s="128" t="s">
        <v>2293</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2299</v>
      </c>
      <c r="B11" t="s">
        <v>2300</v>
      </c>
      <c r="C11" t="s">
        <v>2301</v>
      </c>
      <c r="D11">
        <v>2017</v>
      </c>
      <c r="E11" s="128" t="s">
        <v>2293</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2299</v>
      </c>
      <c r="B12" t="s">
        <v>2300</v>
      </c>
      <c r="C12" t="s">
        <v>2302</v>
      </c>
      <c r="D12">
        <v>2018</v>
      </c>
      <c r="E12" s="128" t="s">
        <v>2293</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2299</v>
      </c>
      <c r="B13" t="s">
        <v>2300</v>
      </c>
      <c r="C13" t="s">
        <v>2302</v>
      </c>
      <c r="D13">
        <v>2019</v>
      </c>
      <c r="E13" s="128" t="s">
        <v>2293</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2290</v>
      </c>
      <c r="B14" t="s">
        <v>2303</v>
      </c>
      <c r="C14" t="s">
        <v>2292</v>
      </c>
      <c r="D14">
        <v>2017</v>
      </c>
      <c r="E14" s="128" t="s">
        <v>2293</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2290</v>
      </c>
      <c r="B15" t="s">
        <v>2303</v>
      </c>
      <c r="C15" t="s">
        <v>2294</v>
      </c>
      <c r="D15">
        <v>2018</v>
      </c>
      <c r="E15" s="128" t="s">
        <v>2293</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2290</v>
      </c>
      <c r="B16" t="s">
        <v>2303</v>
      </c>
      <c r="C16" t="s">
        <v>2294</v>
      </c>
      <c r="D16">
        <v>2019</v>
      </c>
      <c r="E16" s="128" t="s">
        <v>2293</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2304</v>
      </c>
      <c r="B17" t="s">
        <v>2305</v>
      </c>
      <c r="C17" t="s">
        <v>2292</v>
      </c>
      <c r="D17">
        <v>2016</v>
      </c>
      <c r="E17" s="128" t="s">
        <v>2293</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2304</v>
      </c>
      <c r="B18" t="s">
        <v>2305</v>
      </c>
      <c r="C18" t="s">
        <v>2292</v>
      </c>
      <c r="D18">
        <v>2017</v>
      </c>
      <c r="E18" s="128" t="s">
        <v>2293</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2304</v>
      </c>
      <c r="B19" t="s">
        <v>2305</v>
      </c>
      <c r="C19" t="s">
        <v>2294</v>
      </c>
      <c r="D19">
        <v>2018</v>
      </c>
      <c r="E19" s="128" t="s">
        <v>2293</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2304</v>
      </c>
      <c r="B20" t="s">
        <v>2305</v>
      </c>
      <c r="C20" t="s">
        <v>2294</v>
      </c>
      <c r="D20">
        <v>2019</v>
      </c>
      <c r="E20" s="128" t="s">
        <v>2293</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2306</v>
      </c>
      <c r="B21" t="s">
        <v>2307</v>
      </c>
      <c r="C21" t="s">
        <v>2302</v>
      </c>
      <c r="D21">
        <v>2018</v>
      </c>
      <c r="E21" s="128" t="s">
        <v>2293</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2306</v>
      </c>
      <c r="B22" t="s">
        <v>2307</v>
      </c>
      <c r="C22" t="s">
        <v>2302</v>
      </c>
      <c r="D22">
        <v>2019</v>
      </c>
      <c r="E22" s="128" t="s">
        <v>2293</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2308</v>
      </c>
      <c r="B23" t="s">
        <v>2309</v>
      </c>
      <c r="C23" t="s">
        <v>2292</v>
      </c>
      <c r="D23">
        <v>2015</v>
      </c>
      <c r="E23" s="128" t="s">
        <v>2293</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2308</v>
      </c>
      <c r="B24" t="s">
        <v>2309</v>
      </c>
      <c r="C24" t="s">
        <v>2292</v>
      </c>
      <c r="D24">
        <v>2016</v>
      </c>
      <c r="E24" s="128" t="s">
        <v>2293</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2308</v>
      </c>
      <c r="B25" t="s">
        <v>2309</v>
      </c>
      <c r="C25" t="s">
        <v>2292</v>
      </c>
      <c r="D25">
        <v>2017</v>
      </c>
      <c r="E25" s="128" t="s">
        <v>2293</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2308</v>
      </c>
      <c r="B26" t="s">
        <v>2309</v>
      </c>
      <c r="C26" t="s">
        <v>2294</v>
      </c>
      <c r="D26">
        <v>2018</v>
      </c>
      <c r="E26" s="128" t="s">
        <v>2293</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2308</v>
      </c>
      <c r="B27" t="s">
        <v>2309</v>
      </c>
      <c r="C27" t="s">
        <v>2294</v>
      </c>
      <c r="D27">
        <v>2019</v>
      </c>
      <c r="E27" s="128" t="s">
        <v>2293</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2308</v>
      </c>
      <c r="B28" t="s">
        <v>2310</v>
      </c>
      <c r="C28" t="s">
        <v>2292</v>
      </c>
      <c r="D28">
        <v>2015</v>
      </c>
      <c r="E28" s="128" t="s">
        <v>2293</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2308</v>
      </c>
      <c r="B29" t="s">
        <v>2310</v>
      </c>
      <c r="C29" t="s">
        <v>2292</v>
      </c>
      <c r="D29">
        <v>2016</v>
      </c>
      <c r="E29" s="128" t="s">
        <v>2293</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2308</v>
      </c>
      <c r="B30" t="s">
        <v>2310</v>
      </c>
      <c r="C30" t="s">
        <v>2292</v>
      </c>
      <c r="D30">
        <v>2017</v>
      </c>
      <c r="E30" s="128" t="s">
        <v>2293</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2308</v>
      </c>
      <c r="B31" t="s">
        <v>2310</v>
      </c>
      <c r="C31" t="s">
        <v>2294</v>
      </c>
      <c r="D31">
        <v>2018</v>
      </c>
      <c r="E31" s="128" t="s">
        <v>2293</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2308</v>
      </c>
      <c r="B32" t="s">
        <v>2310</v>
      </c>
      <c r="C32" t="s">
        <v>2294</v>
      </c>
      <c r="D32">
        <v>2019</v>
      </c>
      <c r="E32" s="128" t="s">
        <v>2293</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2299</v>
      </c>
      <c r="B33" t="s">
        <v>2311</v>
      </c>
      <c r="C33" t="s">
        <v>2302</v>
      </c>
      <c r="D33">
        <v>2018</v>
      </c>
      <c r="E33" s="128" t="s">
        <v>2293</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2299</v>
      </c>
      <c r="B34" t="s">
        <v>2311</v>
      </c>
      <c r="C34" t="s">
        <v>2302</v>
      </c>
      <c r="D34">
        <v>2019</v>
      </c>
      <c r="E34" s="128" t="s">
        <v>2293</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2290</v>
      </c>
      <c r="B35" t="s">
        <v>2312</v>
      </c>
      <c r="C35" t="s">
        <v>2292</v>
      </c>
      <c r="D35">
        <v>2015</v>
      </c>
      <c r="E35" s="128" t="s">
        <v>2293</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2290</v>
      </c>
      <c r="B36" t="s">
        <v>2312</v>
      </c>
      <c r="C36" t="s">
        <v>2292</v>
      </c>
      <c r="D36">
        <v>2016</v>
      </c>
      <c r="E36" s="128" t="s">
        <v>2293</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2290</v>
      </c>
      <c r="B37" t="s">
        <v>2312</v>
      </c>
      <c r="C37" t="s">
        <v>2292</v>
      </c>
      <c r="D37">
        <v>2017</v>
      </c>
      <c r="E37" s="128" t="s">
        <v>2293</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2290</v>
      </c>
      <c r="B38" t="s">
        <v>2312</v>
      </c>
      <c r="C38" t="s">
        <v>2294</v>
      </c>
      <c r="D38">
        <v>2018</v>
      </c>
      <c r="E38" s="128" t="s">
        <v>2293</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2290</v>
      </c>
      <c r="B39" t="s">
        <v>2312</v>
      </c>
      <c r="C39" t="s">
        <v>2294</v>
      </c>
      <c r="D39">
        <v>2019</v>
      </c>
      <c r="E39" s="128" t="s">
        <v>2293</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2313</v>
      </c>
      <c r="B40" t="s">
        <v>2314</v>
      </c>
      <c r="C40" t="s">
        <v>2292</v>
      </c>
      <c r="D40">
        <v>2015</v>
      </c>
      <c r="E40" s="128" t="s">
        <v>2293</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2313</v>
      </c>
      <c r="B41" t="s">
        <v>2314</v>
      </c>
      <c r="C41" t="s">
        <v>2292</v>
      </c>
      <c r="D41">
        <v>2016</v>
      </c>
      <c r="E41" s="128" t="s">
        <v>2293</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2313</v>
      </c>
      <c r="B42" t="s">
        <v>2314</v>
      </c>
      <c r="C42" t="s">
        <v>2292</v>
      </c>
      <c r="D42">
        <v>2017</v>
      </c>
      <c r="E42" s="128" t="s">
        <v>2293</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2313</v>
      </c>
      <c r="B43" t="s">
        <v>2314</v>
      </c>
      <c r="C43" t="s">
        <v>2294</v>
      </c>
      <c r="D43">
        <v>2018</v>
      </c>
      <c r="E43" s="128" t="s">
        <v>2293</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2313</v>
      </c>
      <c r="B44" t="s">
        <v>2314</v>
      </c>
      <c r="C44" t="s">
        <v>2294</v>
      </c>
      <c r="D44">
        <v>2019</v>
      </c>
      <c r="E44" s="128" t="s">
        <v>2293</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2295</v>
      </c>
      <c r="B45" t="s">
        <v>2315</v>
      </c>
      <c r="C45" t="s">
        <v>2298</v>
      </c>
      <c r="D45">
        <v>2018</v>
      </c>
      <c r="E45" s="128" t="s">
        <v>2293</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2295</v>
      </c>
      <c r="B46" t="s">
        <v>2315</v>
      </c>
      <c r="C46" t="s">
        <v>2298</v>
      </c>
      <c r="D46">
        <v>2019</v>
      </c>
      <c r="E46" s="128" t="s">
        <v>2293</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2316</v>
      </c>
      <c r="B47" t="s">
        <v>2317</v>
      </c>
      <c r="C47" t="s">
        <v>2294</v>
      </c>
      <c r="D47">
        <v>2018</v>
      </c>
      <c r="E47" s="128" t="s">
        <v>2293</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2316</v>
      </c>
      <c r="B48" t="s">
        <v>2317</v>
      </c>
      <c r="C48" t="s">
        <v>2294</v>
      </c>
      <c r="D48">
        <v>2019</v>
      </c>
      <c r="E48" s="128" t="s">
        <v>2293</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2313</v>
      </c>
      <c r="B49" t="s">
        <v>2318</v>
      </c>
      <c r="C49" t="s">
        <v>2292</v>
      </c>
      <c r="D49">
        <v>2017</v>
      </c>
      <c r="E49" s="128" t="s">
        <v>2293</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2313</v>
      </c>
      <c r="B50" t="s">
        <v>2318</v>
      </c>
      <c r="C50" t="s">
        <v>2294</v>
      </c>
      <c r="D50">
        <v>2018</v>
      </c>
      <c r="E50" s="128" t="s">
        <v>2293</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2313</v>
      </c>
      <c r="B51" t="s">
        <v>2318</v>
      </c>
      <c r="C51" t="s">
        <v>2294</v>
      </c>
      <c r="D51">
        <v>2019</v>
      </c>
      <c r="E51" s="128" t="s">
        <v>2293</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2313</v>
      </c>
      <c r="B52" t="s">
        <v>2319</v>
      </c>
      <c r="C52" t="s">
        <v>2292</v>
      </c>
      <c r="D52">
        <v>2016</v>
      </c>
      <c r="E52" s="128" t="s">
        <v>2293</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2313</v>
      </c>
      <c r="B53" t="s">
        <v>2319</v>
      </c>
      <c r="C53" t="s">
        <v>2292</v>
      </c>
      <c r="D53">
        <v>2017</v>
      </c>
      <c r="E53" s="128" t="s">
        <v>2293</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2313</v>
      </c>
      <c r="B54" t="s">
        <v>2319</v>
      </c>
      <c r="C54" t="s">
        <v>2294</v>
      </c>
      <c r="D54">
        <v>2018</v>
      </c>
      <c r="E54" s="128" t="s">
        <v>2293</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2308</v>
      </c>
      <c r="B55" t="s">
        <v>2320</v>
      </c>
      <c r="C55" t="s">
        <v>2292</v>
      </c>
      <c r="D55">
        <v>2017</v>
      </c>
      <c r="E55" s="128" t="s">
        <v>2293</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2308</v>
      </c>
      <c r="B56" t="s">
        <v>2320</v>
      </c>
      <c r="C56" t="s">
        <v>2294</v>
      </c>
      <c r="D56">
        <v>2018</v>
      </c>
      <c r="E56" s="128" t="s">
        <v>2293</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2308</v>
      </c>
      <c r="B57" t="s">
        <v>2320</v>
      </c>
      <c r="C57" t="s">
        <v>2294</v>
      </c>
      <c r="D57">
        <v>2019</v>
      </c>
      <c r="E57" s="128" t="s">
        <v>2293</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2308</v>
      </c>
      <c r="B58" t="s">
        <v>2321</v>
      </c>
      <c r="C58" t="s">
        <v>2292</v>
      </c>
      <c r="D58">
        <v>2016</v>
      </c>
      <c r="E58" s="128" t="s">
        <v>2293</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2308</v>
      </c>
      <c r="B59" t="s">
        <v>2321</v>
      </c>
      <c r="C59" t="s">
        <v>2292</v>
      </c>
      <c r="D59">
        <v>2017</v>
      </c>
      <c r="E59" s="128" t="s">
        <v>2293</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2308</v>
      </c>
      <c r="B60" t="s">
        <v>2321</v>
      </c>
      <c r="C60" t="s">
        <v>2294</v>
      </c>
      <c r="D60">
        <v>2018</v>
      </c>
      <c r="E60" s="128" t="s">
        <v>2293</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2308</v>
      </c>
      <c r="B61" t="s">
        <v>2321</v>
      </c>
      <c r="C61" t="s">
        <v>2294</v>
      </c>
      <c r="D61">
        <v>2019</v>
      </c>
      <c r="E61" s="128" t="s">
        <v>2293</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2308</v>
      </c>
      <c r="B62" t="s">
        <v>2308</v>
      </c>
      <c r="C62" t="s">
        <v>2292</v>
      </c>
      <c r="D62">
        <v>2015</v>
      </c>
      <c r="E62" s="128" t="s">
        <v>2293</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2308</v>
      </c>
      <c r="B63" t="s">
        <v>2308</v>
      </c>
      <c r="C63" t="s">
        <v>2292</v>
      </c>
      <c r="D63">
        <v>2016</v>
      </c>
      <c r="E63" s="128" t="s">
        <v>2293</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2308</v>
      </c>
      <c r="B64" t="s">
        <v>2308</v>
      </c>
      <c r="C64" t="s">
        <v>2292</v>
      </c>
      <c r="D64">
        <v>2017</v>
      </c>
      <c r="E64" s="128" t="s">
        <v>2293</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2308</v>
      </c>
      <c r="B65" t="s">
        <v>2308</v>
      </c>
      <c r="C65" t="s">
        <v>2294</v>
      </c>
      <c r="D65">
        <v>2018</v>
      </c>
      <c r="E65" s="128" t="s">
        <v>2293</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2308</v>
      </c>
      <c r="B66" t="s">
        <v>2308</v>
      </c>
      <c r="C66" t="s">
        <v>2294</v>
      </c>
      <c r="D66">
        <v>2019</v>
      </c>
      <c r="E66" s="128" t="s">
        <v>2293</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2308</v>
      </c>
      <c r="B67" t="s">
        <v>2322</v>
      </c>
      <c r="C67" t="s">
        <v>2292</v>
      </c>
      <c r="D67">
        <v>2015</v>
      </c>
      <c r="E67" s="128" t="s">
        <v>2293</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2308</v>
      </c>
      <c r="B68" t="s">
        <v>2322</v>
      </c>
      <c r="C68" t="s">
        <v>2292</v>
      </c>
      <c r="D68">
        <v>2016</v>
      </c>
      <c r="E68" s="128" t="s">
        <v>2293</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2308</v>
      </c>
      <c r="B69" t="s">
        <v>2322</v>
      </c>
      <c r="C69" t="s">
        <v>2292</v>
      </c>
      <c r="D69">
        <v>2017</v>
      </c>
      <c r="E69" s="128" t="s">
        <v>2293</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2308</v>
      </c>
      <c r="B70" t="s">
        <v>2322</v>
      </c>
      <c r="C70" t="s">
        <v>2294</v>
      </c>
      <c r="D70">
        <v>2018</v>
      </c>
      <c r="E70" s="128" t="s">
        <v>2293</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2308</v>
      </c>
      <c r="B71" t="s">
        <v>2322</v>
      </c>
      <c r="C71" t="s">
        <v>2294</v>
      </c>
      <c r="D71">
        <v>2019</v>
      </c>
      <c r="E71" s="128" t="s">
        <v>2293</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2295</v>
      </c>
      <c r="B72" t="s">
        <v>2323</v>
      </c>
      <c r="C72" t="s">
        <v>2298</v>
      </c>
      <c r="D72">
        <v>2018</v>
      </c>
      <c r="E72" s="128" t="s">
        <v>2293</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2295</v>
      </c>
      <c r="B73" t="s">
        <v>2323</v>
      </c>
      <c r="C73" t="s">
        <v>2298</v>
      </c>
      <c r="D73">
        <v>2019</v>
      </c>
      <c r="E73" s="128" t="s">
        <v>2293</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2299</v>
      </c>
      <c r="B74" t="s">
        <v>2324</v>
      </c>
      <c r="C74" t="s">
        <v>2301</v>
      </c>
      <c r="D74">
        <v>2016</v>
      </c>
      <c r="E74" s="128" t="s">
        <v>2293</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2299</v>
      </c>
      <c r="B75" t="s">
        <v>2324</v>
      </c>
      <c r="C75" t="s">
        <v>2301</v>
      </c>
      <c r="D75">
        <v>2017</v>
      </c>
      <c r="E75" s="128" t="s">
        <v>2293</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2299</v>
      </c>
      <c r="B76" t="s">
        <v>2324</v>
      </c>
      <c r="C76" t="s">
        <v>2302</v>
      </c>
      <c r="D76">
        <v>2018</v>
      </c>
      <c r="E76" s="128" t="s">
        <v>2293</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2299</v>
      </c>
      <c r="B77" t="s">
        <v>2324</v>
      </c>
      <c r="C77" t="s">
        <v>2302</v>
      </c>
      <c r="D77">
        <v>2019</v>
      </c>
      <c r="E77" s="128" t="s">
        <v>2293</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2304</v>
      </c>
      <c r="B78" t="s">
        <v>2325</v>
      </c>
      <c r="C78" t="s">
        <v>2292</v>
      </c>
      <c r="D78">
        <v>2015</v>
      </c>
      <c r="E78" s="128" t="s">
        <v>2293</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2304</v>
      </c>
      <c r="B79" t="s">
        <v>2325</v>
      </c>
      <c r="C79" t="s">
        <v>2292</v>
      </c>
      <c r="D79">
        <v>2016</v>
      </c>
      <c r="E79" s="128" t="s">
        <v>2293</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2304</v>
      </c>
      <c r="B80" t="s">
        <v>2325</v>
      </c>
      <c r="C80" t="s">
        <v>2292</v>
      </c>
      <c r="D80">
        <v>2017</v>
      </c>
      <c r="E80" s="128" t="s">
        <v>2293</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2304</v>
      </c>
      <c r="B81" t="s">
        <v>2325</v>
      </c>
      <c r="C81" t="s">
        <v>2294</v>
      </c>
      <c r="D81">
        <v>2018</v>
      </c>
      <c r="E81" s="128" t="s">
        <v>2293</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2304</v>
      </c>
      <c r="B82" t="s">
        <v>2325</v>
      </c>
      <c r="C82" t="s">
        <v>2294</v>
      </c>
      <c r="D82">
        <v>2019</v>
      </c>
      <c r="E82" s="128" t="s">
        <v>2293</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2308</v>
      </c>
      <c r="B83" t="s">
        <v>2326</v>
      </c>
      <c r="C83" t="s">
        <v>2292</v>
      </c>
      <c r="D83">
        <v>2015</v>
      </c>
      <c r="E83" s="128" t="s">
        <v>2293</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2308</v>
      </c>
      <c r="B84" t="s">
        <v>2326</v>
      </c>
      <c r="C84" t="s">
        <v>2292</v>
      </c>
      <c r="D84">
        <v>2016</v>
      </c>
      <c r="E84" s="128" t="s">
        <v>2293</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2308</v>
      </c>
      <c r="B85" t="s">
        <v>2326</v>
      </c>
      <c r="C85" t="s">
        <v>2292</v>
      </c>
      <c r="D85">
        <v>2017</v>
      </c>
      <c r="E85" s="128" t="s">
        <v>2293</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2308</v>
      </c>
      <c r="B86" t="s">
        <v>2326</v>
      </c>
      <c r="C86" t="s">
        <v>2294</v>
      </c>
      <c r="D86">
        <v>2018</v>
      </c>
      <c r="E86" s="128" t="s">
        <v>2293</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2308</v>
      </c>
      <c r="B87" t="s">
        <v>2327</v>
      </c>
      <c r="C87" t="s">
        <v>2292</v>
      </c>
      <c r="D87">
        <v>2017</v>
      </c>
      <c r="E87" s="128" t="s">
        <v>2293</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2308</v>
      </c>
      <c r="B88" t="s">
        <v>2327</v>
      </c>
      <c r="C88" t="s">
        <v>2294</v>
      </c>
      <c r="D88">
        <v>2018</v>
      </c>
      <c r="E88" s="128" t="s">
        <v>2293</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2308</v>
      </c>
      <c r="B89" t="s">
        <v>2327</v>
      </c>
      <c r="C89" t="s">
        <v>2294</v>
      </c>
      <c r="D89">
        <v>2019</v>
      </c>
      <c r="E89" s="128" t="s">
        <v>2293</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2290</v>
      </c>
      <c r="B90" t="s">
        <v>2328</v>
      </c>
      <c r="C90" t="s">
        <v>2292</v>
      </c>
      <c r="D90">
        <v>2015</v>
      </c>
      <c r="E90" s="128" t="s">
        <v>2293</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2290</v>
      </c>
      <c r="B91" t="s">
        <v>2328</v>
      </c>
      <c r="C91" t="s">
        <v>2292</v>
      </c>
      <c r="D91">
        <v>2016</v>
      </c>
      <c r="E91" s="128" t="s">
        <v>2293</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2290</v>
      </c>
      <c r="B92" t="s">
        <v>2328</v>
      </c>
      <c r="C92" t="s">
        <v>2292</v>
      </c>
      <c r="D92">
        <v>2017</v>
      </c>
      <c r="E92" s="128" t="s">
        <v>2293</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2290</v>
      </c>
      <c r="B93" t="s">
        <v>2328</v>
      </c>
      <c r="C93" t="s">
        <v>2294</v>
      </c>
      <c r="D93">
        <v>2018</v>
      </c>
      <c r="E93" s="128" t="s">
        <v>2293</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2290</v>
      </c>
      <c r="B94" t="s">
        <v>2328</v>
      </c>
      <c r="C94" t="s">
        <v>2294</v>
      </c>
      <c r="D94">
        <v>2019</v>
      </c>
      <c r="E94" s="128" t="s">
        <v>2293</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2299</v>
      </c>
      <c r="B95" t="s">
        <v>2329</v>
      </c>
      <c r="C95" t="s">
        <v>2301</v>
      </c>
      <c r="D95">
        <v>2017</v>
      </c>
      <c r="E95" s="128" t="s">
        <v>2293</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2299</v>
      </c>
      <c r="B96" t="s">
        <v>2329</v>
      </c>
      <c r="C96" t="s">
        <v>2302</v>
      </c>
      <c r="D96">
        <v>2018</v>
      </c>
      <c r="E96" s="128" t="s">
        <v>2293</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2299</v>
      </c>
      <c r="B97" t="s">
        <v>2329</v>
      </c>
      <c r="C97" t="s">
        <v>2302</v>
      </c>
      <c r="D97">
        <v>2019</v>
      </c>
      <c r="E97" s="128" t="s">
        <v>2293</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2308</v>
      </c>
      <c r="B98" t="s">
        <v>2330</v>
      </c>
      <c r="C98" t="s">
        <v>2292</v>
      </c>
      <c r="D98">
        <v>2017</v>
      </c>
      <c r="E98" s="128" t="s">
        <v>2293</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2308</v>
      </c>
      <c r="B99" t="s">
        <v>2330</v>
      </c>
      <c r="C99" t="s">
        <v>2294</v>
      </c>
      <c r="D99">
        <v>2018</v>
      </c>
      <c r="E99" s="128" t="s">
        <v>2293</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2308</v>
      </c>
      <c r="B100" t="s">
        <v>2330</v>
      </c>
      <c r="C100" t="s">
        <v>2294</v>
      </c>
      <c r="D100">
        <v>2019</v>
      </c>
      <c r="E100" s="128" t="s">
        <v>2293</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2316</v>
      </c>
      <c r="B101" t="s">
        <v>2331</v>
      </c>
      <c r="C101" t="s">
        <v>2292</v>
      </c>
      <c r="D101">
        <v>2015</v>
      </c>
      <c r="E101" s="128" t="s">
        <v>2293</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2316</v>
      </c>
      <c r="B102" t="s">
        <v>2331</v>
      </c>
      <c r="C102" t="s">
        <v>2292</v>
      </c>
      <c r="D102">
        <v>2016</v>
      </c>
      <c r="E102" s="128" t="s">
        <v>2293</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2316</v>
      </c>
      <c r="B103" t="s">
        <v>2331</v>
      </c>
      <c r="C103" t="s">
        <v>2292</v>
      </c>
      <c r="D103">
        <v>2017</v>
      </c>
      <c r="E103" s="128" t="s">
        <v>2293</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2316</v>
      </c>
      <c r="B104" t="s">
        <v>2331</v>
      </c>
      <c r="C104" t="s">
        <v>2294</v>
      </c>
      <c r="D104">
        <v>2018</v>
      </c>
      <c r="E104" s="128" t="s">
        <v>2293</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2316</v>
      </c>
      <c r="B105" t="s">
        <v>2331</v>
      </c>
      <c r="C105" t="s">
        <v>2294</v>
      </c>
      <c r="D105">
        <v>2019</v>
      </c>
      <c r="E105" s="128" t="s">
        <v>2293</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2299</v>
      </c>
      <c r="B106" t="s">
        <v>2332</v>
      </c>
      <c r="C106" t="s">
        <v>2302</v>
      </c>
      <c r="D106">
        <v>2018</v>
      </c>
      <c r="E106" s="128" t="s">
        <v>2293</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2299</v>
      </c>
      <c r="B107" t="s">
        <v>2332</v>
      </c>
      <c r="C107" t="s">
        <v>2302</v>
      </c>
      <c r="D107">
        <v>2019</v>
      </c>
      <c r="E107" s="128" t="s">
        <v>2293</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2313</v>
      </c>
      <c r="B108" t="s">
        <v>2333</v>
      </c>
      <c r="C108" t="s">
        <v>2292</v>
      </c>
      <c r="D108">
        <v>2015</v>
      </c>
      <c r="E108" s="128" t="s">
        <v>2293</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2313</v>
      </c>
      <c r="B109" t="s">
        <v>2333</v>
      </c>
      <c r="C109" t="s">
        <v>2292</v>
      </c>
      <c r="D109">
        <v>2016</v>
      </c>
      <c r="E109" s="128" t="s">
        <v>2293</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2313</v>
      </c>
      <c r="B110" t="s">
        <v>2333</v>
      </c>
      <c r="C110" t="s">
        <v>2292</v>
      </c>
      <c r="D110">
        <v>2017</v>
      </c>
      <c r="E110" s="128" t="s">
        <v>2293</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2313</v>
      </c>
      <c r="B111" t="s">
        <v>2333</v>
      </c>
      <c r="C111" t="s">
        <v>2294</v>
      </c>
      <c r="D111">
        <v>2018</v>
      </c>
      <c r="E111" s="128" t="s">
        <v>2293</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2313</v>
      </c>
      <c r="B112" t="s">
        <v>2333</v>
      </c>
      <c r="C112" t="s">
        <v>2294</v>
      </c>
      <c r="D112">
        <v>2019</v>
      </c>
      <c r="E112" s="128" t="s">
        <v>2293</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2295</v>
      </c>
      <c r="B113" t="s">
        <v>2334</v>
      </c>
      <c r="C113" t="s">
        <v>2297</v>
      </c>
      <c r="D113">
        <v>2016</v>
      </c>
      <c r="E113" s="128" t="s">
        <v>2293</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2295</v>
      </c>
      <c r="B114" t="s">
        <v>2334</v>
      </c>
      <c r="C114" t="s">
        <v>2297</v>
      </c>
      <c r="D114">
        <v>2017</v>
      </c>
      <c r="E114" s="128" t="s">
        <v>2293</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2295</v>
      </c>
      <c r="B115" t="s">
        <v>2334</v>
      </c>
      <c r="C115" t="s">
        <v>2298</v>
      </c>
      <c r="D115">
        <v>2018</v>
      </c>
      <c r="E115" s="128" t="s">
        <v>2293</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2295</v>
      </c>
      <c r="B116" t="s">
        <v>2334</v>
      </c>
      <c r="C116" t="s">
        <v>2298</v>
      </c>
      <c r="D116">
        <v>2019</v>
      </c>
      <c r="E116" s="128" t="s">
        <v>2293</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2316</v>
      </c>
      <c r="B117" t="s">
        <v>2335</v>
      </c>
      <c r="C117" t="s">
        <v>2292</v>
      </c>
      <c r="D117">
        <v>2017</v>
      </c>
      <c r="E117" s="128" t="s">
        <v>2293</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2316</v>
      </c>
      <c r="B118" t="s">
        <v>2335</v>
      </c>
      <c r="C118" t="s">
        <v>2294</v>
      </c>
      <c r="D118">
        <v>2018</v>
      </c>
      <c r="E118" s="128" t="s">
        <v>2293</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2295</v>
      </c>
      <c r="B119" t="s">
        <v>2336</v>
      </c>
      <c r="C119" t="s">
        <v>2297</v>
      </c>
      <c r="D119">
        <v>2016</v>
      </c>
      <c r="E119" s="128" t="s">
        <v>2293</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2295</v>
      </c>
      <c r="B120" t="s">
        <v>2336</v>
      </c>
      <c r="C120" t="s">
        <v>2297</v>
      </c>
      <c r="D120">
        <v>2017</v>
      </c>
      <c r="E120" s="128" t="s">
        <v>2293</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2295</v>
      </c>
      <c r="B121" t="s">
        <v>2336</v>
      </c>
      <c r="C121" t="s">
        <v>2298</v>
      </c>
      <c r="D121">
        <v>2018</v>
      </c>
      <c r="E121" s="128" t="s">
        <v>2293</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2295</v>
      </c>
      <c r="B122" t="s">
        <v>2336</v>
      </c>
      <c r="C122" t="s">
        <v>2298</v>
      </c>
      <c r="D122">
        <v>2019</v>
      </c>
      <c r="E122" s="128" t="s">
        <v>2293</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2306</v>
      </c>
      <c r="B123" t="s">
        <v>2306</v>
      </c>
      <c r="C123" t="s">
        <v>2337</v>
      </c>
      <c r="D123">
        <v>2014</v>
      </c>
      <c r="E123" s="128" t="s">
        <v>2293</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2306</v>
      </c>
      <c r="B124" t="s">
        <v>2306</v>
      </c>
      <c r="C124" t="s">
        <v>2337</v>
      </c>
      <c r="D124">
        <v>2015</v>
      </c>
      <c r="E124" s="128" t="s">
        <v>2293</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2306</v>
      </c>
      <c r="B125" t="s">
        <v>2306</v>
      </c>
      <c r="C125" t="s">
        <v>2301</v>
      </c>
      <c r="D125">
        <v>2016</v>
      </c>
      <c r="E125" s="128" t="s">
        <v>2293</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2306</v>
      </c>
      <c r="B126" t="s">
        <v>2306</v>
      </c>
      <c r="C126" t="s">
        <v>2301</v>
      </c>
      <c r="D126">
        <v>2017</v>
      </c>
      <c r="E126" s="128" t="s">
        <v>2293</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2306</v>
      </c>
      <c r="B127" t="s">
        <v>2306</v>
      </c>
      <c r="C127" t="s">
        <v>2302</v>
      </c>
      <c r="D127">
        <v>2018</v>
      </c>
      <c r="E127" s="128" t="s">
        <v>2293</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2306</v>
      </c>
      <c r="B128" t="s">
        <v>2306</v>
      </c>
      <c r="C128" t="s">
        <v>2302</v>
      </c>
      <c r="D128">
        <v>2019</v>
      </c>
      <c r="E128" s="128" t="s">
        <v>2293</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2306</v>
      </c>
      <c r="B129" t="s">
        <v>2338</v>
      </c>
      <c r="C129" t="s">
        <v>2337</v>
      </c>
      <c r="D129">
        <v>2015</v>
      </c>
      <c r="E129" s="128" t="s">
        <v>2293</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2306</v>
      </c>
      <c r="B130" t="s">
        <v>2338</v>
      </c>
      <c r="C130" t="s">
        <v>2301</v>
      </c>
      <c r="D130">
        <v>2016</v>
      </c>
      <c r="E130" s="128" t="s">
        <v>2293</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2306</v>
      </c>
      <c r="B131" t="s">
        <v>2338</v>
      </c>
      <c r="C131" t="s">
        <v>2301</v>
      </c>
      <c r="D131">
        <v>2017</v>
      </c>
      <c r="E131" s="128" t="s">
        <v>2293</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2306</v>
      </c>
      <c r="B132" t="s">
        <v>2338</v>
      </c>
      <c r="C132" t="s">
        <v>2302</v>
      </c>
      <c r="D132">
        <v>2018</v>
      </c>
      <c r="E132" s="128" t="s">
        <v>2293</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2306</v>
      </c>
      <c r="B133" t="s">
        <v>2338</v>
      </c>
      <c r="C133" t="s">
        <v>2302</v>
      </c>
      <c r="D133">
        <v>2019</v>
      </c>
      <c r="E133" s="128" t="s">
        <v>2293</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2316</v>
      </c>
      <c r="B134" t="s">
        <v>2339</v>
      </c>
      <c r="C134" t="s">
        <v>2294</v>
      </c>
      <c r="D134">
        <v>2018</v>
      </c>
      <c r="E134" s="128" t="s">
        <v>2293</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2316</v>
      </c>
      <c r="B135" t="s">
        <v>2339</v>
      </c>
      <c r="C135" t="s">
        <v>2294</v>
      </c>
      <c r="D135">
        <v>2019</v>
      </c>
      <c r="E135" s="128" t="s">
        <v>2293</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2290</v>
      </c>
      <c r="B136" t="s">
        <v>2340</v>
      </c>
      <c r="C136" t="s">
        <v>2294</v>
      </c>
      <c r="D136">
        <v>2018</v>
      </c>
      <c r="E136" s="128" t="s">
        <v>2293</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2290</v>
      </c>
      <c r="B137" t="s">
        <v>2340</v>
      </c>
      <c r="C137" t="s">
        <v>2294</v>
      </c>
      <c r="D137">
        <v>2019</v>
      </c>
      <c r="E137" s="128" t="s">
        <v>2293</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2290</v>
      </c>
      <c r="B138" t="s">
        <v>2341</v>
      </c>
      <c r="C138" t="s">
        <v>2292</v>
      </c>
      <c r="D138">
        <v>2016</v>
      </c>
      <c r="E138" s="128" t="s">
        <v>2293</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2290</v>
      </c>
      <c r="B139" t="s">
        <v>2341</v>
      </c>
      <c r="C139" t="s">
        <v>2292</v>
      </c>
      <c r="D139">
        <v>2017</v>
      </c>
      <c r="E139" s="128" t="s">
        <v>2293</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2290</v>
      </c>
      <c r="B140" t="s">
        <v>2341</v>
      </c>
      <c r="C140" t="s">
        <v>2294</v>
      </c>
      <c r="D140">
        <v>2019</v>
      </c>
      <c r="E140" s="128" t="s">
        <v>2293</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2308</v>
      </c>
      <c r="B141" t="s">
        <v>2342</v>
      </c>
      <c r="C141" t="s">
        <v>2292</v>
      </c>
      <c r="D141">
        <v>2017</v>
      </c>
      <c r="E141" s="128" t="s">
        <v>2293</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2295</v>
      </c>
      <c r="B142" t="s">
        <v>2295</v>
      </c>
      <c r="C142" t="s">
        <v>2297</v>
      </c>
      <c r="D142">
        <v>2017</v>
      </c>
      <c r="E142" s="128" t="s">
        <v>2293</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2295</v>
      </c>
      <c r="B143" t="s">
        <v>2295</v>
      </c>
      <c r="C143" t="s">
        <v>2298</v>
      </c>
      <c r="D143">
        <v>2018</v>
      </c>
      <c r="E143" s="128" t="s">
        <v>2293</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2295</v>
      </c>
      <c r="B144" t="s">
        <v>2295</v>
      </c>
      <c r="C144" t="s">
        <v>2298</v>
      </c>
      <c r="D144">
        <v>2019</v>
      </c>
      <c r="E144" s="128" t="s">
        <v>2293</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2295</v>
      </c>
      <c r="B145" t="s">
        <v>2343</v>
      </c>
      <c r="C145" t="s">
        <v>2297</v>
      </c>
      <c r="D145">
        <v>2016</v>
      </c>
      <c r="E145" s="128" t="s">
        <v>2293</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2295</v>
      </c>
      <c r="B146" t="s">
        <v>2343</v>
      </c>
      <c r="C146" t="s">
        <v>2297</v>
      </c>
      <c r="D146">
        <v>2017</v>
      </c>
      <c r="E146" s="128" t="s">
        <v>2293</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2295</v>
      </c>
      <c r="B147" t="s">
        <v>2343</v>
      </c>
      <c r="C147" t="s">
        <v>2298</v>
      </c>
      <c r="D147">
        <v>2018</v>
      </c>
      <c r="E147" s="128" t="s">
        <v>2293</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2295</v>
      </c>
      <c r="B148" t="s">
        <v>2343</v>
      </c>
      <c r="C148" t="s">
        <v>2298</v>
      </c>
      <c r="D148">
        <v>2019</v>
      </c>
      <c r="E148" s="128" t="s">
        <v>2293</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2304</v>
      </c>
      <c r="B149" t="s">
        <v>2344</v>
      </c>
      <c r="C149" t="s">
        <v>2292</v>
      </c>
      <c r="D149">
        <v>2015</v>
      </c>
      <c r="E149" s="128" t="s">
        <v>2293</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2304</v>
      </c>
      <c r="B150" t="s">
        <v>2344</v>
      </c>
      <c r="C150" t="s">
        <v>2292</v>
      </c>
      <c r="D150">
        <v>2016</v>
      </c>
      <c r="E150" s="128" t="s">
        <v>2293</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2304</v>
      </c>
      <c r="B151" t="s">
        <v>2344</v>
      </c>
      <c r="C151" t="s">
        <v>2292</v>
      </c>
      <c r="D151">
        <v>2017</v>
      </c>
      <c r="E151" s="128" t="s">
        <v>2293</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2304</v>
      </c>
      <c r="B152" t="s">
        <v>2344</v>
      </c>
      <c r="C152" t="s">
        <v>2294</v>
      </c>
      <c r="D152">
        <v>2018</v>
      </c>
      <c r="E152" s="128" t="s">
        <v>2293</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2304</v>
      </c>
      <c r="B153" t="s">
        <v>2344</v>
      </c>
      <c r="C153" t="s">
        <v>2294</v>
      </c>
      <c r="D153">
        <v>2019</v>
      </c>
      <c r="E153" s="128" t="s">
        <v>2293</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2304</v>
      </c>
      <c r="B154" t="s">
        <v>2345</v>
      </c>
      <c r="C154" t="s">
        <v>2294</v>
      </c>
      <c r="D154">
        <v>2018</v>
      </c>
      <c r="E154" s="128" t="s">
        <v>2293</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2304</v>
      </c>
      <c r="B155" t="s">
        <v>2345</v>
      </c>
      <c r="C155" t="s">
        <v>2294</v>
      </c>
      <c r="D155">
        <v>2019</v>
      </c>
      <c r="E155" s="128" t="s">
        <v>2293</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2304</v>
      </c>
      <c r="B156" t="s">
        <v>2346</v>
      </c>
      <c r="C156" t="s">
        <v>2292</v>
      </c>
      <c r="D156">
        <v>2016</v>
      </c>
      <c r="E156" s="128" t="s">
        <v>2293</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2304</v>
      </c>
      <c r="B157" t="s">
        <v>2346</v>
      </c>
      <c r="C157" t="s">
        <v>2292</v>
      </c>
      <c r="D157">
        <v>2017</v>
      </c>
      <c r="E157" s="128" t="s">
        <v>2293</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2304</v>
      </c>
      <c r="B158" t="s">
        <v>2346</v>
      </c>
      <c r="C158" t="s">
        <v>2294</v>
      </c>
      <c r="D158">
        <v>2018</v>
      </c>
      <c r="E158" s="128" t="s">
        <v>2293</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2304</v>
      </c>
      <c r="B159" t="s">
        <v>2346</v>
      </c>
      <c r="C159" t="s">
        <v>2294</v>
      </c>
      <c r="D159">
        <v>2019</v>
      </c>
      <c r="E159" s="128" t="s">
        <v>2293</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2308</v>
      </c>
      <c r="B160" t="s">
        <v>2347</v>
      </c>
      <c r="C160" t="s">
        <v>2292</v>
      </c>
      <c r="D160">
        <v>2017</v>
      </c>
      <c r="E160" s="128" t="s">
        <v>2293</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2308</v>
      </c>
      <c r="B161" t="s">
        <v>2347</v>
      </c>
      <c r="C161" t="s">
        <v>2294</v>
      </c>
      <c r="D161">
        <v>2018</v>
      </c>
      <c r="E161" s="128" t="s">
        <v>2293</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2308</v>
      </c>
      <c r="B162" t="s">
        <v>2347</v>
      </c>
      <c r="C162" t="s">
        <v>2294</v>
      </c>
      <c r="D162">
        <v>2019</v>
      </c>
      <c r="E162" s="128" t="s">
        <v>2293</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2308</v>
      </c>
      <c r="B163" t="s">
        <v>2348</v>
      </c>
      <c r="C163" t="s">
        <v>2292</v>
      </c>
      <c r="D163">
        <v>2015</v>
      </c>
      <c r="E163" s="128" t="s">
        <v>2293</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2308</v>
      </c>
      <c r="B164" t="s">
        <v>2348</v>
      </c>
      <c r="C164" t="s">
        <v>2292</v>
      </c>
      <c r="D164">
        <v>2016</v>
      </c>
      <c r="E164" s="128" t="s">
        <v>2293</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2308</v>
      </c>
      <c r="B165" t="s">
        <v>2348</v>
      </c>
      <c r="C165" t="s">
        <v>2292</v>
      </c>
      <c r="D165">
        <v>2017</v>
      </c>
      <c r="E165" s="128" t="s">
        <v>2293</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2308</v>
      </c>
      <c r="B166" t="s">
        <v>2348</v>
      </c>
      <c r="C166" t="s">
        <v>2294</v>
      </c>
      <c r="D166">
        <v>2018</v>
      </c>
      <c r="E166" s="128" t="s">
        <v>2293</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2313</v>
      </c>
      <c r="B167" t="s">
        <v>2349</v>
      </c>
      <c r="C167" t="s">
        <v>2292</v>
      </c>
      <c r="D167">
        <v>2015</v>
      </c>
      <c r="E167" s="128" t="s">
        <v>2293</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2313</v>
      </c>
      <c r="B168" t="s">
        <v>2349</v>
      </c>
      <c r="C168" t="s">
        <v>2292</v>
      </c>
      <c r="D168">
        <v>2016</v>
      </c>
      <c r="E168" s="128" t="s">
        <v>2293</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2313</v>
      </c>
      <c r="B169" t="s">
        <v>2349</v>
      </c>
      <c r="C169" t="s">
        <v>2292</v>
      </c>
      <c r="D169">
        <v>2017</v>
      </c>
      <c r="E169" s="128" t="s">
        <v>2293</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2313</v>
      </c>
      <c r="B170" t="s">
        <v>2349</v>
      </c>
      <c r="C170" t="s">
        <v>2294</v>
      </c>
      <c r="D170">
        <v>2018</v>
      </c>
      <c r="E170" s="128" t="s">
        <v>2293</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2313</v>
      </c>
      <c r="B171" t="s">
        <v>2349</v>
      </c>
      <c r="C171" t="s">
        <v>2294</v>
      </c>
      <c r="D171">
        <v>2019</v>
      </c>
      <c r="E171" s="128" t="s">
        <v>2293</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2308</v>
      </c>
      <c r="B172" t="s">
        <v>2350</v>
      </c>
      <c r="C172" t="s">
        <v>2292</v>
      </c>
      <c r="D172">
        <v>2015</v>
      </c>
      <c r="E172" s="128" t="s">
        <v>2293</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2308</v>
      </c>
      <c r="B173" t="s">
        <v>2350</v>
      </c>
      <c r="C173" t="s">
        <v>2292</v>
      </c>
      <c r="D173">
        <v>2016</v>
      </c>
      <c r="E173" s="128" t="s">
        <v>2293</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2308</v>
      </c>
      <c r="B174" t="s">
        <v>2350</v>
      </c>
      <c r="C174" t="s">
        <v>2292</v>
      </c>
      <c r="D174">
        <v>2017</v>
      </c>
      <c r="E174" s="128" t="s">
        <v>2293</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2308</v>
      </c>
      <c r="B175" t="s">
        <v>2350</v>
      </c>
      <c r="C175" t="s">
        <v>2294</v>
      </c>
      <c r="D175">
        <v>2018</v>
      </c>
      <c r="E175" s="128" t="s">
        <v>2293</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2308</v>
      </c>
      <c r="B176" t="s">
        <v>2350</v>
      </c>
      <c r="C176" t="s">
        <v>2294</v>
      </c>
      <c r="D176">
        <v>2019</v>
      </c>
      <c r="E176" s="128" t="s">
        <v>2293</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2316</v>
      </c>
      <c r="B177" t="s">
        <v>2351</v>
      </c>
      <c r="C177" t="s">
        <v>2294</v>
      </c>
      <c r="D177">
        <v>2018</v>
      </c>
      <c r="E177" s="128" t="s">
        <v>2293</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2316</v>
      </c>
      <c r="B178" t="s">
        <v>2351</v>
      </c>
      <c r="C178" t="s">
        <v>2294</v>
      </c>
      <c r="D178">
        <v>2019</v>
      </c>
      <c r="E178" s="128" t="s">
        <v>2293</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2304</v>
      </c>
      <c r="B179" t="s">
        <v>2352</v>
      </c>
      <c r="C179" t="s">
        <v>2292</v>
      </c>
      <c r="D179">
        <v>2015</v>
      </c>
      <c r="E179" s="128" t="s">
        <v>2293</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2304</v>
      </c>
      <c r="B180" t="s">
        <v>2352</v>
      </c>
      <c r="C180" t="s">
        <v>2292</v>
      </c>
      <c r="D180">
        <v>2016</v>
      </c>
      <c r="E180" s="128" t="s">
        <v>2293</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2304</v>
      </c>
      <c r="B181" t="s">
        <v>2352</v>
      </c>
      <c r="C181" t="s">
        <v>2292</v>
      </c>
      <c r="D181">
        <v>2017</v>
      </c>
      <c r="E181" s="128" t="s">
        <v>2293</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2304</v>
      </c>
      <c r="B182" t="s">
        <v>2352</v>
      </c>
      <c r="C182" t="s">
        <v>2294</v>
      </c>
      <c r="D182">
        <v>2018</v>
      </c>
      <c r="E182" s="128" t="s">
        <v>2293</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2304</v>
      </c>
      <c r="B183" t="s">
        <v>2352</v>
      </c>
      <c r="C183" t="s">
        <v>2294</v>
      </c>
      <c r="D183">
        <v>2019</v>
      </c>
      <c r="E183" s="128" t="s">
        <v>2293</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2308</v>
      </c>
      <c r="B184" t="s">
        <v>2316</v>
      </c>
      <c r="C184" t="s">
        <v>2294</v>
      </c>
      <c r="D184">
        <v>2018</v>
      </c>
      <c r="E184" s="128" t="s">
        <v>2293</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2308</v>
      </c>
      <c r="B185" t="s">
        <v>2316</v>
      </c>
      <c r="C185" t="s">
        <v>2294</v>
      </c>
      <c r="D185">
        <v>2019</v>
      </c>
      <c r="E185" s="128" t="s">
        <v>2293</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2316</v>
      </c>
      <c r="B186" t="s">
        <v>2353</v>
      </c>
      <c r="C186" t="s">
        <v>2292</v>
      </c>
      <c r="D186">
        <v>2015</v>
      </c>
      <c r="E186" s="128" t="s">
        <v>2293</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2316</v>
      </c>
      <c r="B187" t="s">
        <v>2353</v>
      </c>
      <c r="C187" t="s">
        <v>2292</v>
      </c>
      <c r="D187">
        <v>2016</v>
      </c>
      <c r="E187" s="128" t="s">
        <v>2293</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2316</v>
      </c>
      <c r="B188" t="s">
        <v>2353</v>
      </c>
      <c r="C188" t="s">
        <v>2292</v>
      </c>
      <c r="D188">
        <v>2017</v>
      </c>
      <c r="E188" s="128" t="s">
        <v>2293</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2316</v>
      </c>
      <c r="B189" t="s">
        <v>2353</v>
      </c>
      <c r="C189" t="s">
        <v>2294</v>
      </c>
      <c r="D189">
        <v>2018</v>
      </c>
      <c r="E189" s="128" t="s">
        <v>2293</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2316</v>
      </c>
      <c r="B190" t="s">
        <v>2353</v>
      </c>
      <c r="C190" t="s">
        <v>2294</v>
      </c>
      <c r="D190">
        <v>2019</v>
      </c>
      <c r="E190" s="128" t="s">
        <v>2293</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2308</v>
      </c>
      <c r="B191" t="s">
        <v>2354</v>
      </c>
      <c r="C191" t="s">
        <v>2292</v>
      </c>
      <c r="D191">
        <v>2016</v>
      </c>
      <c r="E191" s="128" t="s">
        <v>2293</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2308</v>
      </c>
      <c r="B192" t="s">
        <v>2354</v>
      </c>
      <c r="C192" t="s">
        <v>2294</v>
      </c>
      <c r="D192">
        <v>2018</v>
      </c>
      <c r="E192" s="128" t="s">
        <v>2293</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2308</v>
      </c>
      <c r="B193" t="s">
        <v>2354</v>
      </c>
      <c r="C193" t="s">
        <v>2294</v>
      </c>
      <c r="D193">
        <v>2019</v>
      </c>
      <c r="E193" s="128" t="s">
        <v>2293</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2308</v>
      </c>
      <c r="B194" t="s">
        <v>2355</v>
      </c>
      <c r="C194" t="s">
        <v>2292</v>
      </c>
      <c r="D194">
        <v>2015</v>
      </c>
      <c r="E194" s="128" t="s">
        <v>2293</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2308</v>
      </c>
      <c r="B195" t="s">
        <v>2355</v>
      </c>
      <c r="C195" t="s">
        <v>2292</v>
      </c>
      <c r="D195">
        <v>2016</v>
      </c>
      <c r="E195" s="128" t="s">
        <v>2293</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2308</v>
      </c>
      <c r="B196" t="s">
        <v>2355</v>
      </c>
      <c r="C196" t="s">
        <v>2292</v>
      </c>
      <c r="D196">
        <v>2017</v>
      </c>
      <c r="E196" s="128" t="s">
        <v>2293</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2308</v>
      </c>
      <c r="B197" t="s">
        <v>2355</v>
      </c>
      <c r="C197" t="s">
        <v>2294</v>
      </c>
      <c r="D197">
        <v>2018</v>
      </c>
      <c r="E197" s="128" t="s">
        <v>2293</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2308</v>
      </c>
      <c r="B198" t="s">
        <v>2355</v>
      </c>
      <c r="C198" t="s">
        <v>2294</v>
      </c>
      <c r="D198">
        <v>2019</v>
      </c>
      <c r="E198" s="128" t="s">
        <v>2293</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2304</v>
      </c>
      <c r="B199" t="s">
        <v>2356</v>
      </c>
      <c r="C199" t="s">
        <v>2292</v>
      </c>
      <c r="D199">
        <v>2015</v>
      </c>
      <c r="E199" s="128" t="s">
        <v>2293</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2304</v>
      </c>
      <c r="B200" t="s">
        <v>2356</v>
      </c>
      <c r="C200" t="s">
        <v>2292</v>
      </c>
      <c r="D200">
        <v>2016</v>
      </c>
      <c r="E200" s="128" t="s">
        <v>2293</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2304</v>
      </c>
      <c r="B201" t="s">
        <v>2356</v>
      </c>
      <c r="C201" t="s">
        <v>2292</v>
      </c>
      <c r="D201">
        <v>2017</v>
      </c>
      <c r="E201" s="128" t="s">
        <v>2293</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2304</v>
      </c>
      <c r="B202" t="s">
        <v>2356</v>
      </c>
      <c r="C202" t="s">
        <v>2294</v>
      </c>
      <c r="D202">
        <v>2018</v>
      </c>
      <c r="E202" s="128" t="s">
        <v>2293</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2304</v>
      </c>
      <c r="B203" t="s">
        <v>2356</v>
      </c>
      <c r="C203" t="s">
        <v>2294</v>
      </c>
      <c r="D203">
        <v>2019</v>
      </c>
      <c r="E203" s="128" t="s">
        <v>2293</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2316</v>
      </c>
      <c r="B204" t="s">
        <v>2357</v>
      </c>
      <c r="C204" t="s">
        <v>2292</v>
      </c>
      <c r="D204">
        <v>2017</v>
      </c>
      <c r="E204" s="128" t="s">
        <v>2293</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2316</v>
      </c>
      <c r="B205" t="s">
        <v>2357</v>
      </c>
      <c r="C205" t="s">
        <v>2294</v>
      </c>
      <c r="D205">
        <v>2018</v>
      </c>
      <c r="E205" s="128" t="s">
        <v>2293</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2316</v>
      </c>
      <c r="B206" t="s">
        <v>2357</v>
      </c>
      <c r="C206" t="s">
        <v>2294</v>
      </c>
      <c r="D206">
        <v>2019</v>
      </c>
      <c r="E206" s="128" t="s">
        <v>2293</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2290</v>
      </c>
      <c r="B207" t="s">
        <v>2358</v>
      </c>
      <c r="C207" t="s">
        <v>2292</v>
      </c>
      <c r="D207">
        <v>2015</v>
      </c>
      <c r="E207" s="128" t="s">
        <v>2293</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2290</v>
      </c>
      <c r="B208" t="s">
        <v>2358</v>
      </c>
      <c r="C208" t="s">
        <v>2292</v>
      </c>
      <c r="D208">
        <v>2016</v>
      </c>
      <c r="E208" s="128" t="s">
        <v>2293</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2290</v>
      </c>
      <c r="B209" t="s">
        <v>2358</v>
      </c>
      <c r="C209" t="s">
        <v>2292</v>
      </c>
      <c r="D209">
        <v>2017</v>
      </c>
      <c r="E209" s="128" t="s">
        <v>2293</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2290</v>
      </c>
      <c r="B210" t="s">
        <v>2358</v>
      </c>
      <c r="C210" t="s">
        <v>2294</v>
      </c>
      <c r="D210">
        <v>2018</v>
      </c>
      <c r="E210" s="128" t="s">
        <v>2293</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2290</v>
      </c>
      <c r="B211" t="s">
        <v>2358</v>
      </c>
      <c r="C211" t="s">
        <v>2294</v>
      </c>
      <c r="D211">
        <v>2019</v>
      </c>
      <c r="E211" s="128" t="s">
        <v>2293</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2290</v>
      </c>
      <c r="B212" t="s">
        <v>2359</v>
      </c>
      <c r="C212" t="s">
        <v>2294</v>
      </c>
      <c r="D212">
        <v>2018</v>
      </c>
      <c r="E212" s="128" t="s">
        <v>2293</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2290</v>
      </c>
      <c r="B213" t="s">
        <v>2359</v>
      </c>
      <c r="C213" t="s">
        <v>2294</v>
      </c>
      <c r="D213">
        <v>2019</v>
      </c>
      <c r="E213" s="128" t="s">
        <v>2293</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2316</v>
      </c>
      <c r="B214" t="s">
        <v>2360</v>
      </c>
      <c r="C214" t="s">
        <v>2292</v>
      </c>
      <c r="D214">
        <v>2015</v>
      </c>
      <c r="E214" s="128" t="s">
        <v>2293</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2316</v>
      </c>
      <c r="B215" t="s">
        <v>2360</v>
      </c>
      <c r="C215" t="s">
        <v>2292</v>
      </c>
      <c r="D215">
        <v>2016</v>
      </c>
      <c r="E215" s="128" t="s">
        <v>2293</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2316</v>
      </c>
      <c r="B216" t="s">
        <v>2360</v>
      </c>
      <c r="C216" t="s">
        <v>2292</v>
      </c>
      <c r="D216">
        <v>2017</v>
      </c>
      <c r="E216" s="128" t="s">
        <v>2293</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2316</v>
      </c>
      <c r="B217" t="s">
        <v>2360</v>
      </c>
      <c r="C217" t="s">
        <v>2294</v>
      </c>
      <c r="D217">
        <v>2018</v>
      </c>
      <c r="E217" s="128" t="s">
        <v>2293</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2316</v>
      </c>
      <c r="B218" t="s">
        <v>2360</v>
      </c>
      <c r="C218" t="s">
        <v>2294</v>
      </c>
      <c r="D218">
        <v>2019</v>
      </c>
      <c r="E218" s="128" t="s">
        <v>2293</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2313</v>
      </c>
      <c r="B219" t="s">
        <v>2313</v>
      </c>
      <c r="C219" t="s">
        <v>2292</v>
      </c>
      <c r="D219">
        <v>2015</v>
      </c>
      <c r="E219" s="128" t="s">
        <v>2293</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2313</v>
      </c>
      <c r="B220" t="s">
        <v>2313</v>
      </c>
      <c r="C220" t="s">
        <v>2292</v>
      </c>
      <c r="D220">
        <v>2016</v>
      </c>
      <c r="E220" s="128" t="s">
        <v>2293</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2313</v>
      </c>
      <c r="B221" t="s">
        <v>2313</v>
      </c>
      <c r="C221" t="s">
        <v>2292</v>
      </c>
      <c r="D221">
        <v>2017</v>
      </c>
      <c r="E221" s="128" t="s">
        <v>2293</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2313</v>
      </c>
      <c r="B222" t="s">
        <v>2313</v>
      </c>
      <c r="C222" t="s">
        <v>2294</v>
      </c>
      <c r="D222">
        <v>2018</v>
      </c>
      <c r="E222" s="128" t="s">
        <v>2293</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2313</v>
      </c>
      <c r="B223" t="s">
        <v>2313</v>
      </c>
      <c r="C223" t="s">
        <v>2294</v>
      </c>
      <c r="D223">
        <v>2019</v>
      </c>
      <c r="E223" s="128" t="s">
        <v>2293</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2313</v>
      </c>
      <c r="B224" t="s">
        <v>2361</v>
      </c>
      <c r="C224" t="s">
        <v>2292</v>
      </c>
      <c r="D224">
        <v>2015</v>
      </c>
      <c r="E224" s="128" t="s">
        <v>2293</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2313</v>
      </c>
      <c r="B225" t="s">
        <v>2361</v>
      </c>
      <c r="C225" t="s">
        <v>2292</v>
      </c>
      <c r="D225">
        <v>2016</v>
      </c>
      <c r="E225" s="128" t="s">
        <v>2293</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2313</v>
      </c>
      <c r="B226" t="s">
        <v>2361</v>
      </c>
      <c r="C226" t="s">
        <v>2292</v>
      </c>
      <c r="D226">
        <v>2017</v>
      </c>
      <c r="E226" s="128" t="s">
        <v>2293</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2313</v>
      </c>
      <c r="B227" t="s">
        <v>2361</v>
      </c>
      <c r="C227" t="s">
        <v>2294</v>
      </c>
      <c r="D227">
        <v>2018</v>
      </c>
      <c r="E227" s="128" t="s">
        <v>2293</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2313</v>
      </c>
      <c r="B228" t="s">
        <v>2361</v>
      </c>
      <c r="C228" t="s">
        <v>2294</v>
      </c>
      <c r="D228">
        <v>2019</v>
      </c>
      <c r="E228" s="128" t="s">
        <v>2293</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2304</v>
      </c>
      <c r="B229" t="s">
        <v>2362</v>
      </c>
      <c r="C229" t="s">
        <v>2292</v>
      </c>
      <c r="D229">
        <v>2015</v>
      </c>
      <c r="E229" s="128" t="s">
        <v>2293</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2304</v>
      </c>
      <c r="B230" t="s">
        <v>2362</v>
      </c>
      <c r="C230" t="s">
        <v>2292</v>
      </c>
      <c r="D230">
        <v>2016</v>
      </c>
      <c r="E230" s="128" t="s">
        <v>2293</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2304</v>
      </c>
      <c r="B231" t="s">
        <v>2362</v>
      </c>
      <c r="C231" t="s">
        <v>2292</v>
      </c>
      <c r="D231">
        <v>2017</v>
      </c>
      <c r="E231" s="128" t="s">
        <v>2293</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2304</v>
      </c>
      <c r="B232" t="s">
        <v>2362</v>
      </c>
      <c r="C232" t="s">
        <v>2294</v>
      </c>
      <c r="D232">
        <v>2018</v>
      </c>
      <c r="E232" s="128" t="s">
        <v>2293</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2304</v>
      </c>
      <c r="B233" t="s">
        <v>2362</v>
      </c>
      <c r="C233" t="s">
        <v>2294</v>
      </c>
      <c r="D233">
        <v>2019</v>
      </c>
      <c r="E233" s="128" t="s">
        <v>2293</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2313</v>
      </c>
      <c r="B234" t="s">
        <v>2363</v>
      </c>
      <c r="C234" t="s">
        <v>2292</v>
      </c>
      <c r="D234">
        <v>2015</v>
      </c>
      <c r="E234" s="128" t="s">
        <v>2293</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2313</v>
      </c>
      <c r="B235" t="s">
        <v>2363</v>
      </c>
      <c r="C235" t="s">
        <v>2292</v>
      </c>
      <c r="D235">
        <v>2016</v>
      </c>
      <c r="E235" s="128" t="s">
        <v>2293</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2313</v>
      </c>
      <c r="B236" t="s">
        <v>2363</v>
      </c>
      <c r="C236" t="s">
        <v>2292</v>
      </c>
      <c r="D236">
        <v>2017</v>
      </c>
      <c r="E236" s="128" t="s">
        <v>2293</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2313</v>
      </c>
      <c r="B237" t="s">
        <v>2363</v>
      </c>
      <c r="C237" t="s">
        <v>2294</v>
      </c>
      <c r="D237">
        <v>2018</v>
      </c>
      <c r="E237" s="128" t="s">
        <v>2293</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2313</v>
      </c>
      <c r="B238" t="s">
        <v>2363</v>
      </c>
      <c r="C238" t="s">
        <v>2294</v>
      </c>
      <c r="D238">
        <v>2019</v>
      </c>
      <c r="E238" s="128" t="s">
        <v>2293</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2290</v>
      </c>
      <c r="B239" t="s">
        <v>2364</v>
      </c>
      <c r="C239" t="s">
        <v>2292</v>
      </c>
      <c r="D239">
        <v>2015</v>
      </c>
      <c r="E239" s="128" t="s">
        <v>2293</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2290</v>
      </c>
      <c r="B240" t="s">
        <v>2364</v>
      </c>
      <c r="C240" t="s">
        <v>2292</v>
      </c>
      <c r="D240">
        <v>2016</v>
      </c>
      <c r="E240" s="128" t="s">
        <v>2293</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2290</v>
      </c>
      <c r="B241" t="s">
        <v>2364</v>
      </c>
      <c r="C241" t="s">
        <v>2292</v>
      </c>
      <c r="D241">
        <v>2017</v>
      </c>
      <c r="E241" s="128" t="s">
        <v>2293</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2290</v>
      </c>
      <c r="B242" t="s">
        <v>2364</v>
      </c>
      <c r="C242" t="s">
        <v>2294</v>
      </c>
      <c r="D242">
        <v>2018</v>
      </c>
      <c r="E242" s="128" t="s">
        <v>2293</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2290</v>
      </c>
      <c r="B243" t="s">
        <v>2364</v>
      </c>
      <c r="C243" t="s">
        <v>2294</v>
      </c>
      <c r="D243">
        <v>2019</v>
      </c>
      <c r="E243" s="128" t="s">
        <v>2293</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2304</v>
      </c>
      <c r="B244" t="s">
        <v>2365</v>
      </c>
      <c r="C244" t="s">
        <v>2292</v>
      </c>
      <c r="D244">
        <v>2015</v>
      </c>
      <c r="E244" s="128" t="s">
        <v>2293</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2304</v>
      </c>
      <c r="B245" t="s">
        <v>2365</v>
      </c>
      <c r="C245" t="s">
        <v>2292</v>
      </c>
      <c r="D245">
        <v>2016</v>
      </c>
      <c r="E245" s="128" t="s">
        <v>2293</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2304</v>
      </c>
      <c r="B246" t="s">
        <v>2365</v>
      </c>
      <c r="C246" t="s">
        <v>2292</v>
      </c>
      <c r="D246">
        <v>2017</v>
      </c>
      <c r="E246" s="128" t="s">
        <v>2293</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2304</v>
      </c>
      <c r="B247" t="s">
        <v>2365</v>
      </c>
      <c r="C247" t="s">
        <v>2294</v>
      </c>
      <c r="D247">
        <v>2018</v>
      </c>
      <c r="E247" s="128" t="s">
        <v>2293</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2304</v>
      </c>
      <c r="B248" t="s">
        <v>2365</v>
      </c>
      <c r="C248" t="s">
        <v>2294</v>
      </c>
      <c r="D248">
        <v>2019</v>
      </c>
      <c r="E248" s="128" t="s">
        <v>2293</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2313</v>
      </c>
      <c r="B249" t="s">
        <v>2366</v>
      </c>
      <c r="C249" t="s">
        <v>2292</v>
      </c>
      <c r="D249">
        <v>2015</v>
      </c>
      <c r="E249" s="128" t="s">
        <v>2293</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2313</v>
      </c>
      <c r="B250" t="s">
        <v>2366</v>
      </c>
      <c r="C250" t="s">
        <v>2292</v>
      </c>
      <c r="D250">
        <v>2016</v>
      </c>
      <c r="E250" s="128" t="s">
        <v>2293</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2313</v>
      </c>
      <c r="B251" t="s">
        <v>2366</v>
      </c>
      <c r="C251" t="s">
        <v>2292</v>
      </c>
      <c r="D251">
        <v>2017</v>
      </c>
      <c r="E251" s="128" t="s">
        <v>2293</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2313</v>
      </c>
      <c r="B252" t="s">
        <v>2366</v>
      </c>
      <c r="C252" t="s">
        <v>2294</v>
      </c>
      <c r="D252">
        <v>2018</v>
      </c>
      <c r="E252" s="128" t="s">
        <v>2293</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2313</v>
      </c>
      <c r="B253" s="130" t="s">
        <v>2366</v>
      </c>
      <c r="C253" s="130" t="s">
        <v>2294</v>
      </c>
      <c r="D253" s="130">
        <v>2019</v>
      </c>
      <c r="E253" s="131" t="s">
        <v>2293</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7" t="s">
        <v>2508</v>
      </c>
    </row>
    <row r="2" spans="1:4" x14ac:dyDescent="0.3">
      <c r="A2" t="s">
        <v>2367</v>
      </c>
    </row>
    <row r="3" spans="1:4" x14ac:dyDescent="0.3">
      <c r="A3" t="s">
        <v>2562</v>
      </c>
    </row>
    <row r="4" spans="1:4" x14ac:dyDescent="0.3">
      <c r="A4" t="s">
        <v>2368</v>
      </c>
    </row>
    <row r="5" spans="1:4" x14ac:dyDescent="0.3">
      <c r="A5" t="s">
        <v>2369</v>
      </c>
      <c r="B5" t="s">
        <v>2370</v>
      </c>
      <c r="C5" t="s">
        <v>2371</v>
      </c>
      <c r="D5" t="s">
        <v>174</v>
      </c>
    </row>
    <row r="6" spans="1:4" x14ac:dyDescent="0.3">
      <c r="A6" t="s">
        <v>2372</v>
      </c>
      <c r="B6" s="2">
        <v>3470</v>
      </c>
      <c r="C6" s="2">
        <v>8845</v>
      </c>
      <c r="D6" s="2">
        <v>12315</v>
      </c>
    </row>
    <row r="7" spans="1:4" x14ac:dyDescent="0.3">
      <c r="A7" t="s">
        <v>2373</v>
      </c>
      <c r="B7" s="2">
        <v>4360</v>
      </c>
      <c r="C7" s="2">
        <v>6850</v>
      </c>
      <c r="D7" s="2">
        <v>11210</v>
      </c>
    </row>
    <row r="8" spans="1:4" x14ac:dyDescent="0.3">
      <c r="A8" t="s">
        <v>2374</v>
      </c>
      <c r="B8" s="2">
        <v>7145</v>
      </c>
      <c r="C8" s="2">
        <v>9385</v>
      </c>
      <c r="D8" s="2">
        <v>16530</v>
      </c>
    </row>
    <row r="9" spans="1:4" x14ac:dyDescent="0.3">
      <c r="A9" t="s">
        <v>2375</v>
      </c>
      <c r="B9" s="2">
        <v>5355</v>
      </c>
      <c r="C9" s="2">
        <v>5205</v>
      </c>
      <c r="D9" s="2">
        <v>10560</v>
      </c>
    </row>
    <row r="10" spans="1:4" x14ac:dyDescent="0.3">
      <c r="A10" t="s">
        <v>2376</v>
      </c>
      <c r="B10" s="2">
        <v>48300</v>
      </c>
      <c r="C10" s="2">
        <v>17935</v>
      </c>
      <c r="D10" s="2">
        <v>66235</v>
      </c>
    </row>
    <row r="11" spans="1:4" x14ac:dyDescent="0.3">
      <c r="A11" t="s">
        <v>174</v>
      </c>
      <c r="B11" s="2">
        <v>68630</v>
      </c>
      <c r="C11" s="2">
        <v>48225</v>
      </c>
      <c r="D11" s="2">
        <v>116855</v>
      </c>
    </row>
    <row r="13" spans="1:4" x14ac:dyDescent="0.3">
      <c r="A13" t="s">
        <v>2377</v>
      </c>
      <c r="B13" t="s">
        <v>2370</v>
      </c>
      <c r="C13" t="s">
        <v>2371</v>
      </c>
      <c r="D13" t="s">
        <v>174</v>
      </c>
    </row>
    <row r="14" spans="1:4" x14ac:dyDescent="0.3">
      <c r="A14" t="s">
        <v>2378</v>
      </c>
      <c r="B14" s="2">
        <v>20500</v>
      </c>
      <c r="C14" s="2">
        <v>27225</v>
      </c>
      <c r="D14" s="2">
        <v>47725</v>
      </c>
    </row>
    <row r="15" spans="1:4" x14ac:dyDescent="0.3">
      <c r="A15" t="s">
        <v>2379</v>
      </c>
      <c r="B15" s="2">
        <v>48130</v>
      </c>
      <c r="C15" s="2">
        <v>21000</v>
      </c>
      <c r="D15" s="2">
        <v>69130</v>
      </c>
    </row>
    <row r="16" spans="1:4" x14ac:dyDescent="0.3">
      <c r="A16" t="s">
        <v>174</v>
      </c>
      <c r="B16" s="2">
        <v>68630</v>
      </c>
      <c r="C16" s="2">
        <v>48225</v>
      </c>
      <c r="D16" s="2">
        <v>116855</v>
      </c>
    </row>
    <row r="18" spans="1:4" x14ac:dyDescent="0.3">
      <c r="A18" t="s">
        <v>2380</v>
      </c>
      <c r="B18" t="s">
        <v>2370</v>
      </c>
      <c r="C18" t="s">
        <v>2371</v>
      </c>
      <c r="D18" t="s">
        <v>174</v>
      </c>
    </row>
    <row r="19" spans="1:4" x14ac:dyDescent="0.3">
      <c r="A19" t="s">
        <v>2381</v>
      </c>
      <c r="B19" s="2">
        <v>9540</v>
      </c>
      <c r="C19" s="2">
        <v>17575</v>
      </c>
      <c r="D19" s="2">
        <v>27115</v>
      </c>
    </row>
    <row r="20" spans="1:4" x14ac:dyDescent="0.3">
      <c r="A20" t="s">
        <v>2382</v>
      </c>
      <c r="B20" s="2">
        <v>59090</v>
      </c>
      <c r="C20" s="2">
        <v>30650</v>
      </c>
      <c r="D20" s="2">
        <v>89740</v>
      </c>
    </row>
    <row r="21" spans="1:4" x14ac:dyDescent="0.3">
      <c r="A21" t="s">
        <v>174</v>
      </c>
      <c r="B21" s="2">
        <v>68630</v>
      </c>
      <c r="C21" s="2">
        <v>48225</v>
      </c>
      <c r="D21" s="2">
        <v>116855</v>
      </c>
    </row>
    <row r="23" spans="1:4" x14ac:dyDescent="0.3">
      <c r="A23" t="s">
        <v>2383</v>
      </c>
      <c r="B23" t="s">
        <v>2370</v>
      </c>
      <c r="C23" t="s">
        <v>2371</v>
      </c>
      <c r="D23" t="s">
        <v>174</v>
      </c>
    </row>
    <row r="24" spans="1:4" x14ac:dyDescent="0.3">
      <c r="A24" t="s">
        <v>2384</v>
      </c>
      <c r="B24" s="2">
        <v>49700</v>
      </c>
      <c r="C24" s="2">
        <v>23500</v>
      </c>
      <c r="D24" s="2">
        <v>73200</v>
      </c>
    </row>
    <row r="25" spans="1:4" x14ac:dyDescent="0.3">
      <c r="A25" t="s">
        <v>1343</v>
      </c>
      <c r="B25" s="2">
        <v>11610</v>
      </c>
      <c r="C25" s="2">
        <v>11685</v>
      </c>
      <c r="D25" s="2">
        <v>23295</v>
      </c>
    </row>
    <row r="26" spans="1:4" x14ac:dyDescent="0.3">
      <c r="A26" t="s">
        <v>1344</v>
      </c>
      <c r="B26" s="2">
        <v>6770</v>
      </c>
      <c r="C26" s="2">
        <v>11890</v>
      </c>
      <c r="D26" s="2">
        <v>18660</v>
      </c>
    </row>
    <row r="27" spans="1:4" x14ac:dyDescent="0.3">
      <c r="A27" t="s">
        <v>2385</v>
      </c>
      <c r="B27">
        <v>545</v>
      </c>
      <c r="C27" s="2">
        <v>1150</v>
      </c>
      <c r="D27" s="2">
        <v>1695</v>
      </c>
    </row>
    <row r="28" spans="1:4" x14ac:dyDescent="0.3">
      <c r="A28" t="s">
        <v>174</v>
      </c>
      <c r="B28" s="2">
        <v>68630</v>
      </c>
      <c r="C28" s="2">
        <v>48225</v>
      </c>
      <c r="D28" s="2">
        <v>116855</v>
      </c>
    </row>
    <row r="30" spans="1:4" x14ac:dyDescent="0.3">
      <c r="A30" t="s">
        <v>2386</v>
      </c>
      <c r="B30" t="s">
        <v>2378</v>
      </c>
      <c r="C30" t="s">
        <v>2379</v>
      </c>
      <c r="D30" t="s">
        <v>174</v>
      </c>
    </row>
    <row r="31" spans="1:4" x14ac:dyDescent="0.3">
      <c r="A31" t="s">
        <v>2372</v>
      </c>
      <c r="B31" s="2">
        <v>10130</v>
      </c>
      <c r="C31" s="2">
        <v>2185</v>
      </c>
      <c r="D31" s="2">
        <v>12315</v>
      </c>
    </row>
    <row r="32" spans="1:4" x14ac:dyDescent="0.3">
      <c r="A32" t="s">
        <v>2373</v>
      </c>
      <c r="B32" s="2">
        <v>9500</v>
      </c>
      <c r="C32" s="2">
        <v>1710</v>
      </c>
      <c r="D32" s="2">
        <v>11210</v>
      </c>
    </row>
    <row r="33" spans="1:4" x14ac:dyDescent="0.3">
      <c r="A33" t="s">
        <v>2374</v>
      </c>
      <c r="B33" s="2">
        <v>12045</v>
      </c>
      <c r="C33" s="2">
        <v>4485</v>
      </c>
      <c r="D33" s="2">
        <v>16530</v>
      </c>
    </row>
    <row r="34" spans="1:4" x14ac:dyDescent="0.3">
      <c r="A34" t="s">
        <v>2375</v>
      </c>
      <c r="B34" s="2">
        <v>5225</v>
      </c>
      <c r="C34" s="2">
        <v>5335</v>
      </c>
      <c r="D34" s="2">
        <v>10560</v>
      </c>
    </row>
    <row r="35" spans="1:4" x14ac:dyDescent="0.3">
      <c r="A35" t="s">
        <v>2376</v>
      </c>
      <c r="B35" s="2">
        <v>10830</v>
      </c>
      <c r="C35" s="2">
        <v>55405</v>
      </c>
      <c r="D35" s="2">
        <v>66235</v>
      </c>
    </row>
    <row r="36" spans="1:4" x14ac:dyDescent="0.3">
      <c r="A36" t="s">
        <v>174</v>
      </c>
      <c r="B36" s="2">
        <v>47725</v>
      </c>
      <c r="C36" s="2">
        <v>69130</v>
      </c>
      <c r="D36" s="2">
        <v>116855</v>
      </c>
    </row>
    <row r="38" spans="1:4" x14ac:dyDescent="0.3">
      <c r="A38" t="s">
        <v>2387</v>
      </c>
      <c r="B38" t="s">
        <v>2378</v>
      </c>
      <c r="C38" t="s">
        <v>2379</v>
      </c>
      <c r="D38" t="s">
        <v>174</v>
      </c>
    </row>
    <row r="39" spans="1:4" x14ac:dyDescent="0.3">
      <c r="A39" t="s">
        <v>2372</v>
      </c>
      <c r="B39" s="2">
        <v>7405</v>
      </c>
      <c r="C39" s="2">
        <v>1440</v>
      </c>
      <c r="D39" s="2">
        <v>8845</v>
      </c>
    </row>
    <row r="40" spans="1:4" x14ac:dyDescent="0.3">
      <c r="A40" t="s">
        <v>2373</v>
      </c>
      <c r="B40" s="2">
        <v>6195</v>
      </c>
      <c r="C40" s="2">
        <v>655</v>
      </c>
      <c r="D40" s="2">
        <v>6850</v>
      </c>
    </row>
    <row r="41" spans="1:4" x14ac:dyDescent="0.3">
      <c r="A41" t="s">
        <v>2374</v>
      </c>
      <c r="B41" s="2">
        <v>7425</v>
      </c>
      <c r="C41" s="2">
        <v>1960</v>
      </c>
      <c r="D41" s="2">
        <v>9385</v>
      </c>
    </row>
    <row r="42" spans="1:4" x14ac:dyDescent="0.3">
      <c r="A42" t="s">
        <v>2375</v>
      </c>
      <c r="B42" s="2">
        <v>2720</v>
      </c>
      <c r="C42" s="2">
        <v>2485</v>
      </c>
      <c r="D42" s="2">
        <v>5205</v>
      </c>
    </row>
    <row r="43" spans="1:4" x14ac:dyDescent="0.3">
      <c r="A43" t="s">
        <v>2376</v>
      </c>
      <c r="B43" s="2">
        <v>3480</v>
      </c>
      <c r="C43" s="2">
        <v>14455</v>
      </c>
      <c r="D43" s="2">
        <v>17935</v>
      </c>
    </row>
    <row r="44" spans="1:4" x14ac:dyDescent="0.3">
      <c r="A44" t="s">
        <v>174</v>
      </c>
      <c r="B44" s="2">
        <v>27225</v>
      </c>
      <c r="C44" s="2">
        <v>21000</v>
      </c>
      <c r="D44" s="2">
        <v>48225</v>
      </c>
    </row>
    <row r="46" spans="1:4" x14ac:dyDescent="0.3">
      <c r="A46" t="s">
        <v>2388</v>
      </c>
      <c r="B46" t="s">
        <v>2378</v>
      </c>
      <c r="C46" t="s">
        <v>2379</v>
      </c>
      <c r="D46" t="s">
        <v>2389</v>
      </c>
    </row>
    <row r="47" spans="1:4" x14ac:dyDescent="0.3">
      <c r="A47" t="s">
        <v>2372</v>
      </c>
      <c r="B47" s="2">
        <v>2725</v>
      </c>
      <c r="C47">
        <v>745</v>
      </c>
      <c r="D47" s="2">
        <v>3470</v>
      </c>
    </row>
    <row r="48" spans="1:4" x14ac:dyDescent="0.3">
      <c r="A48" t="s">
        <v>2373</v>
      </c>
      <c r="B48" s="2">
        <v>3305</v>
      </c>
      <c r="C48" s="2">
        <v>1055</v>
      </c>
      <c r="D48" s="2">
        <v>4360</v>
      </c>
    </row>
    <row r="49" spans="1:4" x14ac:dyDescent="0.3">
      <c r="A49" t="s">
        <v>2374</v>
      </c>
      <c r="B49" s="2">
        <v>4620</v>
      </c>
      <c r="C49" s="2">
        <v>2525</v>
      </c>
      <c r="D49" s="2">
        <v>7145</v>
      </c>
    </row>
    <row r="50" spans="1:4" x14ac:dyDescent="0.3">
      <c r="A50" t="s">
        <v>2375</v>
      </c>
      <c r="B50" s="2">
        <v>2505</v>
      </c>
      <c r="C50" s="2">
        <v>2850</v>
      </c>
      <c r="D50" s="2">
        <v>5355</v>
      </c>
    </row>
    <row r="51" spans="1:4" x14ac:dyDescent="0.3">
      <c r="A51" t="s">
        <v>2376</v>
      </c>
      <c r="B51" s="2">
        <v>7350</v>
      </c>
      <c r="C51" s="2">
        <v>40950</v>
      </c>
      <c r="D51" s="2">
        <v>48300</v>
      </c>
    </row>
    <row r="52" spans="1:4" x14ac:dyDescent="0.3">
      <c r="A52" t="s">
        <v>174</v>
      </c>
      <c r="B52" s="2">
        <v>20500</v>
      </c>
      <c r="C52" s="2">
        <v>48130</v>
      </c>
      <c r="D52" s="2">
        <v>68630</v>
      </c>
    </row>
    <row r="54" spans="1:4" x14ac:dyDescent="0.3">
      <c r="A54" t="s">
        <v>2390</v>
      </c>
      <c r="B54" t="s">
        <v>2391</v>
      </c>
      <c r="C54" t="s">
        <v>2392</v>
      </c>
      <c r="D54" t="s">
        <v>174</v>
      </c>
    </row>
    <row r="55" spans="1:4" x14ac:dyDescent="0.3">
      <c r="A55" t="s">
        <v>2372</v>
      </c>
      <c r="B55" s="2">
        <v>9850</v>
      </c>
      <c r="C55" s="2">
        <v>8700</v>
      </c>
      <c r="D55" s="2">
        <v>12315</v>
      </c>
    </row>
    <row r="56" spans="1:4" x14ac:dyDescent="0.3">
      <c r="A56" t="s">
        <v>2373</v>
      </c>
      <c r="B56" s="2">
        <v>9220</v>
      </c>
      <c r="C56" s="2">
        <v>5135</v>
      </c>
      <c r="D56" s="2">
        <v>11210</v>
      </c>
    </row>
    <row r="57" spans="1:4" x14ac:dyDescent="0.3">
      <c r="A57" t="s">
        <v>2374</v>
      </c>
      <c r="B57" s="2">
        <v>10865</v>
      </c>
      <c r="C57" s="2">
        <v>3200</v>
      </c>
      <c r="D57" s="2">
        <v>16530</v>
      </c>
    </row>
    <row r="58" spans="1:4" x14ac:dyDescent="0.3">
      <c r="A58" t="s">
        <v>2375</v>
      </c>
      <c r="B58" s="2">
        <v>4210</v>
      </c>
      <c r="C58">
        <v>785</v>
      </c>
      <c r="D58" s="2">
        <v>10560</v>
      </c>
    </row>
    <row r="59" spans="1:4" x14ac:dyDescent="0.3">
      <c r="A59" t="s">
        <v>2376</v>
      </c>
      <c r="B59" s="2">
        <v>7810</v>
      </c>
      <c r="C59">
        <v>840</v>
      </c>
      <c r="D59" s="2">
        <v>66235</v>
      </c>
    </row>
    <row r="60" spans="1:4" x14ac:dyDescent="0.3">
      <c r="A60" t="s">
        <v>174</v>
      </c>
      <c r="B60" s="2">
        <v>41955</v>
      </c>
      <c r="C60" s="2">
        <v>18660</v>
      </c>
      <c r="D60" s="2">
        <v>116855</v>
      </c>
    </row>
    <row r="62" spans="1:4" x14ac:dyDescent="0.3">
      <c r="A62" t="s">
        <v>2393</v>
      </c>
      <c r="B62" t="s">
        <v>2391</v>
      </c>
      <c r="C62" t="s">
        <v>2392</v>
      </c>
      <c r="D62" t="s">
        <v>174</v>
      </c>
    </row>
    <row r="63" spans="1:4" x14ac:dyDescent="0.3">
      <c r="A63" t="s">
        <v>2372</v>
      </c>
      <c r="B63" s="2">
        <v>7145</v>
      </c>
      <c r="C63" s="2">
        <v>6470</v>
      </c>
      <c r="D63" s="2">
        <v>8845</v>
      </c>
    </row>
    <row r="64" spans="1:4" x14ac:dyDescent="0.3">
      <c r="A64" t="s">
        <v>2373</v>
      </c>
      <c r="B64" s="2">
        <v>6075</v>
      </c>
      <c r="C64" s="2">
        <v>3250</v>
      </c>
      <c r="D64" s="2">
        <v>6850</v>
      </c>
    </row>
    <row r="65" spans="1:4" x14ac:dyDescent="0.3">
      <c r="A65" t="s">
        <v>2374</v>
      </c>
      <c r="B65" s="2">
        <v>6550</v>
      </c>
      <c r="C65" s="2">
        <v>1660</v>
      </c>
      <c r="D65" s="2">
        <v>9385</v>
      </c>
    </row>
    <row r="66" spans="1:4" x14ac:dyDescent="0.3">
      <c r="A66" t="s">
        <v>2375</v>
      </c>
      <c r="B66" s="2">
        <v>1985</v>
      </c>
      <c r="C66">
        <v>280</v>
      </c>
      <c r="D66" s="2">
        <v>5205</v>
      </c>
    </row>
    <row r="67" spans="1:4" x14ac:dyDescent="0.3">
      <c r="A67" t="s">
        <v>2376</v>
      </c>
      <c r="B67" s="2">
        <v>1820</v>
      </c>
      <c r="C67">
        <v>230</v>
      </c>
      <c r="D67" s="2">
        <v>17935</v>
      </c>
    </row>
    <row r="68" spans="1:4" x14ac:dyDescent="0.3">
      <c r="A68" t="s">
        <v>174</v>
      </c>
      <c r="B68" s="2">
        <v>23575</v>
      </c>
      <c r="C68" s="2">
        <v>11890</v>
      </c>
      <c r="D68" s="2">
        <v>48225</v>
      </c>
    </row>
    <row r="70" spans="1:4" x14ac:dyDescent="0.3">
      <c r="A70" t="s">
        <v>2394</v>
      </c>
      <c r="B70" t="s">
        <v>2391</v>
      </c>
      <c r="C70" t="s">
        <v>2392</v>
      </c>
      <c r="D70" t="s">
        <v>174</v>
      </c>
    </row>
    <row r="71" spans="1:4" x14ac:dyDescent="0.3">
      <c r="A71" t="s">
        <v>2372</v>
      </c>
      <c r="B71" s="2">
        <v>2705</v>
      </c>
      <c r="C71" s="2">
        <v>2230</v>
      </c>
      <c r="D71" s="2">
        <v>3470</v>
      </c>
    </row>
    <row r="72" spans="1:4" x14ac:dyDescent="0.3">
      <c r="A72" t="s">
        <v>2373</v>
      </c>
      <c r="B72" s="2">
        <v>3145</v>
      </c>
      <c r="C72" s="2">
        <v>1885</v>
      </c>
      <c r="D72" s="2">
        <v>4360</v>
      </c>
    </row>
    <row r="73" spans="1:4" x14ac:dyDescent="0.3">
      <c r="A73" t="s">
        <v>2374</v>
      </c>
      <c r="B73" s="2">
        <v>4315</v>
      </c>
      <c r="C73" s="2">
        <v>1540</v>
      </c>
      <c r="D73" s="2">
        <v>7145</v>
      </c>
    </row>
    <row r="74" spans="1:4" x14ac:dyDescent="0.3">
      <c r="A74" t="s">
        <v>2375</v>
      </c>
      <c r="B74" s="2">
        <v>2225</v>
      </c>
      <c r="C74">
        <v>505</v>
      </c>
      <c r="D74" s="2">
        <v>5355</v>
      </c>
    </row>
    <row r="75" spans="1:4" x14ac:dyDescent="0.3">
      <c r="A75" t="s">
        <v>2376</v>
      </c>
      <c r="B75" s="2">
        <v>5990</v>
      </c>
      <c r="C75">
        <v>610</v>
      </c>
      <c r="D75" s="2">
        <v>48300</v>
      </c>
    </row>
    <row r="76" spans="1:4" x14ac:dyDescent="0.3">
      <c r="A76" t="s">
        <v>174</v>
      </c>
      <c r="B76" s="2">
        <v>18380</v>
      </c>
      <c r="C76" s="2">
        <v>6770</v>
      </c>
      <c r="D76" s="2">
        <v>68630</v>
      </c>
    </row>
    <row r="78" spans="1:4" x14ac:dyDescent="0.3">
      <c r="A78" t="s">
        <v>2395</v>
      </c>
    </row>
    <row r="80" spans="1:4" x14ac:dyDescent="0.3">
      <c r="A80" t="s">
        <v>2396</v>
      </c>
    </row>
    <row r="82" spans="1:1" x14ac:dyDescent="0.3">
      <c r="A82" t="s">
        <v>2397</v>
      </c>
    </row>
    <row r="83" spans="1:1" x14ac:dyDescent="0.3">
      <c r="A83" t="s">
        <v>2398</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6" t="s">
        <v>2399</v>
      </c>
    </row>
    <row r="2" spans="1:8" x14ac:dyDescent="0.3">
      <c r="A2" t="s">
        <v>2400</v>
      </c>
      <c r="B2" t="s">
        <v>2401</v>
      </c>
      <c r="C2" t="s">
        <v>2402</v>
      </c>
      <c r="D2" t="s">
        <v>2403</v>
      </c>
      <c r="E2" t="s">
        <v>2404</v>
      </c>
      <c r="F2" t="s">
        <v>2405</v>
      </c>
      <c r="G2" t="s">
        <v>2406</v>
      </c>
      <c r="H2" t="s">
        <v>2407</v>
      </c>
    </row>
    <row r="3" spans="1:8" x14ac:dyDescent="0.3">
      <c r="A3" t="s">
        <v>2408</v>
      </c>
      <c r="B3">
        <v>6</v>
      </c>
      <c r="C3" t="s">
        <v>2290</v>
      </c>
      <c r="D3">
        <v>29</v>
      </c>
      <c r="E3" t="s">
        <v>2409</v>
      </c>
      <c r="F3" t="s">
        <v>2410</v>
      </c>
      <c r="H3" s="2">
        <v>845</v>
      </c>
    </row>
    <row r="4" spans="1:8" x14ac:dyDescent="0.3">
      <c r="A4" t="s">
        <v>2408</v>
      </c>
      <c r="B4">
        <v>6</v>
      </c>
      <c r="C4" t="s">
        <v>2290</v>
      </c>
      <c r="D4">
        <v>29</v>
      </c>
      <c r="E4" t="s">
        <v>2409</v>
      </c>
      <c r="F4" t="s">
        <v>2410</v>
      </c>
      <c r="G4" t="s">
        <v>2411</v>
      </c>
      <c r="H4">
        <v>186</v>
      </c>
    </row>
    <row r="5" spans="1:8" x14ac:dyDescent="0.3">
      <c r="A5" t="s">
        <v>2408</v>
      </c>
      <c r="B5">
        <v>6</v>
      </c>
      <c r="C5" t="s">
        <v>2290</v>
      </c>
      <c r="D5">
        <v>29</v>
      </c>
      <c r="E5" t="s">
        <v>2409</v>
      </c>
      <c r="F5" t="s">
        <v>2410</v>
      </c>
      <c r="G5" t="s">
        <v>2412</v>
      </c>
      <c r="H5">
        <v>130</v>
      </c>
    </row>
    <row r="6" spans="1:8" x14ac:dyDescent="0.3">
      <c r="A6" t="s">
        <v>2408</v>
      </c>
      <c r="B6">
        <v>6</v>
      </c>
      <c r="C6" t="s">
        <v>2290</v>
      </c>
      <c r="D6">
        <v>29</v>
      </c>
      <c r="E6" t="s">
        <v>2409</v>
      </c>
      <c r="F6" t="s">
        <v>2410</v>
      </c>
      <c r="G6" t="s">
        <v>2413</v>
      </c>
      <c r="H6">
        <v>125</v>
      </c>
    </row>
    <row r="7" spans="1:8" x14ac:dyDescent="0.3">
      <c r="A7" t="s">
        <v>2408</v>
      </c>
      <c r="B7">
        <v>6</v>
      </c>
      <c r="C7" t="s">
        <v>2290</v>
      </c>
      <c r="D7">
        <v>29</v>
      </c>
      <c r="E7" t="s">
        <v>2409</v>
      </c>
      <c r="F7" t="s">
        <v>2410</v>
      </c>
      <c r="G7" t="s">
        <v>2414</v>
      </c>
      <c r="H7">
        <v>135</v>
      </c>
    </row>
    <row r="8" spans="1:8" x14ac:dyDescent="0.3">
      <c r="A8" t="s">
        <v>2408</v>
      </c>
      <c r="B8">
        <v>6</v>
      </c>
      <c r="C8" t="s">
        <v>2290</v>
      </c>
      <c r="D8">
        <v>29</v>
      </c>
      <c r="E8" t="s">
        <v>2409</v>
      </c>
      <c r="F8" t="s">
        <v>2410</v>
      </c>
      <c r="G8" t="s">
        <v>2415</v>
      </c>
      <c r="H8">
        <v>269</v>
      </c>
    </row>
    <row r="9" spans="1:8" x14ac:dyDescent="0.3">
      <c r="A9" t="s">
        <v>2408</v>
      </c>
      <c r="B9">
        <v>6</v>
      </c>
      <c r="C9" t="s">
        <v>2290</v>
      </c>
      <c r="D9">
        <v>29</v>
      </c>
      <c r="E9" t="s">
        <v>2409</v>
      </c>
      <c r="F9" t="s">
        <v>2410</v>
      </c>
      <c r="G9" t="s">
        <v>2416</v>
      </c>
      <c r="H9">
        <v>258</v>
      </c>
    </row>
    <row r="10" spans="1:8" x14ac:dyDescent="0.3">
      <c r="A10" t="s">
        <v>2408</v>
      </c>
      <c r="B10">
        <v>6</v>
      </c>
      <c r="C10" t="s">
        <v>2290</v>
      </c>
      <c r="D10">
        <v>29</v>
      </c>
      <c r="E10" t="s">
        <v>2409</v>
      </c>
      <c r="F10" t="s">
        <v>2417</v>
      </c>
      <c r="H10" s="2">
        <v>20469</v>
      </c>
    </row>
    <row r="11" spans="1:8" x14ac:dyDescent="0.3">
      <c r="A11" t="s">
        <v>2408</v>
      </c>
      <c r="B11">
        <v>6</v>
      </c>
      <c r="C11" t="s">
        <v>2290</v>
      </c>
      <c r="D11">
        <v>29</v>
      </c>
      <c r="E11" t="s">
        <v>2409</v>
      </c>
      <c r="F11" t="s">
        <v>2417</v>
      </c>
      <c r="G11" t="s">
        <v>2411</v>
      </c>
      <c r="H11">
        <v>186</v>
      </c>
    </row>
    <row r="12" spans="1:8" x14ac:dyDescent="0.3">
      <c r="A12" t="s">
        <v>2408</v>
      </c>
      <c r="B12">
        <v>6</v>
      </c>
      <c r="C12" t="s">
        <v>2290</v>
      </c>
      <c r="D12">
        <v>29</v>
      </c>
      <c r="E12" t="s">
        <v>2409</v>
      </c>
      <c r="F12" t="s">
        <v>2417</v>
      </c>
      <c r="G12" t="s">
        <v>2412</v>
      </c>
      <c r="H12">
        <v>260</v>
      </c>
    </row>
    <row r="13" spans="1:8" x14ac:dyDescent="0.3">
      <c r="A13" t="s">
        <v>2408</v>
      </c>
      <c r="B13">
        <v>6</v>
      </c>
      <c r="C13" t="s">
        <v>2290</v>
      </c>
      <c r="D13">
        <v>29</v>
      </c>
      <c r="E13" t="s">
        <v>2409</v>
      </c>
      <c r="F13" t="s">
        <v>2417</v>
      </c>
      <c r="G13" t="s">
        <v>2413</v>
      </c>
      <c r="H13" s="2">
        <v>429</v>
      </c>
    </row>
    <row r="14" spans="1:8" x14ac:dyDescent="0.3">
      <c r="A14" t="s">
        <v>2408</v>
      </c>
      <c r="B14">
        <v>6</v>
      </c>
      <c r="C14" t="s">
        <v>2290</v>
      </c>
      <c r="D14">
        <v>29</v>
      </c>
      <c r="E14" t="s">
        <v>2409</v>
      </c>
      <c r="F14" t="s">
        <v>2417</v>
      </c>
      <c r="G14" t="s">
        <v>2414</v>
      </c>
      <c r="H14" s="2">
        <v>860</v>
      </c>
    </row>
    <row r="15" spans="1:8" x14ac:dyDescent="0.3">
      <c r="A15" t="s">
        <v>2408</v>
      </c>
      <c r="B15">
        <v>6</v>
      </c>
      <c r="C15" t="s">
        <v>2290</v>
      </c>
      <c r="D15">
        <v>29</v>
      </c>
      <c r="E15" t="s">
        <v>2409</v>
      </c>
      <c r="F15" t="s">
        <v>2417</v>
      </c>
      <c r="G15" t="s">
        <v>2415</v>
      </c>
      <c r="H15" s="2">
        <v>18734</v>
      </c>
    </row>
    <row r="16" spans="1:8" x14ac:dyDescent="0.3">
      <c r="A16" t="s">
        <v>2408</v>
      </c>
      <c r="B16">
        <v>6</v>
      </c>
      <c r="C16" t="s">
        <v>2290</v>
      </c>
      <c r="D16">
        <v>29</v>
      </c>
      <c r="E16" t="s">
        <v>2409</v>
      </c>
      <c r="F16" t="s">
        <v>2418</v>
      </c>
      <c r="H16" s="2">
        <v>424934000</v>
      </c>
    </row>
    <row r="17" spans="1:8" x14ac:dyDescent="0.3">
      <c r="A17" t="s">
        <v>2408</v>
      </c>
      <c r="B17">
        <v>6</v>
      </c>
      <c r="C17" t="s">
        <v>2290</v>
      </c>
      <c r="D17">
        <v>29</v>
      </c>
      <c r="E17" t="s">
        <v>2409</v>
      </c>
      <c r="F17" t="s">
        <v>2418</v>
      </c>
      <c r="G17" t="s">
        <v>2416</v>
      </c>
      <c r="H17" s="2">
        <v>254504000</v>
      </c>
    </row>
    <row r="18" spans="1:8" x14ac:dyDescent="0.3">
      <c r="A18" t="s">
        <v>2408</v>
      </c>
      <c r="B18">
        <v>6</v>
      </c>
      <c r="C18" t="s">
        <v>2290</v>
      </c>
      <c r="D18">
        <v>29</v>
      </c>
      <c r="E18" t="s">
        <v>2409</v>
      </c>
      <c r="F18" t="s">
        <v>2419</v>
      </c>
      <c r="H18" s="2">
        <v>626</v>
      </c>
    </row>
    <row r="19" spans="1:8" x14ac:dyDescent="0.3">
      <c r="A19" t="s">
        <v>2408</v>
      </c>
      <c r="B19">
        <v>6</v>
      </c>
      <c r="C19" t="s">
        <v>2290</v>
      </c>
      <c r="D19">
        <v>29</v>
      </c>
      <c r="E19" t="s">
        <v>2409</v>
      </c>
      <c r="F19" t="s">
        <v>2419</v>
      </c>
      <c r="G19" t="s">
        <v>2411</v>
      </c>
      <c r="H19">
        <v>111</v>
      </c>
    </row>
    <row r="20" spans="1:8" x14ac:dyDescent="0.3">
      <c r="A20" t="s">
        <v>2408</v>
      </c>
      <c r="B20">
        <v>6</v>
      </c>
      <c r="C20" t="s">
        <v>2290</v>
      </c>
      <c r="D20">
        <v>29</v>
      </c>
      <c r="E20" t="s">
        <v>2409</v>
      </c>
      <c r="F20" t="s">
        <v>2419</v>
      </c>
      <c r="G20" t="s">
        <v>2412</v>
      </c>
      <c r="H20">
        <v>115</v>
      </c>
    </row>
    <row r="21" spans="1:8" x14ac:dyDescent="0.3">
      <c r="A21" t="s">
        <v>2408</v>
      </c>
      <c r="B21">
        <v>6</v>
      </c>
      <c r="C21" t="s">
        <v>2290</v>
      </c>
      <c r="D21">
        <v>29</v>
      </c>
      <c r="E21" t="s">
        <v>2409</v>
      </c>
      <c r="F21" t="s">
        <v>2419</v>
      </c>
      <c r="G21" t="s">
        <v>2413</v>
      </c>
      <c r="H21">
        <v>121</v>
      </c>
    </row>
    <row r="22" spans="1:8" x14ac:dyDescent="0.3">
      <c r="A22" t="s">
        <v>2408</v>
      </c>
      <c r="B22">
        <v>6</v>
      </c>
      <c r="C22" t="s">
        <v>2290</v>
      </c>
      <c r="D22">
        <v>29</v>
      </c>
      <c r="E22" t="s">
        <v>2409</v>
      </c>
      <c r="F22" t="s">
        <v>2419</v>
      </c>
      <c r="G22" t="s">
        <v>2414</v>
      </c>
      <c r="H22">
        <v>74</v>
      </c>
    </row>
    <row r="23" spans="1:8" x14ac:dyDescent="0.3">
      <c r="A23" t="s">
        <v>2408</v>
      </c>
      <c r="B23">
        <v>6</v>
      </c>
      <c r="C23" t="s">
        <v>2290</v>
      </c>
      <c r="D23">
        <v>29</v>
      </c>
      <c r="E23" t="s">
        <v>2409</v>
      </c>
      <c r="F23" t="s">
        <v>2419</v>
      </c>
      <c r="G23" t="s">
        <v>2415</v>
      </c>
      <c r="H23">
        <v>205</v>
      </c>
    </row>
    <row r="24" spans="1:8" x14ac:dyDescent="0.3">
      <c r="A24" t="s">
        <v>2408</v>
      </c>
      <c r="B24">
        <v>6</v>
      </c>
      <c r="C24" t="s">
        <v>2290</v>
      </c>
      <c r="D24">
        <v>29</v>
      </c>
      <c r="E24" t="s">
        <v>2409</v>
      </c>
      <c r="F24" t="s">
        <v>2419</v>
      </c>
      <c r="G24" t="s">
        <v>2420</v>
      </c>
      <c r="H24">
        <v>368</v>
      </c>
    </row>
    <row r="25" spans="1:8" x14ac:dyDescent="0.3">
      <c r="A25" t="s">
        <v>2408</v>
      </c>
      <c r="B25">
        <v>6</v>
      </c>
      <c r="C25" t="s">
        <v>2290</v>
      </c>
      <c r="D25">
        <v>29</v>
      </c>
      <c r="E25" t="s">
        <v>2409</v>
      </c>
      <c r="F25" t="s">
        <v>2421</v>
      </c>
      <c r="H25" s="2">
        <v>12072</v>
      </c>
    </row>
    <row r="26" spans="1:8" x14ac:dyDescent="0.3">
      <c r="A26" t="s">
        <v>2408</v>
      </c>
      <c r="B26">
        <v>6</v>
      </c>
      <c r="C26" t="s">
        <v>2290</v>
      </c>
      <c r="D26">
        <v>29</v>
      </c>
      <c r="E26" t="s">
        <v>2409</v>
      </c>
      <c r="F26" t="s">
        <v>2421</v>
      </c>
      <c r="G26" t="s">
        <v>2411</v>
      </c>
      <c r="H26">
        <v>111</v>
      </c>
    </row>
    <row r="27" spans="1:8" x14ac:dyDescent="0.3">
      <c r="A27" t="s">
        <v>2408</v>
      </c>
      <c r="B27">
        <v>6</v>
      </c>
      <c r="C27" t="s">
        <v>2290</v>
      </c>
      <c r="D27">
        <v>29</v>
      </c>
      <c r="E27" t="s">
        <v>2409</v>
      </c>
      <c r="F27" t="s">
        <v>2421</v>
      </c>
      <c r="G27" t="s">
        <v>2412</v>
      </c>
      <c r="H27">
        <v>230</v>
      </c>
    </row>
    <row r="28" spans="1:8" x14ac:dyDescent="0.3">
      <c r="A28" t="s">
        <v>2408</v>
      </c>
      <c r="B28">
        <v>6</v>
      </c>
      <c r="C28" t="s">
        <v>2290</v>
      </c>
      <c r="D28">
        <v>29</v>
      </c>
      <c r="E28" t="s">
        <v>2409</v>
      </c>
      <c r="F28" t="s">
        <v>2421</v>
      </c>
      <c r="G28" t="s">
        <v>2413</v>
      </c>
      <c r="H28" s="2">
        <v>407</v>
      </c>
    </row>
    <row r="29" spans="1:8" x14ac:dyDescent="0.3">
      <c r="A29" t="s">
        <v>2408</v>
      </c>
      <c r="B29">
        <v>6</v>
      </c>
      <c r="C29" t="s">
        <v>2290</v>
      </c>
      <c r="D29">
        <v>29</v>
      </c>
      <c r="E29" t="s">
        <v>2409</v>
      </c>
      <c r="F29" t="s">
        <v>2421</v>
      </c>
      <c r="G29" t="s">
        <v>2414</v>
      </c>
      <c r="H29" s="2">
        <v>470</v>
      </c>
    </row>
    <row r="30" spans="1:8" x14ac:dyDescent="0.3">
      <c r="A30" t="s">
        <v>2408</v>
      </c>
      <c r="B30">
        <v>6</v>
      </c>
      <c r="C30" t="s">
        <v>2290</v>
      </c>
      <c r="D30">
        <v>29</v>
      </c>
      <c r="E30" t="s">
        <v>2409</v>
      </c>
      <c r="F30" t="s">
        <v>2421</v>
      </c>
      <c r="G30" t="s">
        <v>2415</v>
      </c>
      <c r="H30" s="2">
        <v>10854</v>
      </c>
    </row>
    <row r="31" spans="1:8" x14ac:dyDescent="0.3">
      <c r="A31" t="s">
        <v>2408</v>
      </c>
      <c r="B31">
        <v>6</v>
      </c>
      <c r="C31" t="s">
        <v>2290</v>
      </c>
      <c r="D31">
        <v>29</v>
      </c>
      <c r="E31" t="s">
        <v>2409</v>
      </c>
      <c r="F31" t="s">
        <v>2421</v>
      </c>
      <c r="G31" t="s">
        <v>2420</v>
      </c>
      <c r="H31" s="2">
        <v>5981</v>
      </c>
    </row>
    <row r="32" spans="1:8" x14ac:dyDescent="0.3">
      <c r="A32" t="s">
        <v>2408</v>
      </c>
      <c r="B32">
        <v>6</v>
      </c>
      <c r="C32" t="s">
        <v>2290</v>
      </c>
      <c r="D32">
        <v>29</v>
      </c>
      <c r="E32" t="s">
        <v>2409</v>
      </c>
      <c r="F32" t="s">
        <v>2421</v>
      </c>
      <c r="G32" t="s">
        <v>2416</v>
      </c>
      <c r="H32" s="2">
        <v>6091</v>
      </c>
    </row>
    <row r="33" spans="1:8" x14ac:dyDescent="0.3">
      <c r="A33" t="s">
        <v>2408</v>
      </c>
      <c r="B33">
        <v>6</v>
      </c>
      <c r="C33" t="s">
        <v>2290</v>
      </c>
      <c r="D33">
        <v>29</v>
      </c>
      <c r="E33" t="s">
        <v>2409</v>
      </c>
      <c r="F33" t="s">
        <v>2422</v>
      </c>
      <c r="H33" s="2">
        <v>477</v>
      </c>
    </row>
    <row r="34" spans="1:8" x14ac:dyDescent="0.3">
      <c r="A34" t="s">
        <v>2408</v>
      </c>
      <c r="B34">
        <v>6</v>
      </c>
      <c r="C34" t="s">
        <v>2290</v>
      </c>
      <c r="D34">
        <v>29</v>
      </c>
      <c r="E34" t="s">
        <v>2409</v>
      </c>
      <c r="F34" t="s">
        <v>2422</v>
      </c>
      <c r="G34" t="s">
        <v>2411</v>
      </c>
      <c r="H34">
        <v>185</v>
      </c>
    </row>
    <row r="35" spans="1:8" x14ac:dyDescent="0.3">
      <c r="A35" t="s">
        <v>2408</v>
      </c>
      <c r="B35">
        <v>6</v>
      </c>
      <c r="C35" t="s">
        <v>2290</v>
      </c>
      <c r="D35">
        <v>29</v>
      </c>
      <c r="E35" t="s">
        <v>2409</v>
      </c>
      <c r="F35" t="s">
        <v>2422</v>
      </c>
      <c r="G35" t="s">
        <v>2412</v>
      </c>
      <c r="H35">
        <v>66</v>
      </c>
    </row>
    <row r="36" spans="1:8" x14ac:dyDescent="0.3">
      <c r="A36" t="s">
        <v>2408</v>
      </c>
      <c r="B36">
        <v>6</v>
      </c>
      <c r="C36" t="s">
        <v>2290</v>
      </c>
      <c r="D36">
        <v>29</v>
      </c>
      <c r="E36" t="s">
        <v>2409</v>
      </c>
      <c r="F36" t="s">
        <v>2422</v>
      </c>
      <c r="G36" t="s">
        <v>2413</v>
      </c>
      <c r="H36">
        <v>77</v>
      </c>
    </row>
    <row r="37" spans="1:8" x14ac:dyDescent="0.3">
      <c r="A37" t="s">
        <v>2408</v>
      </c>
      <c r="B37">
        <v>6</v>
      </c>
      <c r="C37" t="s">
        <v>2290</v>
      </c>
      <c r="D37">
        <v>29</v>
      </c>
      <c r="E37" t="s">
        <v>2409</v>
      </c>
      <c r="F37" t="s">
        <v>2422</v>
      </c>
      <c r="G37" t="s">
        <v>2414</v>
      </c>
      <c r="H37">
        <v>48</v>
      </c>
    </row>
    <row r="38" spans="1:8" x14ac:dyDescent="0.3">
      <c r="A38" t="s">
        <v>2408</v>
      </c>
      <c r="B38">
        <v>6</v>
      </c>
      <c r="C38" t="s">
        <v>2290</v>
      </c>
      <c r="D38">
        <v>29</v>
      </c>
      <c r="E38" t="s">
        <v>2409</v>
      </c>
      <c r="F38" t="s">
        <v>2422</v>
      </c>
      <c r="G38" t="s">
        <v>2415</v>
      </c>
      <c r="H38">
        <v>101</v>
      </c>
    </row>
    <row r="39" spans="1:8" x14ac:dyDescent="0.3">
      <c r="A39" t="s">
        <v>2408</v>
      </c>
      <c r="B39">
        <v>6</v>
      </c>
      <c r="C39" t="s">
        <v>2290</v>
      </c>
      <c r="D39">
        <v>29</v>
      </c>
      <c r="E39" t="s">
        <v>2409</v>
      </c>
      <c r="F39" t="s">
        <v>2422</v>
      </c>
      <c r="G39" t="s">
        <v>2423</v>
      </c>
      <c r="H39">
        <v>219</v>
      </c>
    </row>
    <row r="40" spans="1:8" x14ac:dyDescent="0.3">
      <c r="A40" t="s">
        <v>2408</v>
      </c>
      <c r="B40">
        <v>6</v>
      </c>
      <c r="C40" t="s">
        <v>2290</v>
      </c>
      <c r="D40">
        <v>29</v>
      </c>
      <c r="E40" t="s">
        <v>2409</v>
      </c>
      <c r="F40" t="s">
        <v>2424</v>
      </c>
      <c r="H40" s="2">
        <v>8397</v>
      </c>
    </row>
    <row r="41" spans="1:8" x14ac:dyDescent="0.3">
      <c r="A41" t="s">
        <v>2408</v>
      </c>
      <c r="B41">
        <v>6</v>
      </c>
      <c r="C41" t="s">
        <v>2290</v>
      </c>
      <c r="D41">
        <v>29</v>
      </c>
      <c r="E41" t="s">
        <v>2409</v>
      </c>
      <c r="F41" t="s">
        <v>2424</v>
      </c>
      <c r="G41" t="s">
        <v>2411</v>
      </c>
      <c r="H41">
        <v>185</v>
      </c>
    </row>
    <row r="42" spans="1:8" x14ac:dyDescent="0.3">
      <c r="A42" t="s">
        <v>2408</v>
      </c>
      <c r="B42">
        <v>6</v>
      </c>
      <c r="C42" t="s">
        <v>2290</v>
      </c>
      <c r="D42">
        <v>29</v>
      </c>
      <c r="E42" t="s">
        <v>2409</v>
      </c>
      <c r="F42" t="s">
        <v>2424</v>
      </c>
      <c r="G42" t="s">
        <v>2412</v>
      </c>
      <c r="H42">
        <v>132</v>
      </c>
    </row>
    <row r="43" spans="1:8" x14ac:dyDescent="0.3">
      <c r="A43" t="s">
        <v>2408</v>
      </c>
      <c r="B43">
        <v>6</v>
      </c>
      <c r="C43" t="s">
        <v>2290</v>
      </c>
      <c r="D43">
        <v>29</v>
      </c>
      <c r="E43" t="s">
        <v>2409</v>
      </c>
      <c r="F43" t="s">
        <v>2424</v>
      </c>
      <c r="G43" t="s">
        <v>2413</v>
      </c>
      <c r="H43">
        <v>256</v>
      </c>
    </row>
    <row r="44" spans="1:8" x14ac:dyDescent="0.3">
      <c r="A44" t="s">
        <v>2408</v>
      </c>
      <c r="B44">
        <v>6</v>
      </c>
      <c r="C44" t="s">
        <v>2290</v>
      </c>
      <c r="D44">
        <v>29</v>
      </c>
      <c r="E44" t="s">
        <v>2409</v>
      </c>
      <c r="F44" t="s">
        <v>2424</v>
      </c>
      <c r="G44" t="s">
        <v>2414</v>
      </c>
      <c r="H44" s="2">
        <v>278</v>
      </c>
    </row>
    <row r="45" spans="1:8" x14ac:dyDescent="0.3">
      <c r="A45" t="s">
        <v>2408</v>
      </c>
      <c r="B45">
        <v>6</v>
      </c>
      <c r="C45" t="s">
        <v>2290</v>
      </c>
      <c r="D45">
        <v>29</v>
      </c>
      <c r="E45" t="s">
        <v>2409</v>
      </c>
      <c r="F45" t="s">
        <v>2424</v>
      </c>
      <c r="G45" t="s">
        <v>2415</v>
      </c>
      <c r="H45" s="2">
        <v>7546</v>
      </c>
    </row>
    <row r="46" spans="1:8" x14ac:dyDescent="0.3">
      <c r="A46" t="s">
        <v>2408</v>
      </c>
      <c r="B46">
        <v>6</v>
      </c>
      <c r="C46" t="s">
        <v>2290</v>
      </c>
      <c r="D46">
        <v>29</v>
      </c>
      <c r="E46" t="s">
        <v>2409</v>
      </c>
      <c r="F46" t="s">
        <v>2424</v>
      </c>
      <c r="G46" t="s">
        <v>2423</v>
      </c>
      <c r="H46" s="2">
        <v>1130</v>
      </c>
    </row>
    <row r="47" spans="1:8" x14ac:dyDescent="0.3">
      <c r="A47" t="s">
        <v>2408</v>
      </c>
      <c r="B47">
        <v>6</v>
      </c>
      <c r="C47" t="s">
        <v>2290</v>
      </c>
      <c r="D47">
        <v>29</v>
      </c>
      <c r="E47" t="s">
        <v>2409</v>
      </c>
      <c r="F47" t="s">
        <v>2424</v>
      </c>
      <c r="G47" t="s">
        <v>2416</v>
      </c>
      <c r="H47" s="2">
        <v>7267</v>
      </c>
    </row>
    <row r="48" spans="1:8" x14ac:dyDescent="0.3">
      <c r="A48" t="s">
        <v>2408</v>
      </c>
      <c r="B48">
        <v>6</v>
      </c>
      <c r="C48" t="s">
        <v>2290</v>
      </c>
      <c r="D48">
        <v>29</v>
      </c>
      <c r="E48" t="s">
        <v>2409</v>
      </c>
      <c r="F48" t="s">
        <v>2425</v>
      </c>
    </row>
    <row r="49" spans="1:8" x14ac:dyDescent="0.3">
      <c r="A49" t="s">
        <v>2408</v>
      </c>
      <c r="B49">
        <v>6</v>
      </c>
      <c r="C49" t="s">
        <v>2290</v>
      </c>
      <c r="D49">
        <v>29</v>
      </c>
      <c r="E49" t="s">
        <v>2409</v>
      </c>
      <c r="F49" t="s">
        <v>2425</v>
      </c>
      <c r="G49" t="s">
        <v>2420</v>
      </c>
      <c r="H49" s="2">
        <v>146917000</v>
      </c>
    </row>
    <row r="50" spans="1:8" x14ac:dyDescent="0.3">
      <c r="A50" t="s">
        <v>2408</v>
      </c>
      <c r="B50">
        <v>6</v>
      </c>
      <c r="C50" t="s">
        <v>2290</v>
      </c>
      <c r="D50">
        <v>29</v>
      </c>
      <c r="E50" t="s">
        <v>2409</v>
      </c>
      <c r="F50" t="s">
        <v>2426</v>
      </c>
    </row>
    <row r="51" spans="1:8" x14ac:dyDescent="0.3">
      <c r="A51" t="s">
        <v>2408</v>
      </c>
      <c r="B51">
        <v>6</v>
      </c>
      <c r="C51" t="s">
        <v>2290</v>
      </c>
      <c r="D51">
        <v>29</v>
      </c>
      <c r="E51" t="s">
        <v>2409</v>
      </c>
      <c r="F51" t="s">
        <v>2426</v>
      </c>
      <c r="G51" t="s">
        <v>2423</v>
      </c>
      <c r="H51" s="2">
        <v>23512000</v>
      </c>
    </row>
    <row r="52" spans="1:8" x14ac:dyDescent="0.3">
      <c r="A52" t="s">
        <v>2408</v>
      </c>
      <c r="B52">
        <v>6</v>
      </c>
      <c r="C52" t="s">
        <v>2290</v>
      </c>
      <c r="D52">
        <v>29</v>
      </c>
      <c r="E52" t="s">
        <v>2409</v>
      </c>
      <c r="F52" t="s">
        <v>2427</v>
      </c>
      <c r="H52">
        <v>98</v>
      </c>
    </row>
    <row r="53" spans="1:8" x14ac:dyDescent="0.3">
      <c r="A53" t="s">
        <v>2408</v>
      </c>
      <c r="B53">
        <v>6</v>
      </c>
      <c r="C53" t="s">
        <v>2290</v>
      </c>
      <c r="D53">
        <v>29</v>
      </c>
      <c r="E53" t="s">
        <v>2409</v>
      </c>
      <c r="F53" t="s">
        <v>2427</v>
      </c>
      <c r="G53" t="s">
        <v>2428</v>
      </c>
      <c r="H53">
        <v>84</v>
      </c>
    </row>
    <row r="54" spans="1:8" x14ac:dyDescent="0.3">
      <c r="A54" t="s">
        <v>2408</v>
      </c>
      <c r="B54">
        <v>6</v>
      </c>
      <c r="C54" t="s">
        <v>2290</v>
      </c>
      <c r="D54">
        <v>29</v>
      </c>
      <c r="E54" t="s">
        <v>2409</v>
      </c>
      <c r="F54" t="s">
        <v>2427</v>
      </c>
      <c r="G54" t="s">
        <v>2429</v>
      </c>
      <c r="H54">
        <v>14</v>
      </c>
    </row>
    <row r="55" spans="1:8" x14ac:dyDescent="0.3">
      <c r="A55" t="s">
        <v>2408</v>
      </c>
      <c r="B55">
        <v>6</v>
      </c>
      <c r="C55" t="s">
        <v>2290</v>
      </c>
      <c r="D55">
        <v>29</v>
      </c>
      <c r="E55" t="s">
        <v>2409</v>
      </c>
      <c r="F55" t="s">
        <v>2430</v>
      </c>
      <c r="H55" s="2">
        <v>6062</v>
      </c>
    </row>
    <row r="56" spans="1:8" x14ac:dyDescent="0.3">
      <c r="A56" t="s">
        <v>2408</v>
      </c>
      <c r="B56">
        <v>6</v>
      </c>
      <c r="C56" t="s">
        <v>2290</v>
      </c>
      <c r="D56">
        <v>29</v>
      </c>
      <c r="E56" t="s">
        <v>2409</v>
      </c>
      <c r="F56" t="s">
        <v>2430</v>
      </c>
      <c r="G56" t="s">
        <v>2428</v>
      </c>
      <c r="H56" s="2">
        <v>5779</v>
      </c>
    </row>
    <row r="57" spans="1:8" x14ac:dyDescent="0.3">
      <c r="A57" t="s">
        <v>2408</v>
      </c>
      <c r="B57">
        <v>6</v>
      </c>
      <c r="C57" t="s">
        <v>2290</v>
      </c>
      <c r="D57">
        <v>29</v>
      </c>
      <c r="E57" t="s">
        <v>2409</v>
      </c>
      <c r="F57" t="s">
        <v>2430</v>
      </c>
      <c r="G57" t="s">
        <v>2429</v>
      </c>
      <c r="H57" s="2">
        <v>283</v>
      </c>
    </row>
    <row r="58" spans="1:8" x14ac:dyDescent="0.3">
      <c r="A58" t="s">
        <v>2408</v>
      </c>
      <c r="B58">
        <v>6</v>
      </c>
      <c r="C58" t="s">
        <v>2290</v>
      </c>
      <c r="D58">
        <v>29</v>
      </c>
      <c r="E58" t="s">
        <v>2409</v>
      </c>
      <c r="F58" t="s">
        <v>2431</v>
      </c>
      <c r="H58" s="2">
        <v>600</v>
      </c>
    </row>
    <row r="59" spans="1:8" x14ac:dyDescent="0.3">
      <c r="A59" t="s">
        <v>2408</v>
      </c>
      <c r="B59">
        <v>6</v>
      </c>
      <c r="C59" t="s">
        <v>2290</v>
      </c>
      <c r="D59">
        <v>29</v>
      </c>
      <c r="E59" t="s">
        <v>2409</v>
      </c>
      <c r="F59" t="s">
        <v>2432</v>
      </c>
      <c r="H59" s="2">
        <v>1309</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6" t="s">
        <v>2510</v>
      </c>
    </row>
    <row r="2" spans="1:11" x14ac:dyDescent="0.3">
      <c r="A2" s="298"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2" t="s">
        <v>7</v>
      </c>
      <c r="B1" s="342"/>
      <c r="C1" s="342"/>
      <c r="D1" s="342"/>
      <c r="E1" s="342"/>
      <c r="F1" s="342"/>
      <c r="G1" s="342"/>
      <c r="H1" s="342"/>
      <c r="I1" s="342"/>
      <c r="J1" s="343" t="s">
        <v>169</v>
      </c>
    </row>
    <row r="2" spans="1:10" s="9" customFormat="1" x14ac:dyDescent="0.3">
      <c r="A2" s="344" t="s">
        <v>5</v>
      </c>
      <c r="B2" s="345"/>
      <c r="C2" s="345"/>
      <c r="D2" s="345"/>
      <c r="E2" s="345"/>
      <c r="F2" s="345"/>
      <c r="G2" s="345"/>
      <c r="H2" s="346"/>
      <c r="I2" s="98" t="s">
        <v>6</v>
      </c>
      <c r="J2" s="343"/>
    </row>
    <row r="3" spans="1:10" x14ac:dyDescent="0.3">
      <c r="A3" s="77" t="s">
        <v>0</v>
      </c>
      <c r="B3" s="77" t="str">
        <f>Overview!B2</f>
        <v>City of Bakersfield</v>
      </c>
      <c r="C3" s="94"/>
      <c r="D3" s="94"/>
      <c r="E3" s="94"/>
      <c r="F3" s="94"/>
      <c r="G3" s="94"/>
      <c r="H3" s="269"/>
      <c r="I3" s="95"/>
      <c r="J3" s="343"/>
    </row>
    <row r="4" spans="1:10" x14ac:dyDescent="0.3">
      <c r="A4" s="77" t="s">
        <v>2</v>
      </c>
      <c r="B4" s="77" t="str">
        <f>Overview!B3</f>
        <v>Kern County</v>
      </c>
      <c r="C4" s="94"/>
      <c r="D4" s="94"/>
      <c r="E4" s="94"/>
      <c r="F4" s="94"/>
      <c r="G4" s="94"/>
      <c r="H4" s="269"/>
      <c r="I4" s="95"/>
      <c r="J4" s="343"/>
    </row>
    <row r="6" spans="1:10" x14ac:dyDescent="0.3">
      <c r="A6" s="1" t="s">
        <v>170</v>
      </c>
      <c r="I6" s="155" t="s">
        <v>171</v>
      </c>
    </row>
    <row r="7" spans="1:10" ht="28.8" x14ac:dyDescent="0.3">
      <c r="A7" s="43" t="s">
        <v>172</v>
      </c>
      <c r="B7" s="39" t="str">
        <f>B3</f>
        <v>City of Bakersfield</v>
      </c>
      <c r="C7" s="39" t="s">
        <v>1443</v>
      </c>
      <c r="D7" s="39" t="str">
        <f>B4</f>
        <v>Kern County</v>
      </c>
      <c r="E7" s="39" t="s">
        <v>2450</v>
      </c>
      <c r="F7" s="39" t="s">
        <v>173</v>
      </c>
    </row>
    <row r="8" spans="1:10" x14ac:dyDescent="0.3">
      <c r="A8" s="44" t="s">
        <v>174</v>
      </c>
      <c r="B8" s="45">
        <f>'Ref. ACS-5-YR'!H65</f>
        <v>379879</v>
      </c>
      <c r="C8" s="46">
        <f>B8/D8</f>
        <v>0.42565476470601415</v>
      </c>
      <c r="D8" s="45">
        <f>'Ref. ACS-5-YR'!R65</f>
        <v>892458</v>
      </c>
      <c r="E8" s="46">
        <f>D8/F8</f>
        <v>2.2682292439060486E-2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70"/>
      <c r="I12" s="37"/>
    </row>
    <row r="13" spans="1:10" x14ac:dyDescent="0.3">
      <c r="A13" s="13" t="s">
        <v>170</v>
      </c>
      <c r="B13" s="16">
        <f>'Ref. DC-1980'!B5</f>
        <v>105611</v>
      </c>
      <c r="C13" s="16">
        <f>'Ref. DC-1990'!B5</f>
        <v>174820</v>
      </c>
      <c r="D13" s="16">
        <f>'Ref. DC-2000'!B5</f>
        <v>247057</v>
      </c>
      <c r="E13" s="16">
        <f>'Ref. DC-2010'!B8</f>
        <v>347483</v>
      </c>
      <c r="F13" s="16">
        <f>'Ref. DC-2020'!B11</f>
        <v>403455</v>
      </c>
      <c r="H13" s="271"/>
      <c r="I13" s="37"/>
    </row>
    <row r="14" spans="1:10" x14ac:dyDescent="0.3">
      <c r="A14" s="13" t="s">
        <v>177</v>
      </c>
      <c r="B14" s="20"/>
      <c r="C14" s="30">
        <f>(C13-B13)/B13</f>
        <v>0.65531999507627048</v>
      </c>
      <c r="D14" s="30">
        <f t="shared" ref="D14:F14" si="0">(D13-C13)/C13</f>
        <v>0.41320787095298023</v>
      </c>
      <c r="E14" s="30">
        <f t="shared" si="0"/>
        <v>0.40648919075355078</v>
      </c>
      <c r="F14" s="30">
        <f t="shared" si="0"/>
        <v>0.16107838369071292</v>
      </c>
      <c r="H14" s="272"/>
      <c r="I14" s="37"/>
    </row>
    <row r="15" spans="1:10" x14ac:dyDescent="0.3">
      <c r="A15" s="49" t="s">
        <v>2533</v>
      </c>
      <c r="I15" s="37"/>
    </row>
    <row r="16" spans="1:10" x14ac:dyDescent="0.3">
      <c r="A16" s="47"/>
      <c r="H16" s="272"/>
      <c r="I16" s="37"/>
    </row>
    <row r="17" spans="1:9" x14ac:dyDescent="0.3">
      <c r="A17" s="47"/>
      <c r="H17" s="272"/>
      <c r="I17" s="37"/>
    </row>
    <row r="18" spans="1:9" x14ac:dyDescent="0.3">
      <c r="A18" s="47"/>
      <c r="H18" s="272"/>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Bakersfield</v>
      </c>
      <c r="C23" s="51" t="s">
        <v>179</v>
      </c>
      <c r="D23" s="51" t="str">
        <f>B4</f>
        <v>Kern County</v>
      </c>
      <c r="E23" s="51" t="s">
        <v>179</v>
      </c>
      <c r="F23" s="51" t="s">
        <v>173</v>
      </c>
      <c r="G23" s="51" t="s">
        <v>179</v>
      </c>
      <c r="H23" s="273"/>
      <c r="I23" s="26"/>
    </row>
    <row r="24" spans="1:9" x14ac:dyDescent="0.3">
      <c r="A24" s="13" t="s">
        <v>180</v>
      </c>
      <c r="B24" s="16">
        <f>B8</f>
        <v>379879</v>
      </c>
      <c r="C24" s="53"/>
      <c r="D24" s="16">
        <f>D8</f>
        <v>892458</v>
      </c>
      <c r="E24" s="53"/>
      <c r="F24" s="16">
        <f>F8</f>
        <v>39346023</v>
      </c>
      <c r="G24" s="53"/>
      <c r="H24" s="274"/>
      <c r="I24" s="37"/>
    </row>
    <row r="25" spans="1:9" x14ac:dyDescent="0.3">
      <c r="A25" s="13" t="s">
        <v>181</v>
      </c>
      <c r="B25" s="16">
        <f>'Ref. ACS-5-YR'!H8</f>
        <v>187772</v>
      </c>
      <c r="C25" s="53">
        <f>'Ref. ACS-5-YR'!I8</f>
        <v>0.49429423579613507</v>
      </c>
      <c r="D25" s="16">
        <f>'Ref. ACS-5-YR'!R8</f>
        <v>457243</v>
      </c>
      <c r="E25" s="53">
        <f>'Ref. ACS-5-YR'!S8</f>
        <v>0.51234119700871072</v>
      </c>
      <c r="F25" s="16">
        <f>'Ref. ACS-5-YR'!AB8</f>
        <v>19562882</v>
      </c>
      <c r="G25" s="53">
        <f>'Ref. ACS-5-YR'!AC8</f>
        <v>0.497</v>
      </c>
      <c r="H25" s="274"/>
      <c r="I25" s="37"/>
    </row>
    <row r="26" spans="1:9" x14ac:dyDescent="0.3">
      <c r="A26" s="13" t="s">
        <v>182</v>
      </c>
      <c r="B26" s="16">
        <f>'Ref. ACS-5-YR'!H9</f>
        <v>16221</v>
      </c>
      <c r="C26" s="53">
        <f>'Ref. ACS-5-YR'!I9</f>
        <v>4.2700438823941304E-2</v>
      </c>
      <c r="D26" s="16">
        <f>'Ref. ACS-5-YR'!R9</f>
        <v>35309</v>
      </c>
      <c r="E26" s="53">
        <f>'Ref. ACS-5-YR'!S9</f>
        <v>3.9563766586214702E-2</v>
      </c>
      <c r="F26" s="16">
        <f>'Ref. ACS-5-YR'!AB9</f>
        <v>1233088</v>
      </c>
      <c r="G26" s="53">
        <f>'Ref. ACS-5-YR'!AC9</f>
        <v>3.1E-2</v>
      </c>
      <c r="H26" s="274"/>
      <c r="I26" s="37"/>
    </row>
    <row r="27" spans="1:9" x14ac:dyDescent="0.3">
      <c r="A27" s="13" t="s">
        <v>183</v>
      </c>
      <c r="B27" s="16">
        <f>'Ref. ACS-5-YR'!H10</f>
        <v>15914</v>
      </c>
      <c r="C27" s="53">
        <f>'Ref. ACS-5-YR'!I10</f>
        <v>4.1892286754466553E-2</v>
      </c>
      <c r="D27" s="16">
        <f>'Ref. ACS-5-YR'!R10</f>
        <v>36258</v>
      </c>
      <c r="E27" s="53">
        <f>'Ref. ACS-5-YR'!S10</f>
        <v>4.0627121948595898E-2</v>
      </c>
      <c r="F27" s="16">
        <f>'Ref. ACS-5-YR'!AB10</f>
        <v>1242495</v>
      </c>
      <c r="G27" s="53">
        <f>'Ref. ACS-5-YR'!AC10</f>
        <v>3.2000000000000001E-2</v>
      </c>
      <c r="H27" s="274"/>
    </row>
    <row r="28" spans="1:9" x14ac:dyDescent="0.3">
      <c r="A28" s="13" t="s">
        <v>184</v>
      </c>
      <c r="B28" s="16">
        <f>'Ref. ACS-5-YR'!H11</f>
        <v>16078</v>
      </c>
      <c r="C28" s="53">
        <f>'Ref. ACS-5-YR'!I11</f>
        <v>4.2324003169430267E-2</v>
      </c>
      <c r="D28" s="16">
        <f>'Ref. ACS-5-YR'!R11</f>
        <v>38408</v>
      </c>
      <c r="E28" s="53">
        <f>'Ref. ACS-5-YR'!S11</f>
        <v>4.3036198902357312E-2</v>
      </c>
      <c r="F28" s="16">
        <f>'Ref. ACS-5-YR'!AB11</f>
        <v>1328272</v>
      </c>
      <c r="G28" s="53">
        <f>'Ref. ACS-5-YR'!AC11</f>
        <v>3.4000000000000002E-2</v>
      </c>
      <c r="H28" s="274"/>
    </row>
    <row r="29" spans="1:9" x14ac:dyDescent="0.3">
      <c r="A29" s="13" t="s">
        <v>185</v>
      </c>
      <c r="B29" s="16">
        <f>'Ref. ACS-5-YR'!H12</f>
        <v>10025</v>
      </c>
      <c r="C29" s="53">
        <f>'Ref. ACS-5-YR'!I12</f>
        <v>2.6389982073239112E-2</v>
      </c>
      <c r="D29" s="16">
        <f>'Ref. ACS-5-YR'!R12</f>
        <v>21251</v>
      </c>
      <c r="E29" s="53">
        <f>'Ref. ACS-5-YR'!S12</f>
        <v>2.3811764811341261E-2</v>
      </c>
      <c r="F29" s="16">
        <f>'Ref. ACS-5-YR'!AB12</f>
        <v>774841</v>
      </c>
      <c r="G29" s="53">
        <f>'Ref. ACS-5-YR'!AC12</f>
        <v>0.02</v>
      </c>
      <c r="H29" s="274"/>
      <c r="I29" s="37"/>
    </row>
    <row r="30" spans="1:9" x14ac:dyDescent="0.3">
      <c r="A30" s="13" t="s">
        <v>186</v>
      </c>
      <c r="B30" s="16">
        <f>'Ref. ACS-5-YR'!H13</f>
        <v>4797</v>
      </c>
      <c r="C30" s="53">
        <f>'Ref. ACS-5-YR'!I13</f>
        <v>1.2627705137688581E-2</v>
      </c>
      <c r="D30" s="16">
        <f>'Ref. ACS-5-YR'!R13</f>
        <v>12966</v>
      </c>
      <c r="E30" s="53">
        <f>'Ref. ACS-5-YR'!S13</f>
        <v>1.4528414782544389E-2</v>
      </c>
      <c r="F30" s="16">
        <f>'Ref. ACS-5-YR'!AB13</f>
        <v>525740</v>
      </c>
      <c r="G30" s="53">
        <f>'Ref. ACS-5-YR'!AC13</f>
        <v>1.2999999999999999E-2</v>
      </c>
      <c r="H30" s="274"/>
      <c r="I30" s="37"/>
    </row>
    <row r="31" spans="1:9" x14ac:dyDescent="0.3">
      <c r="A31" s="13" t="s">
        <v>187</v>
      </c>
      <c r="B31" s="16">
        <f>'Ref. ACS-5-YR'!H14</f>
        <v>2951</v>
      </c>
      <c r="C31" s="53">
        <f>'Ref. ACS-5-YR'!I14</f>
        <v>7.7682630521824052E-3</v>
      </c>
      <c r="D31" s="16">
        <f>'Ref. ACS-5-YR'!R14</f>
        <v>6981</v>
      </c>
      <c r="E31" s="53">
        <f>'Ref. ACS-5-YR'!S14</f>
        <v>7.822216843817861E-3</v>
      </c>
      <c r="F31" s="16">
        <f>'Ref. ACS-5-YR'!AB14</f>
        <v>285907</v>
      </c>
      <c r="G31" s="53">
        <f>'Ref. ACS-5-YR'!AC14</f>
        <v>7.0000000000000001E-3</v>
      </c>
      <c r="H31" s="274"/>
      <c r="I31" s="37"/>
    </row>
    <row r="32" spans="1:9" x14ac:dyDescent="0.3">
      <c r="A32" s="13" t="s">
        <v>188</v>
      </c>
      <c r="B32" s="16">
        <f>'Ref. ACS-5-YR'!H15</f>
        <v>3145</v>
      </c>
      <c r="C32" s="53">
        <f>'Ref. ACS-5-YR'!I15</f>
        <v>8.2789519820785033E-3</v>
      </c>
      <c r="D32" s="16">
        <f>'Ref. ACS-5-YR'!R15</f>
        <v>6823</v>
      </c>
      <c r="E32" s="53">
        <f>'Ref. ACS-5-YR'!S15</f>
        <v>7.6451777002391145E-3</v>
      </c>
      <c r="F32" s="16">
        <f>'Ref. ACS-5-YR'!AB15</f>
        <v>281350</v>
      </c>
      <c r="G32" s="53">
        <f>'Ref. ACS-5-YR'!AC15</f>
        <v>7.0000000000000001E-3</v>
      </c>
      <c r="H32" s="274"/>
      <c r="I32" s="37"/>
    </row>
    <row r="33" spans="1:9" x14ac:dyDescent="0.3">
      <c r="A33" s="13" t="s">
        <v>189</v>
      </c>
      <c r="B33" s="16">
        <f>'Ref. ACS-5-YR'!H16</f>
        <v>8642</v>
      </c>
      <c r="C33" s="53">
        <f>'Ref. ACS-5-YR'!I16</f>
        <v>2.2749349134856101E-2</v>
      </c>
      <c r="D33" s="16">
        <f>'Ref. ACS-5-YR'!R16</f>
        <v>21614</v>
      </c>
      <c r="E33" s="53">
        <f>'Ref. ACS-5-YR'!S16</f>
        <v>2.4218506641208885E-2</v>
      </c>
      <c r="F33" s="16">
        <f>'Ref. ACS-5-YR'!AB16</f>
        <v>821103</v>
      </c>
      <c r="G33" s="53">
        <f>'Ref. ACS-5-YR'!AC16</f>
        <v>2.1000000000000001E-2</v>
      </c>
      <c r="H33" s="274"/>
      <c r="I33" s="37"/>
    </row>
    <row r="34" spans="1:9" x14ac:dyDescent="0.3">
      <c r="A34" s="13" t="s">
        <v>190</v>
      </c>
      <c r="B34" s="16">
        <f>'Ref. ACS-5-YR'!H17</f>
        <v>16033</v>
      </c>
      <c r="C34" s="53">
        <f>'Ref. ACS-5-YR'!I17</f>
        <v>4.220554439703169E-2</v>
      </c>
      <c r="D34" s="16">
        <f>'Ref. ACS-5-YR'!R17</f>
        <v>39315</v>
      </c>
      <c r="E34" s="53">
        <f>'Ref. ACS-5-YR'!S17</f>
        <v>4.4052493226572009E-2</v>
      </c>
      <c r="F34" s="16">
        <f>'Ref. ACS-5-YR'!AB17</f>
        <v>1594429</v>
      </c>
      <c r="G34" s="53">
        <f>'Ref. ACS-5-YR'!AC17</f>
        <v>4.1000000000000002E-2</v>
      </c>
      <c r="H34" s="274"/>
      <c r="I34" s="37"/>
    </row>
    <row r="35" spans="1:9" x14ac:dyDescent="0.3">
      <c r="A35" s="13" t="s">
        <v>191</v>
      </c>
      <c r="B35" s="16">
        <f>'Ref. ACS-5-YR'!H18</f>
        <v>14603</v>
      </c>
      <c r="C35" s="53">
        <f>'Ref. ACS-5-YR'!I18</f>
        <v>3.8441187851921271E-2</v>
      </c>
      <c r="D35" s="16">
        <f>'Ref. ACS-5-YR'!R18</f>
        <v>35710</v>
      </c>
      <c r="E35" s="53">
        <f>'Ref. ACS-5-YR'!S18</f>
        <v>4.0013087450613924E-2</v>
      </c>
      <c r="F35" s="16">
        <f>'Ref. ACS-5-YR'!AB18</f>
        <v>1505530</v>
      </c>
      <c r="G35" s="53">
        <f>'Ref. ACS-5-YR'!AC18</f>
        <v>3.7999999999999999E-2</v>
      </c>
      <c r="H35" s="274"/>
      <c r="I35" s="37"/>
    </row>
    <row r="36" spans="1:9" x14ac:dyDescent="0.3">
      <c r="A36" s="13" t="s">
        <v>192</v>
      </c>
      <c r="B36" s="16">
        <f>'Ref. ACS-5-YR'!H19</f>
        <v>12777</v>
      </c>
      <c r="C36" s="53">
        <f>'Ref. ACS-5-YR'!I19</f>
        <v>3.3634394109703356E-2</v>
      </c>
      <c r="D36" s="16">
        <f>'Ref. ACS-5-YR'!R19</f>
        <v>31772</v>
      </c>
      <c r="E36" s="53">
        <f>'Ref. ACS-5-YR'!S19</f>
        <v>3.5600554872050001E-2</v>
      </c>
      <c r="F36" s="16">
        <f>'Ref. ACS-5-YR'!AB19</f>
        <v>1377089</v>
      </c>
      <c r="G36" s="53">
        <f>'Ref. ACS-5-YR'!AC19</f>
        <v>3.5000000000000003E-2</v>
      </c>
      <c r="H36" s="274"/>
      <c r="I36" s="37"/>
    </row>
    <row r="37" spans="1:9" x14ac:dyDescent="0.3">
      <c r="A37" s="13" t="s">
        <v>193</v>
      </c>
      <c r="B37" s="16">
        <f>'Ref. ACS-5-YR'!H20</f>
        <v>11083</v>
      </c>
      <c r="C37" s="53">
        <f>'Ref. ACS-5-YR'!I20</f>
        <v>2.9175079433187937E-2</v>
      </c>
      <c r="D37" s="16">
        <f>'Ref. ACS-5-YR'!R20</f>
        <v>28459</v>
      </c>
      <c r="E37" s="53">
        <f>'Ref. ACS-5-YR'!S20</f>
        <v>3.1888335361439979E-2</v>
      </c>
      <c r="F37" s="16">
        <f>'Ref. ACS-5-YR'!AB20</f>
        <v>1265725</v>
      </c>
      <c r="G37" s="53">
        <f>'Ref. ACS-5-YR'!AC20</f>
        <v>3.2000000000000001E-2</v>
      </c>
      <c r="H37" s="274"/>
      <c r="I37" s="37"/>
    </row>
    <row r="38" spans="1:9" x14ac:dyDescent="0.3">
      <c r="A38" s="13" t="s">
        <v>194</v>
      </c>
      <c r="B38" s="16">
        <f>'Ref. ACS-5-YR'!H21</f>
        <v>11016</v>
      </c>
      <c r="C38" s="53">
        <f>'Ref. ACS-5-YR'!I21</f>
        <v>2.8998707483172272E-2</v>
      </c>
      <c r="D38" s="16">
        <f>'Ref. ACS-5-YR'!R21</f>
        <v>26001</v>
      </c>
      <c r="E38" s="53">
        <f>'Ref. ACS-5-YR'!S21</f>
        <v>2.9134144127790886E-2</v>
      </c>
      <c r="F38" s="16">
        <f>'Ref. ACS-5-YR'!AB21</f>
        <v>1264479</v>
      </c>
      <c r="G38" s="53">
        <f>'Ref. ACS-5-YR'!AC21</f>
        <v>3.2000000000000001E-2</v>
      </c>
      <c r="H38" s="274"/>
      <c r="I38" s="37"/>
    </row>
    <row r="39" spans="1:9" x14ac:dyDescent="0.3">
      <c r="A39" s="13" t="s">
        <v>195</v>
      </c>
      <c r="B39" s="16">
        <f>'Ref. ACS-5-YR'!H22</f>
        <v>9467</v>
      </c>
      <c r="C39" s="53">
        <f>'Ref. ACS-5-YR'!I22</f>
        <v>2.4921093295496723E-2</v>
      </c>
      <c r="D39" s="16">
        <f>'Ref. ACS-5-YR'!R22</f>
        <v>24862</v>
      </c>
      <c r="E39" s="53">
        <f>'Ref. ACS-5-YR'!S22</f>
        <v>2.7857893592751704E-2</v>
      </c>
      <c r="F39" s="16">
        <f>'Ref. ACS-5-YR'!AB22</f>
        <v>1245267</v>
      </c>
      <c r="G39" s="53">
        <f>'Ref. ACS-5-YR'!AC22</f>
        <v>3.2000000000000001E-2</v>
      </c>
      <c r="H39" s="274"/>
      <c r="I39" s="37"/>
    </row>
    <row r="40" spans="1:9" x14ac:dyDescent="0.3">
      <c r="A40" s="13" t="s">
        <v>196</v>
      </c>
      <c r="B40" s="16">
        <f>'Ref. ACS-5-YR'!H23</f>
        <v>9837</v>
      </c>
      <c r="C40" s="53">
        <f>'Ref. ACS-5-YR'!I23</f>
        <v>2.5895087646329491E-2</v>
      </c>
      <c r="D40" s="16">
        <f>'Ref. ACS-5-YR'!R23</f>
        <v>25371</v>
      </c>
      <c r="E40" s="53">
        <f>'Ref. ACS-5-YR'!S23</f>
        <v>2.842822855529336E-2</v>
      </c>
      <c r="F40" s="16">
        <f>'Ref. ACS-5-YR'!AB23</f>
        <v>1216743</v>
      </c>
      <c r="G40" s="53">
        <f>'Ref. ACS-5-YR'!AC23</f>
        <v>3.1E-2</v>
      </c>
      <c r="H40" s="274"/>
      <c r="I40" s="37"/>
    </row>
    <row r="41" spans="1:9" x14ac:dyDescent="0.3">
      <c r="A41" s="13" t="s">
        <v>197</v>
      </c>
      <c r="B41" s="16">
        <f>'Ref. ACS-5-YR'!H24</f>
        <v>3070</v>
      </c>
      <c r="C41" s="53">
        <f>'Ref. ACS-5-YR'!I24</f>
        <v>8.0815206947475373E-3</v>
      </c>
      <c r="D41" s="16">
        <f>'Ref. ACS-5-YR'!R24</f>
        <v>8428</v>
      </c>
      <c r="E41" s="53">
        <f>'Ref. ACS-5-YR'!S24</f>
        <v>9.4435816587447249E-3</v>
      </c>
      <c r="F41" s="16">
        <f>'Ref. ACS-5-YR'!AB24</f>
        <v>470895</v>
      </c>
      <c r="G41" s="53">
        <f>'Ref. ACS-5-YR'!AC24</f>
        <v>1.2E-2</v>
      </c>
      <c r="H41" s="274"/>
      <c r="I41" s="37"/>
    </row>
    <row r="42" spans="1:9" x14ac:dyDescent="0.3">
      <c r="A42" s="13" t="s">
        <v>198</v>
      </c>
      <c r="B42" s="16">
        <f>'Ref. ACS-5-YR'!H25</f>
        <v>5304</v>
      </c>
      <c r="C42" s="53">
        <f>'Ref. ACS-5-YR'!I25</f>
        <v>1.3962340640045909E-2</v>
      </c>
      <c r="D42" s="16">
        <f>'Ref. ACS-5-YR'!R25</f>
        <v>12733</v>
      </c>
      <c r="E42" s="53">
        <f>'Ref. ACS-5-YR'!S25</f>
        <v>1.4267338070811176E-2</v>
      </c>
      <c r="F42" s="16">
        <f>'Ref. ACS-5-YR'!AB25</f>
        <v>618484</v>
      </c>
      <c r="G42" s="53">
        <f>'Ref. ACS-5-YR'!AC25</f>
        <v>1.6E-2</v>
      </c>
      <c r="H42" s="274"/>
      <c r="I42" s="37"/>
    </row>
    <row r="43" spans="1:9" x14ac:dyDescent="0.3">
      <c r="A43" s="13" t="s">
        <v>199</v>
      </c>
      <c r="B43" s="16">
        <f>'Ref. ACS-5-YR'!H26</f>
        <v>2654</v>
      </c>
      <c r="C43" s="53">
        <f>'Ref. ACS-5-YR'!I26</f>
        <v>6.9864351543517805E-3</v>
      </c>
      <c r="D43" s="16">
        <f>'Ref. ACS-5-YR'!R26</f>
        <v>7217</v>
      </c>
      <c r="E43" s="53">
        <f>'Ref. ACS-5-YR'!S26</f>
        <v>8.0866550582772527E-3</v>
      </c>
      <c r="F43" s="16">
        <f>'Ref. ACS-5-YR'!AB26</f>
        <v>378972</v>
      </c>
      <c r="G43" s="53">
        <f>'Ref. ACS-5-YR'!AC26</f>
        <v>0.01</v>
      </c>
      <c r="H43" s="274"/>
      <c r="I43" s="37"/>
    </row>
    <row r="44" spans="1:9" x14ac:dyDescent="0.3">
      <c r="A44" s="13" t="s">
        <v>200</v>
      </c>
      <c r="B44" s="16">
        <f>'Ref. ACS-5-YR'!H27</f>
        <v>3968</v>
      </c>
      <c r="C44" s="53">
        <f>'Ref. ACS-5-YR'!I27</f>
        <v>1.0445431308390303E-2</v>
      </c>
      <c r="D44" s="16">
        <f>'Ref. ACS-5-YR'!R27</f>
        <v>9688</v>
      </c>
      <c r="E44" s="53">
        <f>'Ref. ACS-5-YR'!S27</f>
        <v>1.0855412803739783E-2</v>
      </c>
      <c r="F44" s="16">
        <f>'Ref. ACS-5-YR'!AB27</f>
        <v>499096</v>
      </c>
      <c r="G44" s="53">
        <f>'Ref. ACS-5-YR'!AC27</f>
        <v>1.2999999999999999E-2</v>
      </c>
      <c r="H44" s="274"/>
      <c r="I44" s="37"/>
    </row>
    <row r="45" spans="1:9" x14ac:dyDescent="0.3">
      <c r="A45" s="13" t="s">
        <v>201</v>
      </c>
      <c r="B45" s="16">
        <f>'Ref. ACS-5-YR'!H28</f>
        <v>3901</v>
      </c>
      <c r="C45" s="53">
        <f>'Ref. ACS-5-YR'!I28</f>
        <v>1.026905935837464E-2</v>
      </c>
      <c r="D45" s="16">
        <f>'Ref. ACS-5-YR'!R28</f>
        <v>11352</v>
      </c>
      <c r="E45" s="53">
        <f>'Ref. ACS-5-YR'!S28</f>
        <v>1.2719926315860242E-2</v>
      </c>
      <c r="F45" s="16">
        <f>'Ref. ACS-5-YR'!AB28</f>
        <v>643905</v>
      </c>
      <c r="G45" s="53">
        <f>'Ref. ACS-5-YR'!AC28</f>
        <v>1.6E-2</v>
      </c>
      <c r="H45" s="274"/>
      <c r="I45" s="37"/>
    </row>
    <row r="46" spans="1:9" x14ac:dyDescent="0.3">
      <c r="A46" s="13" t="s">
        <v>202</v>
      </c>
      <c r="B46" s="16">
        <f>'Ref. ACS-5-YR'!H29</f>
        <v>2546</v>
      </c>
      <c r="C46" s="53">
        <f>'Ref. ACS-5-YR'!I29</f>
        <v>6.7021341005951895E-3</v>
      </c>
      <c r="D46" s="16">
        <f>'Ref. ACS-5-YR'!R29</f>
        <v>7839</v>
      </c>
      <c r="E46" s="53">
        <f>'Ref. ACS-5-YR'!S29</f>
        <v>8.783606623504971E-3</v>
      </c>
      <c r="F46" s="16">
        <f>'Ref. ACS-5-YR'!AB29</f>
        <v>427222</v>
      </c>
      <c r="G46" s="53">
        <f>'Ref. ACS-5-YR'!AC29</f>
        <v>1.0999999999999999E-2</v>
      </c>
      <c r="H46" s="274"/>
      <c r="I46" s="37"/>
    </row>
    <row r="47" spans="1:9" x14ac:dyDescent="0.3">
      <c r="A47" s="13" t="s">
        <v>203</v>
      </c>
      <c r="B47" s="16">
        <f>'Ref. ACS-5-YR'!H30</f>
        <v>2147</v>
      </c>
      <c r="C47" s="53">
        <f>'Ref. ACS-5-YR'!I30</f>
        <v>5.6517996519944505E-3</v>
      </c>
      <c r="D47" s="16">
        <f>'Ref. ACS-5-YR'!R30</f>
        <v>4776</v>
      </c>
      <c r="E47" s="53">
        <f>'Ref. ACS-5-YR'!S30</f>
        <v>5.3515123400765079E-3</v>
      </c>
      <c r="F47" s="16">
        <f>'Ref. ACS-5-YR'!AB30</f>
        <v>278926</v>
      </c>
      <c r="G47" s="53">
        <f>'Ref. ACS-5-YR'!AC30</f>
        <v>7.0000000000000001E-3</v>
      </c>
      <c r="H47" s="274"/>
      <c r="I47" s="37"/>
    </row>
    <row r="48" spans="1:9" x14ac:dyDescent="0.3">
      <c r="A48" s="13" t="s">
        <v>204</v>
      </c>
      <c r="B48" s="16">
        <f>'Ref. ACS-5-YR'!H31</f>
        <v>1593</v>
      </c>
      <c r="C48" s="53">
        <f>'Ref. ACS-5-YR'!I31</f>
        <v>4.193440542909716E-3</v>
      </c>
      <c r="D48" s="16">
        <f>'Ref. ACS-5-YR'!R31</f>
        <v>4110</v>
      </c>
      <c r="E48" s="53">
        <f>'Ref. ACS-5-YR'!S31</f>
        <v>4.605258734864834E-3</v>
      </c>
      <c r="F48" s="16">
        <f>'Ref. ACS-5-YR'!AB31</f>
        <v>283324</v>
      </c>
      <c r="G48" s="53">
        <f>'Ref. ACS-5-YR'!AC31</f>
        <v>7.0000000000000001E-3</v>
      </c>
      <c r="H48" s="274"/>
      <c r="I48" s="37"/>
    </row>
    <row r="49" spans="1:9" x14ac:dyDescent="0.3">
      <c r="A49" s="13" t="s">
        <v>205</v>
      </c>
      <c r="B49" s="16">
        <f>'Ref. ACS-5-YR'!H32</f>
        <v>192107</v>
      </c>
      <c r="C49" s="53">
        <f>'Ref. ACS-5-YR'!I32</f>
        <v>0.50570576420386493</v>
      </c>
      <c r="D49" s="16">
        <f>'Ref. ACS-5-YR'!R32</f>
        <v>435215</v>
      </c>
      <c r="E49" s="53">
        <f>'Ref. ACS-5-YR'!S32</f>
        <v>0.48765880299128922</v>
      </c>
      <c r="F49" s="16">
        <f>'Ref. ACS-5-YR'!AB32</f>
        <v>19783141</v>
      </c>
      <c r="G49" s="53">
        <f>'Ref. ACS-5-YR'!AC32</f>
        <v>0.503</v>
      </c>
      <c r="H49" s="274"/>
      <c r="I49" s="37"/>
    </row>
    <row r="50" spans="1:9" x14ac:dyDescent="0.3">
      <c r="A50" s="13" t="s">
        <v>182</v>
      </c>
      <c r="B50" s="16">
        <f>'Ref. ACS-5-YR'!H33</f>
        <v>14877</v>
      </c>
      <c r="C50" s="53">
        <f>'Ref. ACS-5-YR'!I33</f>
        <v>3.9162470154970395E-2</v>
      </c>
      <c r="D50" s="16">
        <f>'Ref. ACS-5-YR'!R33</f>
        <v>33758</v>
      </c>
      <c r="E50" s="53">
        <f>'Ref. ACS-5-YR'!S33</f>
        <v>3.782586967678031E-2</v>
      </c>
      <c r="F50" s="16">
        <f>'Ref. ACS-5-YR'!AB33</f>
        <v>1175994</v>
      </c>
      <c r="G50" s="53">
        <f>'Ref. ACS-5-YR'!AC33</f>
        <v>0.03</v>
      </c>
      <c r="H50" s="274"/>
      <c r="I50" s="37"/>
    </row>
    <row r="51" spans="1:9" x14ac:dyDescent="0.3">
      <c r="A51" s="13" t="s">
        <v>183</v>
      </c>
      <c r="B51" s="16">
        <f>'Ref. ACS-5-YR'!H34</f>
        <v>15438</v>
      </c>
      <c r="C51" s="53">
        <f>'Ref. ACS-5-YR'!I34</f>
        <v>4.0639256184206024E-2</v>
      </c>
      <c r="D51" s="16">
        <f>'Ref. ACS-5-YR'!R34</f>
        <v>35258</v>
      </c>
      <c r="E51" s="53">
        <f>'Ref. ACS-5-YR'!S34</f>
        <v>3.9506621039869662E-2</v>
      </c>
      <c r="F51" s="16">
        <f>'Ref. ACS-5-YR'!AB34</f>
        <v>1189152</v>
      </c>
      <c r="G51" s="53">
        <f>'Ref. ACS-5-YR'!AC34</f>
        <v>0.03</v>
      </c>
      <c r="H51" s="274"/>
      <c r="I51" s="37"/>
    </row>
    <row r="52" spans="1:9" x14ac:dyDescent="0.3">
      <c r="A52" s="13" t="s">
        <v>184</v>
      </c>
      <c r="B52" s="16">
        <f>'Ref. ACS-5-YR'!H35</f>
        <v>15985</v>
      </c>
      <c r="C52" s="53">
        <f>'Ref. ACS-5-YR'!I35</f>
        <v>4.207918837313987E-2</v>
      </c>
      <c r="D52" s="16">
        <f>'Ref. ACS-5-YR'!R35</f>
        <v>37419</v>
      </c>
      <c r="E52" s="53">
        <f>'Ref. ACS-5-YR'!S35</f>
        <v>4.1928023503627058E-2</v>
      </c>
      <c r="F52" s="16">
        <f>'Ref. ACS-5-YR'!AB35</f>
        <v>1269171</v>
      </c>
      <c r="G52" s="53">
        <f>'Ref. ACS-5-YR'!AC35</f>
        <v>3.2000000000000001E-2</v>
      </c>
      <c r="H52" s="274"/>
      <c r="I52" s="37"/>
    </row>
    <row r="53" spans="1:9" x14ac:dyDescent="0.3">
      <c r="A53" s="13" t="s">
        <v>185</v>
      </c>
      <c r="B53" s="16">
        <f>'Ref. ACS-5-YR'!H36</f>
        <v>9092</v>
      </c>
      <c r="C53" s="53">
        <f>'Ref. ACS-5-YR'!I36</f>
        <v>2.3933936858841893E-2</v>
      </c>
      <c r="D53" s="16">
        <f>'Ref. ACS-5-YR'!R36</f>
        <v>20498</v>
      </c>
      <c r="E53" s="53">
        <f>'Ref. ACS-5-YR'!S36</f>
        <v>2.2968027627070405E-2</v>
      </c>
      <c r="F53" s="16">
        <f>'Ref. ACS-5-YR'!AB36</f>
        <v>743628</v>
      </c>
      <c r="G53" s="53">
        <f>'Ref. ACS-5-YR'!AC36</f>
        <v>1.9E-2</v>
      </c>
      <c r="H53" s="274"/>
      <c r="I53" s="37"/>
    </row>
    <row r="54" spans="1:9" x14ac:dyDescent="0.3">
      <c r="A54" s="13" t="s">
        <v>186</v>
      </c>
      <c r="B54" s="16">
        <f>'Ref. ACS-5-YR'!H37</f>
        <v>4634</v>
      </c>
      <c r="C54" s="53">
        <f>'Ref. ACS-5-YR'!I37</f>
        <v>1.219862113988928E-2</v>
      </c>
      <c r="D54" s="16">
        <f>'Ref. ACS-5-YR'!R37</f>
        <v>11660</v>
      </c>
      <c r="E54" s="53">
        <f>'Ref. ACS-5-YR'!S37</f>
        <v>1.3065040595747923E-2</v>
      </c>
      <c r="F54" s="16">
        <f>'Ref. ACS-5-YR'!AB37</f>
        <v>503863</v>
      </c>
      <c r="G54" s="53">
        <f>'Ref. ACS-5-YR'!AC37</f>
        <v>1.2999999999999999E-2</v>
      </c>
      <c r="H54" s="274"/>
      <c r="I54" s="37"/>
    </row>
    <row r="55" spans="1:9" x14ac:dyDescent="0.3">
      <c r="A55" s="13" t="s">
        <v>187</v>
      </c>
      <c r="B55" s="16">
        <f>'Ref. ACS-5-YR'!H38</f>
        <v>2380</v>
      </c>
      <c r="C55" s="53">
        <f>'Ref. ACS-5-YR'!I38</f>
        <v>6.265152851302652E-3</v>
      </c>
      <c r="D55" s="16">
        <f>'Ref. ACS-5-YR'!R38</f>
        <v>5560</v>
      </c>
      <c r="E55" s="53">
        <f>'Ref. ACS-5-YR'!S38</f>
        <v>6.2299850525178776E-3</v>
      </c>
      <c r="F55" s="16">
        <f>'Ref. ACS-5-YR'!AB38</f>
        <v>259140</v>
      </c>
      <c r="G55" s="53">
        <f>'Ref. ACS-5-YR'!AC38</f>
        <v>7.0000000000000001E-3</v>
      </c>
      <c r="H55" s="274"/>
      <c r="I55" s="37"/>
    </row>
    <row r="56" spans="1:9" x14ac:dyDescent="0.3">
      <c r="A56" s="13" t="s">
        <v>188</v>
      </c>
      <c r="B56" s="16">
        <f>'Ref. ACS-5-YR'!H39</f>
        <v>3022</v>
      </c>
      <c r="C56" s="53">
        <f>'Ref. ACS-5-YR'!I39</f>
        <v>7.9551646708557206E-3</v>
      </c>
      <c r="D56" s="16">
        <f>'Ref. ACS-5-YR'!R39</f>
        <v>5754</v>
      </c>
      <c r="E56" s="53">
        <f>'Ref. ACS-5-YR'!S39</f>
        <v>6.447362228810768E-3</v>
      </c>
      <c r="F56" s="16">
        <f>'Ref. ACS-5-YR'!AB39</f>
        <v>259522</v>
      </c>
      <c r="G56" s="53">
        <f>'Ref. ACS-5-YR'!AC39</f>
        <v>7.0000000000000001E-3</v>
      </c>
      <c r="H56" s="274"/>
      <c r="I56" s="37"/>
    </row>
    <row r="57" spans="1:9" x14ac:dyDescent="0.3">
      <c r="A57" s="13" t="s">
        <v>189</v>
      </c>
      <c r="B57" s="16">
        <f>'Ref. ACS-5-YR'!H40</f>
        <v>8819</v>
      </c>
      <c r="C57" s="53">
        <f>'Ref. ACS-5-YR'!I40</f>
        <v>2.3215286972957178E-2</v>
      </c>
      <c r="D57" s="16">
        <f>'Ref. ACS-5-YR'!R40</f>
        <v>19104</v>
      </c>
      <c r="E57" s="53">
        <f>'Ref. ACS-5-YR'!S40</f>
        <v>2.1406049360306031E-2</v>
      </c>
      <c r="F57" s="16">
        <f>'Ref. ACS-5-YR'!AB40</f>
        <v>787614</v>
      </c>
      <c r="G57" s="53">
        <f>'Ref. ACS-5-YR'!AC40</f>
        <v>0.02</v>
      </c>
      <c r="H57" s="274"/>
      <c r="I57" s="37"/>
    </row>
    <row r="58" spans="1:9" x14ac:dyDescent="0.3">
      <c r="A58" s="13" t="s">
        <v>190</v>
      </c>
      <c r="B58" s="16">
        <f>'Ref. ACS-5-YR'!H41</f>
        <v>15911</v>
      </c>
      <c r="C58" s="53">
        <f>'Ref. ACS-5-YR'!I41</f>
        <v>4.1884389502973317E-2</v>
      </c>
      <c r="D58" s="16">
        <f>'Ref. ACS-5-YR'!R41</f>
        <v>33581</v>
      </c>
      <c r="E58" s="53">
        <f>'Ref. ACS-5-YR'!S41</f>
        <v>3.7627541015935767E-2</v>
      </c>
      <c r="F58" s="16">
        <f>'Ref. ACS-5-YR'!AB41</f>
        <v>1489607</v>
      </c>
      <c r="G58" s="53">
        <f>'Ref. ACS-5-YR'!AC41</f>
        <v>3.7999999999999999E-2</v>
      </c>
      <c r="H58" s="274"/>
      <c r="I58" s="37"/>
    </row>
    <row r="59" spans="1:9" x14ac:dyDescent="0.3">
      <c r="A59" s="13" t="s">
        <v>191</v>
      </c>
      <c r="B59" s="16">
        <f>'Ref. ACS-5-YR'!H42</f>
        <v>15173</v>
      </c>
      <c r="C59" s="53">
        <f>'Ref. ACS-5-YR'!I42</f>
        <v>3.9941665635636614E-2</v>
      </c>
      <c r="D59" s="16">
        <f>'Ref. ACS-5-YR'!R42</f>
        <v>30486</v>
      </c>
      <c r="E59" s="53">
        <f>'Ref. ACS-5-YR'!S42</f>
        <v>3.4159590703428062E-2</v>
      </c>
      <c r="F59" s="16">
        <f>'Ref. ACS-5-YR'!AB42</f>
        <v>1418347</v>
      </c>
      <c r="G59" s="53">
        <f>'Ref. ACS-5-YR'!AC42</f>
        <v>3.5999999999999997E-2</v>
      </c>
      <c r="H59" s="274"/>
      <c r="I59" s="37"/>
    </row>
    <row r="60" spans="1:9" x14ac:dyDescent="0.3">
      <c r="A60" s="13" t="s">
        <v>192</v>
      </c>
      <c r="B60" s="16">
        <f>'Ref. ACS-5-YR'!H43</f>
        <v>12557</v>
      </c>
      <c r="C60" s="53">
        <f>'Ref. ACS-5-YR'!I43</f>
        <v>3.3055262333532523E-2</v>
      </c>
      <c r="D60" s="16">
        <f>'Ref. ACS-5-YR'!R43</f>
        <v>28356</v>
      </c>
      <c r="E60" s="53">
        <f>'Ref. ACS-5-YR'!S43</f>
        <v>3.1772923767841174E-2</v>
      </c>
      <c r="F60" s="16">
        <f>'Ref. ACS-5-YR'!AB43</f>
        <v>1333091</v>
      </c>
      <c r="G60" s="53">
        <f>'Ref. ACS-5-YR'!AC43</f>
        <v>3.4000000000000002E-2</v>
      </c>
      <c r="H60" s="274"/>
      <c r="I60" s="37"/>
    </row>
    <row r="61" spans="1:9" x14ac:dyDescent="0.3">
      <c r="A61" s="13" t="s">
        <v>193</v>
      </c>
      <c r="B61" s="16">
        <f>'Ref. ACS-5-YR'!H44</f>
        <v>11379</v>
      </c>
      <c r="C61" s="53">
        <f>'Ref. ACS-5-YR'!I44</f>
        <v>2.9954274913854148E-2</v>
      </c>
      <c r="D61" s="16">
        <f>'Ref. ACS-5-YR'!R44</f>
        <v>25309</v>
      </c>
      <c r="E61" s="53">
        <f>'Ref. ACS-5-YR'!S44</f>
        <v>2.8358757498952333E-2</v>
      </c>
      <c r="F61" s="16">
        <f>'Ref. ACS-5-YR'!AB44</f>
        <v>1257998</v>
      </c>
      <c r="G61" s="53">
        <f>'Ref. ACS-5-YR'!AC44</f>
        <v>3.2000000000000001E-2</v>
      </c>
      <c r="H61" s="274"/>
      <c r="I61" s="37"/>
    </row>
    <row r="62" spans="1:9" x14ac:dyDescent="0.3">
      <c r="A62" s="13" t="s">
        <v>194</v>
      </c>
      <c r="B62" s="16">
        <f>'Ref. ACS-5-YR'!H45</f>
        <v>11589</v>
      </c>
      <c r="C62" s="53">
        <f>'Ref. ACS-5-YR'!I45</f>
        <v>3.0507082518380853E-2</v>
      </c>
      <c r="D62" s="16">
        <f>'Ref. ACS-5-YR'!R45</f>
        <v>24585</v>
      </c>
      <c r="E62" s="53">
        <f>'Ref. ACS-5-YR'!S45</f>
        <v>2.7547514841034536E-2</v>
      </c>
      <c r="F62" s="16">
        <f>'Ref. ACS-5-YR'!AB45</f>
        <v>1272718</v>
      </c>
      <c r="G62" s="53">
        <f>'Ref. ACS-5-YR'!AC45</f>
        <v>3.2000000000000001E-2</v>
      </c>
      <c r="H62" s="274"/>
      <c r="I62" s="37"/>
    </row>
    <row r="63" spans="1:9" x14ac:dyDescent="0.3">
      <c r="A63" s="13" t="s">
        <v>195</v>
      </c>
      <c r="B63" s="16">
        <f>'Ref. ACS-5-YR'!H46</f>
        <v>11108</v>
      </c>
      <c r="C63" s="53">
        <f>'Ref. ACS-5-YR'!I46</f>
        <v>2.924088986229826E-2</v>
      </c>
      <c r="D63" s="16">
        <f>'Ref. ACS-5-YR'!R46</f>
        <v>24278</v>
      </c>
      <c r="E63" s="53">
        <f>'Ref. ACS-5-YR'!S46</f>
        <v>2.7203521062055581E-2</v>
      </c>
      <c r="F63" s="16">
        <f>'Ref. ACS-5-YR'!AB46</f>
        <v>1256691</v>
      </c>
      <c r="G63" s="53">
        <f>'Ref. ACS-5-YR'!AC46</f>
        <v>3.2000000000000001E-2</v>
      </c>
      <c r="H63" s="274"/>
      <c r="I63" s="37"/>
    </row>
    <row r="64" spans="1:9" x14ac:dyDescent="0.3">
      <c r="A64" s="13" t="s">
        <v>196</v>
      </c>
      <c r="B64" s="16">
        <f>'Ref. ACS-5-YR'!H47</f>
        <v>9711</v>
      </c>
      <c r="C64" s="53">
        <f>'Ref. ACS-5-YR'!I47</f>
        <v>2.5563403083613465E-2</v>
      </c>
      <c r="D64" s="16">
        <f>'Ref. ACS-5-YR'!R47</f>
        <v>24098</v>
      </c>
      <c r="E64" s="53">
        <f>'Ref. ACS-5-YR'!S47</f>
        <v>2.700183089848486E-2</v>
      </c>
      <c r="F64" s="16">
        <f>'Ref. ACS-5-YR'!AB47</f>
        <v>1268744</v>
      </c>
      <c r="G64" s="53">
        <f>'Ref. ACS-5-YR'!AC47</f>
        <v>3.2000000000000001E-2</v>
      </c>
      <c r="H64" s="274"/>
    </row>
    <row r="65" spans="1:9" x14ac:dyDescent="0.3">
      <c r="A65" s="13" t="s">
        <v>197</v>
      </c>
      <c r="B65" s="16">
        <f>'Ref. ACS-5-YR'!H48</f>
        <v>3671</v>
      </c>
      <c r="C65" s="53">
        <f>'Ref. ACS-5-YR'!I48</f>
        <v>9.663603410559678E-3</v>
      </c>
      <c r="D65" s="16">
        <f>'Ref. ACS-5-YR'!R48</f>
        <v>9348</v>
      </c>
      <c r="E65" s="53">
        <f>'Ref. ACS-5-YR'!S48</f>
        <v>1.0474442494772864E-2</v>
      </c>
      <c r="F65" s="16">
        <f>'Ref. ACS-5-YR'!AB48</f>
        <v>493428</v>
      </c>
      <c r="G65" s="53">
        <f>'Ref. ACS-5-YR'!AC48</f>
        <v>1.2999999999999999E-2</v>
      </c>
      <c r="H65" s="274"/>
    </row>
    <row r="66" spans="1:9" x14ac:dyDescent="0.3">
      <c r="A66" s="13" t="s">
        <v>198</v>
      </c>
      <c r="B66" s="16">
        <f>'Ref. ACS-5-YR'!H49</f>
        <v>5574</v>
      </c>
      <c r="C66" s="53">
        <f>'Ref. ACS-5-YR'!I49</f>
        <v>1.4673093274437386E-2</v>
      </c>
      <c r="D66" s="16">
        <f>'Ref. ACS-5-YR'!R49</f>
        <v>13281</v>
      </c>
      <c r="E66" s="53">
        <f>'Ref. ACS-5-YR'!S49</f>
        <v>1.4881372568793154E-2</v>
      </c>
      <c r="F66" s="16">
        <f>'Ref. ACS-5-YR'!AB49</f>
        <v>671381</v>
      </c>
      <c r="G66" s="53">
        <f>'Ref. ACS-5-YR'!AC49</f>
        <v>1.7000000000000001E-2</v>
      </c>
      <c r="H66" s="274"/>
      <c r="I66" s="61" t="s">
        <v>206</v>
      </c>
    </row>
    <row r="67" spans="1:9" x14ac:dyDescent="0.3">
      <c r="A67" s="13" t="s">
        <v>199</v>
      </c>
      <c r="B67" s="16">
        <f>'Ref. ACS-5-YR'!H50</f>
        <v>3221</v>
      </c>
      <c r="C67" s="53">
        <f>'Ref. ACS-5-YR'!I50</f>
        <v>8.4790156865738823E-3</v>
      </c>
      <c r="D67" s="16">
        <f>'Ref. ACS-5-YR'!R50</f>
        <v>7299</v>
      </c>
      <c r="E67" s="53">
        <f>'Ref. ACS-5-YR'!S50</f>
        <v>8.1785361327928029E-3</v>
      </c>
      <c r="F67" s="16">
        <f>'Ref. ACS-5-YR'!AB50</f>
        <v>418129</v>
      </c>
      <c r="G67" s="53">
        <f>'Ref. ACS-5-YR'!AC50</f>
        <v>1.0999999999999999E-2</v>
      </c>
      <c r="H67" s="274"/>
    </row>
    <row r="68" spans="1:9" x14ac:dyDescent="0.3">
      <c r="A68" s="13" t="s">
        <v>200</v>
      </c>
      <c r="B68" s="16">
        <f>'Ref. ACS-5-YR'!H51</f>
        <v>4234</v>
      </c>
      <c r="C68" s="53">
        <f>'Ref. ACS-5-YR'!I51</f>
        <v>1.1145654274124129E-2</v>
      </c>
      <c r="D68" s="16">
        <f>'Ref. ACS-5-YR'!R51</f>
        <v>10505</v>
      </c>
      <c r="E68" s="53">
        <f>'Ref. ACS-5-YR'!S51</f>
        <v>1.1770862046169119E-2</v>
      </c>
      <c r="F68" s="16">
        <f>'Ref. ACS-5-YR'!AB51</f>
        <v>569190</v>
      </c>
      <c r="G68" s="53">
        <f>'Ref. ACS-5-YR'!AC51</f>
        <v>1.4E-2</v>
      </c>
      <c r="H68" s="274"/>
    </row>
    <row r="69" spans="1:9" x14ac:dyDescent="0.3">
      <c r="A69" s="13" t="s">
        <v>201</v>
      </c>
      <c r="B69" s="16">
        <f>'Ref. ACS-5-YR'!H52</f>
        <v>4891</v>
      </c>
      <c r="C69" s="53">
        <f>'Ref. ACS-5-YR'!I52</f>
        <v>1.2875152351143391E-2</v>
      </c>
      <c r="D69" s="16">
        <f>'Ref. ACS-5-YR'!R52</f>
        <v>13200</v>
      </c>
      <c r="E69" s="53">
        <f>'Ref. ACS-5-YR'!S52</f>
        <v>1.4790611995186328E-2</v>
      </c>
      <c r="F69" s="16">
        <f>'Ref. ACS-5-YR'!AB52</f>
        <v>761088</v>
      </c>
      <c r="G69" s="53">
        <f>'Ref. ACS-5-YR'!AC52</f>
        <v>1.9E-2</v>
      </c>
      <c r="H69" s="274"/>
    </row>
    <row r="70" spans="1:9" x14ac:dyDescent="0.3">
      <c r="A70" s="13" t="s">
        <v>202</v>
      </c>
      <c r="B70" s="16">
        <f>'Ref. ACS-5-YR'!H53</f>
        <v>3381</v>
      </c>
      <c r="C70" s="53">
        <f>'Ref. ACS-5-YR'!I53</f>
        <v>8.9002024328799431E-3</v>
      </c>
      <c r="D70" s="16">
        <f>'Ref. ACS-5-YR'!R53</f>
        <v>8653</v>
      </c>
      <c r="E70" s="53">
        <f>'Ref. ACS-5-YR'!S53</f>
        <v>9.695694363208128E-3</v>
      </c>
      <c r="F70" s="16">
        <f>'Ref. ACS-5-YR'!AB53</f>
        <v>524400</v>
      </c>
      <c r="G70" s="53">
        <f>'Ref. ACS-5-YR'!AC53</f>
        <v>1.2999999999999999E-2</v>
      </c>
      <c r="H70" s="274"/>
    </row>
    <row r="71" spans="1:9" x14ac:dyDescent="0.3">
      <c r="A71" s="13" t="s">
        <v>203</v>
      </c>
      <c r="B71" s="16">
        <f>'Ref. ACS-5-YR'!H54</f>
        <v>2547</v>
      </c>
      <c r="C71" s="53">
        <f>'Ref. ACS-5-YR'!I54</f>
        <v>6.7047665177596026E-3</v>
      </c>
      <c r="D71" s="16">
        <f>'Ref. ACS-5-YR'!R54</f>
        <v>6423</v>
      </c>
      <c r="E71" s="53">
        <f>'Ref. ACS-5-YR'!S54</f>
        <v>7.1969773367486197E-3</v>
      </c>
      <c r="F71" s="16">
        <f>'Ref. ACS-5-YR'!AB54</f>
        <v>378825</v>
      </c>
      <c r="G71" s="53">
        <f>'Ref. ACS-5-YR'!AC54</f>
        <v>0.01</v>
      </c>
      <c r="H71" s="274"/>
    </row>
    <row r="72" spans="1:9" x14ac:dyDescent="0.3">
      <c r="A72" s="13" t="s">
        <v>204</v>
      </c>
      <c r="B72" s="16">
        <f>'Ref. ACS-5-YR'!H55</f>
        <v>2913</v>
      </c>
      <c r="C72" s="53">
        <f>'Ref. ACS-5-YR'!I55</f>
        <v>7.6682311999347157E-3</v>
      </c>
      <c r="D72" s="16">
        <f>'Ref. ACS-5-YR'!R55</f>
        <v>6802</v>
      </c>
      <c r="E72" s="53">
        <f>'Ref. ACS-5-YR'!S55</f>
        <v>7.6216471811558642E-3</v>
      </c>
      <c r="F72" s="16">
        <f>'Ref. ACS-5-YR'!AB55</f>
        <v>481420</v>
      </c>
      <c r="G72" s="53">
        <f>'Ref. ACS-5-YR'!AC55</f>
        <v>1.2E-2</v>
      </c>
      <c r="H72" s="274"/>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Bakersfield</v>
      </c>
      <c r="C76" s="51" t="str">
        <f>B3</f>
        <v>City of Bakersfield</v>
      </c>
      <c r="D76" s="51" t="str">
        <f>B4</f>
        <v>Kern County</v>
      </c>
      <c r="E76" s="51" t="str">
        <f>B4</f>
        <v>Kern County</v>
      </c>
      <c r="F76" s="51" t="s">
        <v>173</v>
      </c>
      <c r="G76" s="51" t="s">
        <v>173</v>
      </c>
      <c r="H76" s="273"/>
      <c r="I76" s="37"/>
    </row>
    <row r="77" spans="1:9" x14ac:dyDescent="0.3">
      <c r="A77" s="13" t="s">
        <v>180</v>
      </c>
      <c r="B77" s="16">
        <f>B24</f>
        <v>379879</v>
      </c>
      <c r="C77" s="53"/>
      <c r="D77" s="16">
        <f>D24</f>
        <v>892458</v>
      </c>
      <c r="E77" s="53"/>
      <c r="F77" s="16">
        <f>F24</f>
        <v>39346023</v>
      </c>
      <c r="G77" s="53"/>
      <c r="H77" s="274"/>
      <c r="I77" s="37"/>
    </row>
    <row r="78" spans="1:9" x14ac:dyDescent="0.3">
      <c r="A78" s="13" t="s">
        <v>209</v>
      </c>
      <c r="B78" s="16">
        <f t="shared" ref="B78" si="1">SUM(B26,B50)</f>
        <v>31098</v>
      </c>
      <c r="C78" s="53">
        <f>SUM(C26,C50)</f>
        <v>8.18629089789117E-2</v>
      </c>
      <c r="D78" s="16">
        <f t="shared" ref="D78:G78" si="2">SUM(D26,D50)</f>
        <v>69067</v>
      </c>
      <c r="E78" s="53">
        <f t="shared" si="2"/>
        <v>7.7389636262995012E-2</v>
      </c>
      <c r="F78" s="16">
        <f t="shared" si="2"/>
        <v>2409082</v>
      </c>
      <c r="G78" s="53">
        <f t="shared" si="2"/>
        <v>6.0999999999999999E-2</v>
      </c>
      <c r="H78" s="274"/>
      <c r="I78" s="37"/>
    </row>
    <row r="79" spans="1:9" x14ac:dyDescent="0.3">
      <c r="A79" s="13" t="s">
        <v>210</v>
      </c>
      <c r="B79" s="16">
        <f t="shared" ref="B79:G79" si="3">SUM(B27:B29,B51:B53)</f>
        <v>82532</v>
      </c>
      <c r="C79" s="53">
        <f t="shared" si="3"/>
        <v>0.21725865341332373</v>
      </c>
      <c r="D79" s="16">
        <f t="shared" si="3"/>
        <v>189092</v>
      </c>
      <c r="E79" s="53">
        <f t="shared" si="3"/>
        <v>0.21187775783286159</v>
      </c>
      <c r="F79" s="16">
        <f t="shared" si="3"/>
        <v>6547559</v>
      </c>
      <c r="G79" s="53">
        <f t="shared" si="3"/>
        <v>0.16700000000000001</v>
      </c>
      <c r="H79" s="274"/>
      <c r="I79" s="37"/>
    </row>
    <row r="80" spans="1:9" x14ac:dyDescent="0.3">
      <c r="A80" s="13" t="s">
        <v>211</v>
      </c>
      <c r="B80" s="16">
        <f t="shared" ref="B80:G80" si="4">SUM(B30:B33,B54:B57)</f>
        <v>38390</v>
      </c>
      <c r="C80" s="53">
        <f t="shared" si="4"/>
        <v>0.10105849494181041</v>
      </c>
      <c r="D80" s="16">
        <f t="shared" si="4"/>
        <v>90462</v>
      </c>
      <c r="E80" s="53">
        <f t="shared" si="4"/>
        <v>0.10136275320519285</v>
      </c>
      <c r="F80" s="16">
        <f t="shared" si="4"/>
        <v>3724239</v>
      </c>
      <c r="G80" s="53">
        <f t="shared" si="4"/>
        <v>9.5000000000000015E-2</v>
      </c>
      <c r="H80" s="274"/>
      <c r="I80" s="37"/>
    </row>
    <row r="81" spans="1:9" x14ac:dyDescent="0.3">
      <c r="A81" s="13" t="s">
        <v>212</v>
      </c>
      <c r="B81" s="16">
        <f t="shared" ref="B81:G81" si="5">SUM(B34:B35,B58:B59)</f>
        <v>61720</v>
      </c>
      <c r="C81" s="53">
        <f t="shared" si="5"/>
        <v>0.16247278738756291</v>
      </c>
      <c r="D81" s="16">
        <f t="shared" si="5"/>
        <v>139092</v>
      </c>
      <c r="E81" s="53">
        <f t="shared" si="5"/>
        <v>0.15585271239654977</v>
      </c>
      <c r="F81" s="16">
        <f t="shared" si="5"/>
        <v>6007913</v>
      </c>
      <c r="G81" s="53">
        <f t="shared" si="5"/>
        <v>0.153</v>
      </c>
      <c r="H81" s="274"/>
      <c r="I81" s="37"/>
    </row>
    <row r="82" spans="1:9" x14ac:dyDescent="0.3">
      <c r="A82" s="13" t="s">
        <v>213</v>
      </c>
      <c r="B82" s="16">
        <f t="shared" ref="B82:G82" si="6">SUM(B36:B37,B60:B61)</f>
        <v>47796</v>
      </c>
      <c r="C82" s="53">
        <f t="shared" si="6"/>
        <v>0.12581901079027796</v>
      </c>
      <c r="D82" s="16">
        <f t="shared" si="6"/>
        <v>113896</v>
      </c>
      <c r="E82" s="53">
        <f t="shared" si="6"/>
        <v>0.12762057150028347</v>
      </c>
      <c r="F82" s="16">
        <f t="shared" si="6"/>
        <v>5233903</v>
      </c>
      <c r="G82" s="53">
        <f t="shared" si="6"/>
        <v>0.13300000000000001</v>
      </c>
      <c r="H82" s="274"/>
      <c r="I82" s="37"/>
    </row>
    <row r="83" spans="1:9" x14ac:dyDescent="0.3">
      <c r="A83" s="13" t="s">
        <v>214</v>
      </c>
      <c r="B83" s="16">
        <f t="shared" ref="B83:G83" si="7">SUM(B38:B39,B62:B63)</f>
        <v>43180</v>
      </c>
      <c r="C83" s="53">
        <f t="shared" si="7"/>
        <v>0.11366777315934812</v>
      </c>
      <c r="D83" s="16">
        <f t="shared" si="7"/>
        <v>99726</v>
      </c>
      <c r="E83" s="53">
        <f t="shared" si="7"/>
        <v>0.11174307362363271</v>
      </c>
      <c r="F83" s="16">
        <f t="shared" si="7"/>
        <v>5039155</v>
      </c>
      <c r="G83" s="53">
        <f t="shared" si="7"/>
        <v>0.128</v>
      </c>
      <c r="H83" s="274"/>
      <c r="I83" s="37"/>
    </row>
    <row r="84" spans="1:9" x14ac:dyDescent="0.3">
      <c r="A84" s="13" t="s">
        <v>215</v>
      </c>
      <c r="B84" s="16">
        <f t="shared" ref="B84:G84" si="8">SUM(B40:B42,B64:B66)</f>
        <v>37167</v>
      </c>
      <c r="C84" s="53">
        <f t="shared" si="8"/>
        <v>9.7839048749733468E-2</v>
      </c>
      <c r="D84" s="16">
        <f t="shared" si="8"/>
        <v>93259</v>
      </c>
      <c r="E84" s="53">
        <f t="shared" si="8"/>
        <v>0.10449679424690014</v>
      </c>
      <c r="F84" s="16">
        <f t="shared" si="8"/>
        <v>4739675</v>
      </c>
      <c r="G84" s="53">
        <f t="shared" si="8"/>
        <v>0.121</v>
      </c>
      <c r="H84" s="274"/>
      <c r="I84" s="37"/>
    </row>
    <row r="85" spans="1:9" x14ac:dyDescent="0.3">
      <c r="A85" s="13" t="s">
        <v>216</v>
      </c>
      <c r="B85" s="16">
        <f t="shared" ref="B85:G85" si="9">SUM(B43:B45,B67:B69)</f>
        <v>22869</v>
      </c>
      <c r="C85" s="53">
        <f t="shared" si="9"/>
        <v>6.0200748132958129E-2</v>
      </c>
      <c r="D85" s="16">
        <f t="shared" si="9"/>
        <v>59261</v>
      </c>
      <c r="E85" s="53">
        <f t="shared" si="9"/>
        <v>6.640200435202552E-2</v>
      </c>
      <c r="F85" s="16">
        <f t="shared" si="9"/>
        <v>3270380</v>
      </c>
      <c r="G85" s="53">
        <f t="shared" si="9"/>
        <v>8.3000000000000004E-2</v>
      </c>
      <c r="H85" s="274"/>
      <c r="I85" s="37"/>
    </row>
    <row r="86" spans="1:9" x14ac:dyDescent="0.3">
      <c r="A86" s="13" t="s">
        <v>217</v>
      </c>
      <c r="B86" s="16">
        <f t="shared" ref="B86:G86" si="10">SUM(B46:B47,B70:B71)</f>
        <v>10621</v>
      </c>
      <c r="C86" s="53">
        <f t="shared" si="10"/>
        <v>2.7958902703229187E-2</v>
      </c>
      <c r="D86" s="16">
        <f t="shared" si="10"/>
        <v>27691</v>
      </c>
      <c r="E86" s="53">
        <f t="shared" si="10"/>
        <v>3.1027790663538227E-2</v>
      </c>
      <c r="F86" s="16">
        <f t="shared" si="10"/>
        <v>1609373</v>
      </c>
      <c r="G86" s="53">
        <f t="shared" si="10"/>
        <v>4.1000000000000002E-2</v>
      </c>
      <c r="H86" s="274"/>
    </row>
    <row r="87" spans="1:9" x14ac:dyDescent="0.3">
      <c r="A87" s="13" t="s">
        <v>218</v>
      </c>
      <c r="B87" s="16">
        <f t="shared" ref="B87:G87" si="11">SUM(B48,B72)</f>
        <v>4506</v>
      </c>
      <c r="C87" s="53">
        <f t="shared" si="11"/>
        <v>1.1861671742844433E-2</v>
      </c>
      <c r="D87" s="16">
        <f t="shared" si="11"/>
        <v>10912</v>
      </c>
      <c r="E87" s="53">
        <f t="shared" si="11"/>
        <v>1.2226905916020698E-2</v>
      </c>
      <c r="F87" s="16">
        <f t="shared" si="11"/>
        <v>764744</v>
      </c>
      <c r="G87" s="53">
        <f t="shared" si="11"/>
        <v>1.9E-2</v>
      </c>
      <c r="H87" s="274"/>
    </row>
    <row r="88" spans="1:9" x14ac:dyDescent="0.3">
      <c r="A88" s="47" t="s">
        <v>207</v>
      </c>
      <c r="I88" s="37"/>
    </row>
    <row r="89" spans="1:9" x14ac:dyDescent="0.3">
      <c r="A89" s="47"/>
      <c r="B89" s="2"/>
      <c r="C89" s="14"/>
      <c r="D89" s="2"/>
      <c r="E89" s="14"/>
      <c r="F89" s="2"/>
      <c r="G89" s="14"/>
      <c r="I89" s="37"/>
    </row>
    <row r="90" spans="1:9" x14ac:dyDescent="0.3">
      <c r="A90" s="47"/>
      <c r="I90" s="37"/>
    </row>
    <row r="91" spans="1:9" x14ac:dyDescent="0.3">
      <c r="A91" s="1" t="s">
        <v>219</v>
      </c>
      <c r="I91" s="37"/>
    </row>
    <row r="92" spans="1:9" ht="28.8" x14ac:dyDescent="0.3">
      <c r="A92" s="48" t="s">
        <v>172</v>
      </c>
      <c r="B92" s="51" t="str">
        <f>B3</f>
        <v>City of Bakersfield</v>
      </c>
      <c r="C92" s="51" t="s">
        <v>179</v>
      </c>
      <c r="D92" s="51" t="str">
        <f>B4</f>
        <v>Kern County</v>
      </c>
      <c r="E92" s="51" t="s">
        <v>179</v>
      </c>
      <c r="F92" s="51" t="s">
        <v>173</v>
      </c>
      <c r="G92" s="51" t="s">
        <v>179</v>
      </c>
      <c r="H92" s="273"/>
      <c r="I92" s="37"/>
    </row>
    <row r="93" spans="1:9" x14ac:dyDescent="0.3">
      <c r="A93" s="13" t="s">
        <v>180</v>
      </c>
      <c r="B93" s="16">
        <f>B8</f>
        <v>379879</v>
      </c>
      <c r="C93" s="55"/>
      <c r="D93" s="16">
        <f>D8</f>
        <v>892458</v>
      </c>
      <c r="E93" s="55"/>
      <c r="F93" s="16">
        <f>F8</f>
        <v>39346023</v>
      </c>
      <c r="G93" s="55"/>
      <c r="H93" s="274"/>
      <c r="I93" s="37"/>
    </row>
    <row r="94" spans="1:9" x14ac:dyDescent="0.3">
      <c r="A94" s="13" t="s">
        <v>220</v>
      </c>
      <c r="B94" s="16">
        <f>'Ref. ACS-5-YR'!H70</f>
        <v>232022</v>
      </c>
      <c r="C94" s="55">
        <f>'Ref. ACS-5-YR'!I70</f>
        <v>0.61077869532140494</v>
      </c>
      <c r="D94" s="16">
        <f>'Ref. ACS-5-YR'!R70</f>
        <v>603368</v>
      </c>
      <c r="E94" s="55">
        <f>'Ref. ACS-5-YR'!S70</f>
        <v>0.67607439229633215</v>
      </c>
      <c r="F94" s="16">
        <f>'Ref. ACS-5-YR'!AB70</f>
        <v>22053721</v>
      </c>
      <c r="G94" s="55">
        <f>'Ref. ACS-5-YR'!AC70</f>
        <v>0.56100000000000005</v>
      </c>
      <c r="H94" s="274"/>
      <c r="I94" s="37"/>
    </row>
    <row r="95" spans="1:9" x14ac:dyDescent="0.3">
      <c r="A95" s="13" t="s">
        <v>221</v>
      </c>
      <c r="B95" s="16">
        <f>'Ref. ACS-5-YR'!H71</f>
        <v>28145</v>
      </c>
      <c r="C95" s="55">
        <f>'Ref. ACS-5-YR'!I71</f>
        <v>7.4089381092400472E-2</v>
      </c>
      <c r="D95" s="16">
        <f>'Ref. ACS-5-YR'!R71</f>
        <v>48530</v>
      </c>
      <c r="E95" s="55">
        <f>'Ref. ACS-5-YR'!S71</f>
        <v>5.4377909100484283E-2</v>
      </c>
      <c r="F95" s="16">
        <f>'Ref. ACS-5-YR'!AB71</f>
        <v>2250962</v>
      </c>
      <c r="G95" s="55">
        <f>'Ref. ACS-5-YR'!AC71</f>
        <v>5.7000000000000002E-2</v>
      </c>
      <c r="H95" s="274"/>
      <c r="I95" s="37"/>
    </row>
    <row r="96" spans="1:9" x14ac:dyDescent="0.3">
      <c r="A96" s="13" t="s">
        <v>222</v>
      </c>
      <c r="B96" s="16">
        <f>'Ref. ACS-5-YR'!H72</f>
        <v>2960</v>
      </c>
      <c r="C96" s="55">
        <f>'Ref. ACS-5-YR'!I72</f>
        <v>7.791954806662121E-3</v>
      </c>
      <c r="D96" s="16">
        <f>'Ref. ACS-5-YR'!R72</f>
        <v>8462</v>
      </c>
      <c r="E96" s="55">
        <f>'Ref. ACS-5-YR'!S72</f>
        <v>9.4816786896414172E-3</v>
      </c>
      <c r="F96" s="16">
        <f>'Ref. ACS-5-YR'!AB72</f>
        <v>311629</v>
      </c>
      <c r="G96" s="55">
        <f>'Ref. ACS-5-YR'!AC72</f>
        <v>8.0000000000000002E-3</v>
      </c>
      <c r="H96" s="274"/>
      <c r="I96" s="37"/>
    </row>
    <row r="97" spans="1:9" x14ac:dyDescent="0.3">
      <c r="A97" s="13" t="s">
        <v>223</v>
      </c>
      <c r="B97" s="16">
        <f>'Ref. ACS-5-YR'!H73</f>
        <v>27714</v>
      </c>
      <c r="C97" s="55">
        <f>'Ref. ACS-5-YR'!I73</f>
        <v>7.2954809294538528E-2</v>
      </c>
      <c r="D97" s="16">
        <f>'Ref. ACS-5-YR'!R73</f>
        <v>43381</v>
      </c>
      <c r="E97" s="55">
        <f>'Ref. ACS-5-YR'!S73</f>
        <v>4.8608449921452884E-2</v>
      </c>
      <c r="F97" s="16">
        <f>'Ref. ACS-5-YR'!AB73</f>
        <v>5834312</v>
      </c>
      <c r="G97" s="55">
        <f>'Ref. ACS-5-YR'!AC73</f>
        <v>0.14799999999999999</v>
      </c>
      <c r="H97" s="274"/>
      <c r="I97" s="37"/>
    </row>
    <row r="98" spans="1:9" x14ac:dyDescent="0.3">
      <c r="A98" s="13" t="s">
        <v>224</v>
      </c>
      <c r="B98" s="16">
        <f>'Ref. ACS-5-YR'!H74</f>
        <v>663</v>
      </c>
      <c r="C98" s="55">
        <f>'Ref. ACS-5-YR'!I74</f>
        <v>1.7452925800057386E-3</v>
      </c>
      <c r="D98" s="16">
        <f>'Ref. ACS-5-YR'!R74</f>
        <v>1380</v>
      </c>
      <c r="E98" s="55">
        <f>'Ref. ACS-5-YR'!S74</f>
        <v>1.546291254042207E-3</v>
      </c>
      <c r="F98" s="16">
        <f>'Ref. ACS-5-YR'!AB74</f>
        <v>149636</v>
      </c>
      <c r="G98" s="55">
        <f>'Ref. ACS-5-YR'!AC74</f>
        <v>4.0000000000000001E-3</v>
      </c>
      <c r="H98" s="274"/>
      <c r="I98" s="37"/>
    </row>
    <row r="99" spans="1:9" x14ac:dyDescent="0.3">
      <c r="A99" s="13" t="s">
        <v>225</v>
      </c>
      <c r="B99" s="16">
        <f>'Ref. ACS-5-YR'!H75</f>
        <v>54753</v>
      </c>
      <c r="C99" s="55">
        <f>'Ref. ACS-5-YR'!I75</f>
        <v>0.14413273700309837</v>
      </c>
      <c r="D99" s="16">
        <f>'Ref. ACS-5-YR'!R75</f>
        <v>112122</v>
      </c>
      <c r="E99" s="55">
        <f>'Ref. ACS-5-YR'!S75</f>
        <v>0.12563280288820314</v>
      </c>
      <c r="F99" s="16">
        <f>'Ref. ACS-5-YR'!AB75</f>
        <v>5623747</v>
      </c>
      <c r="G99" s="55">
        <f>'Ref. ACS-5-YR'!AC75</f>
        <v>0.14299999999999999</v>
      </c>
      <c r="H99" s="274"/>
      <c r="I99" s="37"/>
    </row>
    <row r="100" spans="1:9" x14ac:dyDescent="0.3">
      <c r="A100" s="13" t="s">
        <v>226</v>
      </c>
      <c r="B100" s="16">
        <f>'Ref. ACS-5-YR'!H76</f>
        <v>33622</v>
      </c>
      <c r="C100" s="55">
        <f>'Ref. ACS-5-YR'!I76</f>
        <v>8.8507129901889817E-2</v>
      </c>
      <c r="D100" s="16">
        <f>'Ref. ACS-5-YR'!R76</f>
        <v>75215</v>
      </c>
      <c r="E100" s="55">
        <f>'Ref. ACS-5-YR'!S76</f>
        <v>8.4278475849843909E-2</v>
      </c>
      <c r="F100" s="16">
        <f>'Ref. ACS-5-YR'!AB76</f>
        <v>3122016</v>
      </c>
      <c r="G100" s="55">
        <f>'Ref. ACS-5-YR'!AC76</f>
        <v>7.9000000000000001E-2</v>
      </c>
      <c r="H100" s="274"/>
      <c r="I100" s="37" t="str">
        <f>A88</f>
        <v>Source: U.S. Census Bureau, ACS16-20 (5-year Estimates), Table B01001.</v>
      </c>
    </row>
    <row r="101" spans="1:9" ht="28.8" x14ac:dyDescent="0.3">
      <c r="A101" s="13" t="s">
        <v>227</v>
      </c>
      <c r="B101" s="16">
        <f>'Ref. ACS-5-YR'!H77</f>
        <v>20713</v>
      </c>
      <c r="C101" s="55">
        <f>'Ref. ACS-5-YR'!I77</f>
        <v>5.4525256726483957E-2</v>
      </c>
      <c r="D101" s="16">
        <f>'Ref. ACS-5-YR'!R77</f>
        <v>48130</v>
      </c>
      <c r="E101" s="55">
        <f>'Ref. ACS-5-YR'!S77</f>
        <v>5.3929708736993785E-2</v>
      </c>
      <c r="F101" s="16">
        <f>'Ref. ACS-5-YR'!AB77</f>
        <v>1472235</v>
      </c>
      <c r="G101" s="55">
        <f>'Ref. ACS-5-YR'!AC77</f>
        <v>3.6999999999999998E-2</v>
      </c>
      <c r="H101" s="274"/>
      <c r="I101" s="37" t="s">
        <v>228</v>
      </c>
    </row>
    <row r="102" spans="1:9" x14ac:dyDescent="0.3">
      <c r="A102" s="13" t="s">
        <v>229</v>
      </c>
      <c r="B102" s="16">
        <f>'Ref. ACS-5-YR'!H78</f>
        <v>12909</v>
      </c>
      <c r="C102" s="55">
        <f>'Ref. ACS-5-YR'!I78</f>
        <v>3.3981873175405852E-2</v>
      </c>
      <c r="D102" s="16">
        <f>'Ref. ACS-5-YR'!R78</f>
        <v>27085</v>
      </c>
      <c r="E102" s="55">
        <f>'Ref. ACS-5-YR'!S78</f>
        <v>3.0348767112850127E-2</v>
      </c>
      <c r="F102" s="16">
        <f>'Ref. ACS-5-YR'!AB78</f>
        <v>1649781</v>
      </c>
      <c r="G102" s="55">
        <f>'Ref. ACS-5-YR'!AC78</f>
        <v>4.2000000000000003E-2</v>
      </c>
      <c r="H102" s="274"/>
      <c r="I102" s="37"/>
    </row>
    <row r="103" spans="1:9" x14ac:dyDescent="0.3">
      <c r="A103" s="47" t="s">
        <v>230</v>
      </c>
      <c r="I103" s="37"/>
    </row>
    <row r="104" spans="1:9" x14ac:dyDescent="0.3">
      <c r="I104" s="37"/>
    </row>
    <row r="105" spans="1:9" x14ac:dyDescent="0.3">
      <c r="A105" s="1" t="s">
        <v>231</v>
      </c>
      <c r="I105" s="37"/>
    </row>
    <row r="106" spans="1:9" ht="28.8" x14ac:dyDescent="0.3">
      <c r="A106" s="56"/>
      <c r="B106" s="299" t="str">
        <f>B3</f>
        <v>City of Bakersfield</v>
      </c>
      <c r="C106" s="51" t="s">
        <v>179</v>
      </c>
      <c r="D106" s="51" t="str">
        <f>B4</f>
        <v>Kern County</v>
      </c>
      <c r="E106" s="51" t="s">
        <v>179</v>
      </c>
      <c r="F106" s="51" t="s">
        <v>173</v>
      </c>
      <c r="G106" s="51" t="s">
        <v>179</v>
      </c>
      <c r="I106" s="37"/>
    </row>
    <row r="107" spans="1:9" x14ac:dyDescent="0.3">
      <c r="A107" s="13" t="s">
        <v>180</v>
      </c>
      <c r="B107" s="16">
        <f>B8</f>
        <v>379879</v>
      </c>
      <c r="C107" s="55"/>
      <c r="D107" s="16">
        <f>'Ref. ACS-5-YR'!R82</f>
        <v>892458</v>
      </c>
      <c r="E107" s="55"/>
      <c r="F107" s="16">
        <f>'Ref. ACS-5-YR'!AB82</f>
        <v>39346023</v>
      </c>
      <c r="G107" s="55" t="str">
        <f>'Ref. ACS-5-YR'!AC82</f>
        <v xml:space="preserve"> </v>
      </c>
      <c r="I107" s="37"/>
    </row>
    <row r="108" spans="1:9" x14ac:dyDescent="0.3">
      <c r="A108" s="13" t="s">
        <v>232</v>
      </c>
      <c r="B108" s="16">
        <f>'Ref. ACS-5-YR'!H83</f>
        <v>185720</v>
      </c>
      <c r="C108" s="55">
        <f>'Ref. ACS-5-YR'!I83</f>
        <v>0.48889251577475984</v>
      </c>
      <c r="D108" s="16">
        <f>'Ref. ACS-5-YR'!R83</f>
        <v>411758</v>
      </c>
      <c r="E108" s="55">
        <f>'Ref. ACS-5-YR'!S83</f>
        <v>0.46137521317529789</v>
      </c>
      <c r="F108" s="16">
        <f>'Ref. ACS-5-YR'!AB83</f>
        <v>23965094</v>
      </c>
      <c r="G108" s="55">
        <f>'Ref. ACS-5-YR'!AC83</f>
        <v>0.60899999999999999</v>
      </c>
      <c r="I108" s="37"/>
    </row>
    <row r="109" spans="1:9" x14ac:dyDescent="0.3">
      <c r="A109" s="13" t="s">
        <v>233</v>
      </c>
      <c r="B109" s="16">
        <f>'Ref. ACS-5-YR'!H84</f>
        <v>119103</v>
      </c>
      <c r="C109" s="55">
        <f>'Ref. ACS-5-YR'!I84</f>
        <v>0.31352878153306712</v>
      </c>
      <c r="D109" s="16">
        <f>'Ref. ACS-5-YR'!R84</f>
        <v>296505</v>
      </c>
      <c r="E109" s="55">
        <f>'Ref. ACS-5-YR'!S84</f>
        <v>0.33223412194187291</v>
      </c>
      <c r="F109" s="16">
        <f>'Ref. ACS-5-YR'!AB84</f>
        <v>14365145</v>
      </c>
      <c r="G109" s="55">
        <f>'Ref. ACS-5-YR'!AC84</f>
        <v>0.36499999999999999</v>
      </c>
      <c r="I109" s="37"/>
    </row>
    <row r="110" spans="1:9" x14ac:dyDescent="0.3">
      <c r="A110" s="13" t="s">
        <v>234</v>
      </c>
      <c r="B110" s="16">
        <f>'Ref. ACS-5-YR'!H85</f>
        <v>26497</v>
      </c>
      <c r="C110" s="55">
        <f>'Ref. ACS-5-YR'!I85</f>
        <v>6.9751157605448047E-2</v>
      </c>
      <c r="D110" s="16">
        <f>'Ref. ACS-5-YR'!R85</f>
        <v>45312</v>
      </c>
      <c r="E110" s="55">
        <f>'Ref. ACS-5-YR'!S85</f>
        <v>5.0772137176203248E-2</v>
      </c>
      <c r="F110" s="16">
        <f>'Ref. ACS-5-YR'!AB85</f>
        <v>2142371</v>
      </c>
      <c r="G110" s="55">
        <f>'Ref. ACS-5-YR'!AC85</f>
        <v>5.3999999999999999E-2</v>
      </c>
      <c r="I110" s="37"/>
    </row>
    <row r="111" spans="1:9" x14ac:dyDescent="0.3">
      <c r="A111" s="13" t="s">
        <v>235</v>
      </c>
      <c r="B111" s="16">
        <f>'Ref. ACS-5-YR'!H86</f>
        <v>919</v>
      </c>
      <c r="C111" s="55">
        <f>'Ref. ACS-5-YR'!I86</f>
        <v>2.4191913740954358E-3</v>
      </c>
      <c r="D111" s="16">
        <f>'Ref. ACS-5-YR'!R86</f>
        <v>4149</v>
      </c>
      <c r="E111" s="55">
        <f>'Ref. ACS-5-YR'!S86</f>
        <v>4.6489582703051575E-3</v>
      </c>
      <c r="F111" s="16">
        <f>'Ref. ACS-5-YR'!AB86</f>
        <v>131724</v>
      </c>
      <c r="G111" s="55">
        <f>'Ref. ACS-5-YR'!AC86</f>
        <v>3.0000000000000001E-3</v>
      </c>
      <c r="I111" s="37"/>
    </row>
    <row r="112" spans="1:9" x14ac:dyDescent="0.3">
      <c r="A112" s="13" t="s">
        <v>236</v>
      </c>
      <c r="B112" s="16">
        <f>'Ref. ACS-5-YR'!H87</f>
        <v>27159</v>
      </c>
      <c r="C112" s="55">
        <f>'Ref. ACS-5-YR'!I87</f>
        <v>7.1493817768289378E-2</v>
      </c>
      <c r="D112" s="16">
        <f>'Ref. ACS-5-YR'!R87</f>
        <v>41599</v>
      </c>
      <c r="E112" s="55">
        <f>'Ref. ACS-5-YR'!S87</f>
        <v>4.6611717302102729E-2</v>
      </c>
      <c r="F112" s="16">
        <f>'Ref. ACS-5-YR'!AB87</f>
        <v>5743983</v>
      </c>
      <c r="G112" s="55">
        <f>'Ref. ACS-5-YR'!AC87</f>
        <v>0.14599999999999999</v>
      </c>
      <c r="I112" s="37"/>
    </row>
    <row r="113" spans="1:9" x14ac:dyDescent="0.3">
      <c r="A113" s="13" t="s">
        <v>237</v>
      </c>
      <c r="B113" s="16">
        <f>'Ref. ACS-5-YR'!H88</f>
        <v>643</v>
      </c>
      <c r="C113" s="55">
        <f>'Ref. ACS-5-YR'!I88</f>
        <v>1.692644236717481E-3</v>
      </c>
      <c r="D113" s="16">
        <f>'Ref. ACS-5-YR'!R88</f>
        <v>1011</v>
      </c>
      <c r="E113" s="55">
        <f>'Ref. ACS-5-YR'!S88</f>
        <v>1.1328264187222255E-3</v>
      </c>
      <c r="F113" s="16">
        <f>'Ref. ACS-5-YR'!AB88</f>
        <v>135524</v>
      </c>
      <c r="G113" s="55">
        <f>'Ref. ACS-5-YR'!AC88</f>
        <v>3.0000000000000001E-3</v>
      </c>
      <c r="I113" s="37"/>
    </row>
    <row r="114" spans="1:9" x14ac:dyDescent="0.3">
      <c r="A114" s="13" t="s">
        <v>238</v>
      </c>
      <c r="B114" s="16">
        <f>'Ref. ACS-5-YR'!H89</f>
        <v>1387</v>
      </c>
      <c r="C114" s="55">
        <f>'Ref. ACS-5-YR'!I89</f>
        <v>3.6511626070406629E-3</v>
      </c>
      <c r="D114" s="16">
        <f>'Ref. ACS-5-YR'!R89</f>
        <v>2024</v>
      </c>
      <c r="E114" s="55">
        <f>'Ref. ACS-5-YR'!S89</f>
        <v>2.2678938392619035E-3</v>
      </c>
      <c r="F114" s="16">
        <f>'Ref. ACS-5-YR'!AB89</f>
        <v>124148</v>
      </c>
      <c r="G114" s="55">
        <f>'Ref. ACS-5-YR'!AC89</f>
        <v>3.0000000000000001E-3</v>
      </c>
      <c r="I114" s="37"/>
    </row>
    <row r="115" spans="1:9" x14ac:dyDescent="0.3">
      <c r="A115" s="13" t="s">
        <v>239</v>
      </c>
      <c r="B115" s="16">
        <f>'Ref. ACS-5-YR'!H90</f>
        <v>10012</v>
      </c>
      <c r="C115" s="55">
        <f>'Ref. ACS-5-YR'!I90</f>
        <v>2.6355760650101742E-2</v>
      </c>
      <c r="D115" s="16">
        <f>'Ref. ACS-5-YR'!R90</f>
        <v>21158</v>
      </c>
      <c r="E115" s="55">
        <f>'Ref. ACS-5-YR'!S90</f>
        <v>2.3707558226829722E-2</v>
      </c>
      <c r="F115" s="16">
        <f>'Ref. ACS-5-YR'!AB90</f>
        <v>1322199</v>
      </c>
      <c r="G115" s="55">
        <f>'Ref. ACS-5-YR'!AC90</f>
        <v>3.4000000000000002E-2</v>
      </c>
      <c r="I115" s="37"/>
    </row>
    <row r="116" spans="1:9" x14ac:dyDescent="0.3">
      <c r="A116" s="13" t="s">
        <v>240</v>
      </c>
      <c r="B116" s="16">
        <f>'Ref. ACS-5-YR'!H91</f>
        <v>1358</v>
      </c>
      <c r="C116" s="55">
        <f>'Ref. ACS-5-YR'!I91</f>
        <v>3.5748225092726896E-3</v>
      </c>
      <c r="D116" s="16">
        <f>'Ref. ACS-5-YR'!R91</f>
        <v>2337</v>
      </c>
      <c r="E116" s="55">
        <f>'Ref. ACS-5-YR'!S91</f>
        <v>2.6186106236932159E-3</v>
      </c>
      <c r="F116" s="16">
        <f>'Ref. ACS-5-YR'!AB91</f>
        <v>98006</v>
      </c>
      <c r="G116" s="55">
        <f>'Ref. ACS-5-YR'!AC91</f>
        <v>2E-3</v>
      </c>
      <c r="I116" s="37"/>
    </row>
    <row r="117" spans="1:9" x14ac:dyDescent="0.3">
      <c r="A117" s="13" t="s">
        <v>241</v>
      </c>
      <c r="B117" s="16">
        <f>'Ref. ACS-5-YR'!H92</f>
        <v>8654</v>
      </c>
      <c r="C117" s="55">
        <f>'Ref. ACS-5-YR'!I92</f>
        <v>2.2780938140829054E-2</v>
      </c>
      <c r="D117" s="16">
        <f>'Ref. ACS-5-YR'!R92</f>
        <v>18821</v>
      </c>
      <c r="E117" s="55">
        <f>'Ref. ACS-5-YR'!S92</f>
        <v>2.1088947603136506E-2</v>
      </c>
      <c r="F117" s="16">
        <f>'Ref. ACS-5-YR'!AB92</f>
        <v>1224193</v>
      </c>
      <c r="G117" s="55">
        <f>'Ref. ACS-5-YR'!AC92</f>
        <v>3.1E-2</v>
      </c>
      <c r="I117" s="37"/>
    </row>
    <row r="118" spans="1:9" x14ac:dyDescent="0.3">
      <c r="A118" s="13" t="s">
        <v>242</v>
      </c>
      <c r="B118" s="16">
        <f>'Ref. ACS-5-YR'!H93</f>
        <v>194159</v>
      </c>
      <c r="C118" s="55">
        <f>'Ref. ACS-5-YR'!I93</f>
        <v>0.51110748422524011</v>
      </c>
      <c r="D118" s="16">
        <f>'Ref. ACS-5-YR'!R93</f>
        <v>480700</v>
      </c>
      <c r="E118" s="55">
        <f>'Ref. ACS-5-YR'!S93</f>
        <v>0.53862478682470216</v>
      </c>
      <c r="F118" s="16">
        <f>'Ref. ACS-5-YR'!AB93</f>
        <v>15380929</v>
      </c>
      <c r="G118" s="55">
        <f>'Ref. ACS-5-YR'!AC93</f>
        <v>0.39100000000000001</v>
      </c>
      <c r="I118" s="37"/>
    </row>
    <row r="119" spans="1:9" x14ac:dyDescent="0.3">
      <c r="A119" s="13" t="s">
        <v>233</v>
      </c>
      <c r="B119" s="16">
        <f>'Ref. ACS-5-YR'!H94</f>
        <v>112919</v>
      </c>
      <c r="C119" s="55">
        <f>'Ref. ACS-5-YR'!I94</f>
        <v>0.29724991378833787</v>
      </c>
      <c r="D119" s="16">
        <f>'Ref. ACS-5-YR'!R94</f>
        <v>306863</v>
      </c>
      <c r="E119" s="55">
        <f>'Ref. ACS-5-YR'!S94</f>
        <v>0.34384027035445924</v>
      </c>
      <c r="F119" s="16">
        <f>'Ref. ACS-5-YR'!AB94</f>
        <v>7688576</v>
      </c>
      <c r="G119" s="55">
        <f>'Ref. ACS-5-YR'!AC94</f>
        <v>0.19500000000000001</v>
      </c>
      <c r="I119" s="37"/>
    </row>
    <row r="120" spans="1:9" x14ac:dyDescent="0.3">
      <c r="A120" s="13" t="s">
        <v>234</v>
      </c>
      <c r="B120" s="16">
        <f>'Ref. ACS-5-YR'!H95</f>
        <v>1648</v>
      </c>
      <c r="C120" s="55">
        <f>'Ref. ACS-5-YR'!I95</f>
        <v>4.3382234869524241E-3</v>
      </c>
      <c r="D120" s="16">
        <f>'Ref. ACS-5-YR'!R95</f>
        <v>3218</v>
      </c>
      <c r="E120" s="55">
        <f>'Ref. ACS-5-YR'!S95</f>
        <v>3.6057719242810304E-3</v>
      </c>
      <c r="F120" s="16">
        <f>'Ref. ACS-5-YR'!AB95</f>
        <v>108591</v>
      </c>
      <c r="G120" s="55">
        <f>'Ref. ACS-5-YR'!AC95</f>
        <v>3.0000000000000001E-3</v>
      </c>
      <c r="I120" s="37"/>
    </row>
    <row r="121" spans="1:9" x14ac:dyDescent="0.3">
      <c r="A121" s="13" t="s">
        <v>235</v>
      </c>
      <c r="B121" s="16">
        <f>'Ref. ACS-5-YR'!H96</f>
        <v>2041</v>
      </c>
      <c r="C121" s="55">
        <f>'Ref. ACS-5-YR'!I96</f>
        <v>5.3727634325666856E-3</v>
      </c>
      <c r="D121" s="16">
        <f>'Ref. ACS-5-YR'!R96</f>
        <v>4313</v>
      </c>
      <c r="E121" s="55">
        <f>'Ref. ACS-5-YR'!S96</f>
        <v>4.8327204193362597E-3</v>
      </c>
      <c r="F121" s="16">
        <f>'Ref. ACS-5-YR'!AB96</f>
        <v>179905</v>
      </c>
      <c r="G121" s="55">
        <f>'Ref. ACS-5-YR'!AC96</f>
        <v>5.0000000000000001E-3</v>
      </c>
      <c r="I121" s="37"/>
    </row>
    <row r="122" spans="1:9" x14ac:dyDescent="0.3">
      <c r="A122" s="13" t="s">
        <v>236</v>
      </c>
      <c r="B122" s="16">
        <f>'Ref. ACS-5-YR'!H97</f>
        <v>555</v>
      </c>
      <c r="C122" s="55">
        <f>'Ref. ACS-5-YR'!I97</f>
        <v>1.4609915262491478E-3</v>
      </c>
      <c r="D122" s="16">
        <f>'Ref. ACS-5-YR'!R97</f>
        <v>1782</v>
      </c>
      <c r="E122" s="55">
        <f>'Ref. ACS-5-YR'!S97</f>
        <v>1.9967326193501543E-3</v>
      </c>
      <c r="F122" s="16">
        <f>'Ref. ACS-5-YR'!AB97</f>
        <v>90329</v>
      </c>
      <c r="G122" s="55">
        <f>'Ref. ACS-5-YR'!AC97</f>
        <v>2E-3</v>
      </c>
      <c r="I122" s="37"/>
    </row>
    <row r="123" spans="1:9" x14ac:dyDescent="0.3">
      <c r="A123" s="13" t="s">
        <v>237</v>
      </c>
      <c r="B123" s="16">
        <f>'Ref. ACS-5-YR'!H98</f>
        <v>20</v>
      </c>
      <c r="C123" s="55">
        <f>'Ref. ACS-5-YR'!I98</f>
        <v>5.2648343288257577E-5</v>
      </c>
      <c r="D123" s="16">
        <f>'Ref. ACS-5-YR'!R98</f>
        <v>369</v>
      </c>
      <c r="E123" s="55">
        <f>'Ref. ACS-5-YR'!S98</f>
        <v>4.1346483531998142E-4</v>
      </c>
      <c r="F123" s="16">
        <f>'Ref. ACS-5-YR'!AB98</f>
        <v>14112</v>
      </c>
      <c r="G123" s="55">
        <f>'Ref. ACS-5-YR'!AC98</f>
        <v>0</v>
      </c>
      <c r="I123" s="37"/>
    </row>
    <row r="124" spans="1:9" x14ac:dyDescent="0.3">
      <c r="A124" s="13" t="s">
        <v>238</v>
      </c>
      <c r="B124" s="16">
        <f>'Ref. ACS-5-YR'!H99</f>
        <v>53366</v>
      </c>
      <c r="C124" s="55">
        <f>'Ref. ACS-5-YR'!I99</f>
        <v>0.14048157439605768</v>
      </c>
      <c r="D124" s="16">
        <f>'Ref. ACS-5-YR'!R99</f>
        <v>110098</v>
      </c>
      <c r="E124" s="55">
        <f>'Ref. ACS-5-YR'!S99</f>
        <v>0.12336490904894123</v>
      </c>
      <c r="F124" s="16">
        <f>'Ref. ACS-5-YR'!AB99</f>
        <v>5499599</v>
      </c>
      <c r="G124" s="55">
        <f>'Ref. ACS-5-YR'!AC99</f>
        <v>0.14000000000000001</v>
      </c>
      <c r="I124" s="37"/>
    </row>
    <row r="125" spans="1:9" x14ac:dyDescent="0.3">
      <c r="A125" s="13" t="s">
        <v>239</v>
      </c>
      <c r="B125" s="16">
        <f>'Ref. ACS-5-YR'!H100</f>
        <v>23610</v>
      </c>
      <c r="C125" s="55">
        <f>'Ref. ACS-5-YR'!I100</f>
        <v>6.2151369251788068E-2</v>
      </c>
      <c r="D125" s="16">
        <f>'Ref. ACS-5-YR'!R100</f>
        <v>54057</v>
      </c>
      <c r="E125" s="55">
        <f>'Ref. ACS-5-YR'!S100</f>
        <v>6.0570917623014191E-2</v>
      </c>
      <c r="F125" s="16">
        <f>'Ref. ACS-5-YR'!AB100</f>
        <v>1799817</v>
      </c>
      <c r="G125" s="55">
        <f>'Ref. ACS-5-YR'!AC100</f>
        <v>4.5999999999999999E-2</v>
      </c>
      <c r="I125" s="37"/>
    </row>
    <row r="126" spans="1:9" x14ac:dyDescent="0.3">
      <c r="A126" s="13" t="s">
        <v>240</v>
      </c>
      <c r="B126" s="16">
        <f>'Ref. ACS-5-YR'!H101</f>
        <v>19355</v>
      </c>
      <c r="C126" s="55">
        <f>'Ref. ACS-5-YR'!I101</f>
        <v>5.0950434217211273E-2</v>
      </c>
      <c r="D126" s="16">
        <f>'Ref. ACS-5-YR'!R101</f>
        <v>45793</v>
      </c>
      <c r="E126" s="55">
        <f>'Ref. ACS-5-YR'!S101</f>
        <v>5.131109811330057E-2</v>
      </c>
      <c r="F126" s="16">
        <f>'Ref. ACS-5-YR'!AB101</f>
        <v>1374229</v>
      </c>
      <c r="G126" s="55">
        <f>'Ref. ACS-5-YR'!AC101</f>
        <v>3.5000000000000003E-2</v>
      </c>
      <c r="I126" s="37"/>
    </row>
    <row r="127" spans="1:9" x14ac:dyDescent="0.3">
      <c r="A127" s="13" t="s">
        <v>241</v>
      </c>
      <c r="B127" s="16">
        <f>'Ref. ACS-5-YR'!H102</f>
        <v>4255</v>
      </c>
      <c r="C127" s="55">
        <f>'Ref. ACS-5-YR'!I102</f>
        <v>1.12009350345768E-2</v>
      </c>
      <c r="D127" s="16">
        <f>'Ref. ACS-5-YR'!R102</f>
        <v>8264</v>
      </c>
      <c r="E127" s="55">
        <f>'Ref. ACS-5-YR'!S102</f>
        <v>9.2598195097136227E-3</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70"/>
      <c r="I131" s="37"/>
    </row>
    <row r="132" spans="1:9" x14ac:dyDescent="0.3">
      <c r="A132" s="13" t="s">
        <v>180</v>
      </c>
      <c r="B132" s="16">
        <f>'Ref. DC-2000'!B18</f>
        <v>247057</v>
      </c>
      <c r="C132" s="55"/>
      <c r="D132" s="16">
        <f>'Ref. DC-2010'!B18</f>
        <v>347483</v>
      </c>
      <c r="E132" s="55"/>
      <c r="F132" s="16">
        <f>B107</f>
        <v>379879</v>
      </c>
      <c r="G132" s="55"/>
      <c r="H132" s="274"/>
      <c r="I132" s="37"/>
    </row>
    <row r="133" spans="1:9" x14ac:dyDescent="0.3">
      <c r="A133" s="13" t="s">
        <v>246</v>
      </c>
      <c r="B133" s="16">
        <f>'Ref. DC-2000'!B27</f>
        <v>80170</v>
      </c>
      <c r="C133" s="55">
        <f>B133/B132</f>
        <v>0.32450001416677121</v>
      </c>
      <c r="D133" s="16">
        <f>'Ref. DC-2010'!B27</f>
        <v>158205</v>
      </c>
      <c r="E133" s="55">
        <f>D133/D132</f>
        <v>0.45528846015488528</v>
      </c>
      <c r="F133" s="16">
        <f>B118</f>
        <v>194159</v>
      </c>
      <c r="G133" s="55">
        <f>C118</f>
        <v>0.51110748422524011</v>
      </c>
      <c r="H133" s="274"/>
      <c r="I133" s="37"/>
    </row>
    <row r="134" spans="1:9" x14ac:dyDescent="0.3">
      <c r="A134" s="13" t="s">
        <v>232</v>
      </c>
      <c r="B134" s="16">
        <f>'Ref. DC-2000'!B19</f>
        <v>166887</v>
      </c>
      <c r="C134" s="55">
        <f>B134/B132</f>
        <v>0.67549998583322879</v>
      </c>
      <c r="D134" s="16">
        <f>'Ref. DC-2010'!B19</f>
        <v>189278</v>
      </c>
      <c r="E134" s="55">
        <f>D134/D132</f>
        <v>0.54471153984511478</v>
      </c>
      <c r="F134" s="16">
        <f>B108</f>
        <v>185720</v>
      </c>
      <c r="G134" s="55">
        <f>C108</f>
        <v>0.48889251577475984</v>
      </c>
      <c r="H134" s="274"/>
      <c r="I134" s="37"/>
    </row>
    <row r="135" spans="1:9" x14ac:dyDescent="0.3">
      <c r="A135" s="13" t="s">
        <v>233</v>
      </c>
      <c r="B135" s="16">
        <f>'Ref. DC-2000'!B20</f>
        <v>126183</v>
      </c>
      <c r="C135" s="55">
        <f>B135/B132</f>
        <v>0.51074448406643003</v>
      </c>
      <c r="D135" s="16">
        <f>'Ref. DC-2010'!B20</f>
        <v>131311</v>
      </c>
      <c r="E135" s="55">
        <f>D135/D132</f>
        <v>0.37789186809138864</v>
      </c>
      <c r="F135" s="16">
        <f t="shared" ref="F135:F143" si="12">B109</f>
        <v>119103</v>
      </c>
      <c r="G135" s="55">
        <f t="shared" ref="G135:G143" si="13">C109</f>
        <v>0.31352878153306712</v>
      </c>
      <c r="H135" s="274"/>
      <c r="I135" s="37"/>
    </row>
    <row r="136" spans="1:9" x14ac:dyDescent="0.3">
      <c r="A136" s="13" t="s">
        <v>234</v>
      </c>
      <c r="B136" s="16">
        <f>'Ref. DC-2000'!B21</f>
        <v>21987</v>
      </c>
      <c r="C136" s="55">
        <f>B136/B132</f>
        <v>8.8995656872705484E-2</v>
      </c>
      <c r="D136" s="16">
        <f>'Ref. DC-2010'!B21</f>
        <v>26677</v>
      </c>
      <c r="E136" s="55">
        <f>D136/D132</f>
        <v>7.6772101081203969E-2</v>
      </c>
      <c r="F136" s="16">
        <f t="shared" si="12"/>
        <v>26497</v>
      </c>
      <c r="G136" s="55">
        <f t="shared" si="13"/>
        <v>6.9751157605448047E-2</v>
      </c>
      <c r="H136" s="274"/>
      <c r="I136" s="37"/>
    </row>
    <row r="137" spans="1:9" x14ac:dyDescent="0.3">
      <c r="A137" s="13" t="s">
        <v>235</v>
      </c>
      <c r="B137" s="16">
        <f>'Ref. DC-2000'!B22</f>
        <v>2053</v>
      </c>
      <c r="C137" s="55">
        <f>B137/B132</f>
        <v>8.3098232391715272E-3</v>
      </c>
      <c r="D137" s="16">
        <f>'Ref. DC-2010'!B22</f>
        <v>2265</v>
      </c>
      <c r="E137" s="55">
        <f>D137/D132</f>
        <v>6.5183044925938823E-3</v>
      </c>
      <c r="F137" s="16">
        <f t="shared" si="12"/>
        <v>919</v>
      </c>
      <c r="G137" s="55">
        <f t="shared" si="13"/>
        <v>2.4191913740954358E-3</v>
      </c>
      <c r="H137" s="274"/>
      <c r="I137" s="37"/>
    </row>
    <row r="138" spans="1:9" x14ac:dyDescent="0.3">
      <c r="A138" s="13" t="s">
        <v>236</v>
      </c>
      <c r="B138" s="16">
        <f>'Ref. DC-2000'!B23</f>
        <v>10239</v>
      </c>
      <c r="C138" s="55">
        <f>B138/B132</f>
        <v>4.1443877323856439E-2</v>
      </c>
      <c r="D138" s="16">
        <f>'Ref. DC-2010'!B23</f>
        <v>20496</v>
      </c>
      <c r="E138" s="55">
        <f>D138/D132</f>
        <v>5.8984180521061462E-2</v>
      </c>
      <c r="F138" s="16">
        <f t="shared" si="12"/>
        <v>27159</v>
      </c>
      <c r="G138" s="55">
        <f t="shared" si="13"/>
        <v>7.1493817768289378E-2</v>
      </c>
      <c r="H138" s="274"/>
      <c r="I138" s="37"/>
    </row>
    <row r="139" spans="1:9" x14ac:dyDescent="0.3">
      <c r="A139" s="13" t="s">
        <v>237</v>
      </c>
      <c r="B139" s="16">
        <f>'Ref. DC-2000'!B24</f>
        <v>188</v>
      </c>
      <c r="C139" s="55">
        <f>B139/B132</f>
        <v>7.609579975471248E-4</v>
      </c>
      <c r="D139" s="16">
        <f>'Ref. DC-2010'!B24</f>
        <v>357</v>
      </c>
      <c r="E139" s="55">
        <f>D139/D132</f>
        <v>1.0273883902234067E-3</v>
      </c>
      <c r="F139" s="16">
        <f t="shared" si="12"/>
        <v>643</v>
      </c>
      <c r="G139" s="55">
        <f t="shared" si="13"/>
        <v>1.692644236717481E-3</v>
      </c>
      <c r="H139" s="274"/>
      <c r="I139" s="37"/>
    </row>
    <row r="140" spans="1:9" x14ac:dyDescent="0.3">
      <c r="A140" s="13" t="s">
        <v>238</v>
      </c>
      <c r="B140" s="16">
        <f>'Ref. DC-2000'!B25</f>
        <v>335</v>
      </c>
      <c r="C140" s="55">
        <f>B140/B132</f>
        <v>1.3559623892462063E-3</v>
      </c>
      <c r="D140" s="16">
        <f>'Ref. DC-2010'!B25</f>
        <v>681</v>
      </c>
      <c r="E140" s="55">
        <f>D140/D132</f>
        <v>1.9598081057202797E-3</v>
      </c>
      <c r="F140" s="16">
        <f t="shared" si="12"/>
        <v>1387</v>
      </c>
      <c r="G140" s="55">
        <f t="shared" si="13"/>
        <v>3.6511626070406629E-3</v>
      </c>
      <c r="H140" s="274"/>
      <c r="I140" s="37"/>
    </row>
    <row r="141" spans="1:9" x14ac:dyDescent="0.3">
      <c r="A141" s="13" t="s">
        <v>239</v>
      </c>
      <c r="B141" s="16">
        <f>'Ref. DC-2000'!B26</f>
        <v>5902</v>
      </c>
      <c r="C141" s="55">
        <f>B141/B132</f>
        <v>2.3889223944271971E-2</v>
      </c>
      <c r="D141" s="16">
        <f>'Ref. DC-2010'!B26</f>
        <v>7491</v>
      </c>
      <c r="E141" s="55">
        <f>D141/D132</f>
        <v>2.1557889162923078E-2</v>
      </c>
      <c r="F141" s="16">
        <f t="shared" si="12"/>
        <v>10012</v>
      </c>
      <c r="G141" s="55">
        <f t="shared" si="13"/>
        <v>2.6355760650101742E-2</v>
      </c>
      <c r="H141" s="274"/>
      <c r="I141" s="37"/>
    </row>
    <row r="142" spans="1:9" x14ac:dyDescent="0.3">
      <c r="A142" s="13" t="s">
        <v>240</v>
      </c>
      <c r="B142" s="16"/>
      <c r="C142" s="55"/>
      <c r="D142" s="16"/>
      <c r="E142" s="55"/>
      <c r="F142" s="16">
        <f t="shared" si="12"/>
        <v>1358</v>
      </c>
      <c r="G142" s="55">
        <f t="shared" si="13"/>
        <v>3.5748225092726896E-3</v>
      </c>
      <c r="H142" s="274"/>
      <c r="I142" s="37"/>
    </row>
    <row r="143" spans="1:9" x14ac:dyDescent="0.3">
      <c r="A143" s="13" t="s">
        <v>241</v>
      </c>
      <c r="B143" s="16"/>
      <c r="C143" s="55"/>
      <c r="D143" s="16"/>
      <c r="E143" s="55"/>
      <c r="F143" s="16">
        <f t="shared" si="12"/>
        <v>8654</v>
      </c>
      <c r="G143" s="55">
        <f t="shared" si="13"/>
        <v>2.2780938140829054E-2</v>
      </c>
      <c r="H143" s="274"/>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80170</v>
      </c>
      <c r="C148" s="16">
        <f>D133</f>
        <v>158205</v>
      </c>
      <c r="D148" s="16">
        <f>'Ref. DC-2020'!B26</f>
        <v>212822</v>
      </c>
      <c r="I148" s="37"/>
    </row>
    <row r="149" spans="1:9" x14ac:dyDescent="0.3">
      <c r="A149" s="13" t="s">
        <v>250</v>
      </c>
      <c r="B149" s="16">
        <f>B135</f>
        <v>126183</v>
      </c>
      <c r="C149" s="16">
        <f>D135</f>
        <v>131311</v>
      </c>
      <c r="D149" s="16">
        <f>'Ref. DC-2020'!B19</f>
        <v>116311</v>
      </c>
      <c r="I149" s="37"/>
    </row>
    <row r="150" spans="1:9" x14ac:dyDescent="0.3">
      <c r="A150" s="13" t="s">
        <v>251</v>
      </c>
      <c r="B150" s="16">
        <f t="shared" ref="B150:B154" si="14">B136</f>
        <v>21987</v>
      </c>
      <c r="C150" s="16">
        <f t="shared" ref="C150:C155" si="15">D136</f>
        <v>26677</v>
      </c>
      <c r="D150" s="16">
        <f>'Ref. DC-2020'!B20</f>
        <v>26402</v>
      </c>
      <c r="I150" s="37"/>
    </row>
    <row r="151" spans="1:9" x14ac:dyDescent="0.3">
      <c r="A151" s="13" t="s">
        <v>252</v>
      </c>
      <c r="B151" s="16">
        <f t="shared" si="14"/>
        <v>2053</v>
      </c>
      <c r="C151" s="16">
        <f t="shared" si="15"/>
        <v>2265</v>
      </c>
      <c r="D151" s="16">
        <f>'Ref. DC-2020'!B21</f>
        <v>2153</v>
      </c>
      <c r="I151" s="37"/>
    </row>
    <row r="152" spans="1:9" x14ac:dyDescent="0.3">
      <c r="A152" s="13" t="s">
        <v>253</v>
      </c>
      <c r="B152" s="16">
        <f t="shared" si="14"/>
        <v>10239</v>
      </c>
      <c r="C152" s="16">
        <f t="shared" si="15"/>
        <v>20496</v>
      </c>
      <c r="D152" s="16">
        <f>'Ref. DC-2020'!B22</f>
        <v>30268</v>
      </c>
      <c r="I152" s="37"/>
    </row>
    <row r="153" spans="1:9" x14ac:dyDescent="0.3">
      <c r="A153" s="13" t="s">
        <v>254</v>
      </c>
      <c r="B153" s="16">
        <f t="shared" si="14"/>
        <v>188</v>
      </c>
      <c r="C153" s="16">
        <f t="shared" si="15"/>
        <v>357</v>
      </c>
      <c r="D153" s="16">
        <f>'Ref. DC-2020'!B23</f>
        <v>505</v>
      </c>
      <c r="I153" s="37"/>
    </row>
    <row r="154" spans="1:9" x14ac:dyDescent="0.3">
      <c r="A154" s="13" t="s">
        <v>255</v>
      </c>
      <c r="B154" s="16">
        <f t="shared" si="14"/>
        <v>335</v>
      </c>
      <c r="C154" s="16">
        <f t="shared" si="15"/>
        <v>681</v>
      </c>
      <c r="D154" s="16">
        <f>'Ref. DC-2020'!B24</f>
        <v>2430</v>
      </c>
      <c r="I154" s="37"/>
    </row>
    <row r="155" spans="1:9" x14ac:dyDescent="0.3">
      <c r="A155" s="13" t="s">
        <v>256</v>
      </c>
      <c r="B155" s="16">
        <f>B141</f>
        <v>5902</v>
      </c>
      <c r="C155" s="16">
        <f t="shared" si="15"/>
        <v>7491</v>
      </c>
      <c r="D155" s="16">
        <f>'Ref. DC-2020'!B25</f>
        <v>12564</v>
      </c>
      <c r="I155" s="37"/>
    </row>
    <row r="156" spans="1:9" x14ac:dyDescent="0.3">
      <c r="A156" s="47" t="s">
        <v>2534</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Bakersfield</v>
      </c>
      <c r="C160" s="51" t="str">
        <f>B3</f>
        <v>City of Bakersfield</v>
      </c>
      <c r="D160" s="51" t="str">
        <f>B4</f>
        <v>Kern County</v>
      </c>
      <c r="E160" s="51" t="str">
        <f>B4</f>
        <v>Kern County</v>
      </c>
      <c r="F160" s="51" t="s">
        <v>173</v>
      </c>
      <c r="G160" s="51" t="s">
        <v>173</v>
      </c>
      <c r="H160" s="273"/>
      <c r="I160" s="61" t="s">
        <v>258</v>
      </c>
    </row>
    <row r="161" spans="1:9" x14ac:dyDescent="0.3">
      <c r="A161" s="13" t="s">
        <v>180</v>
      </c>
      <c r="B161" s="16">
        <f>'Ref. ACS-5-YR'!H1535</f>
        <v>377974</v>
      </c>
      <c r="C161" s="55"/>
      <c r="D161" s="16">
        <f>'Ref. ACS-5-YR'!R1535</f>
        <v>864023</v>
      </c>
      <c r="E161" s="55"/>
      <c r="F161" s="16">
        <f>'Ref. ACS-5-YR'!AB1535</f>
        <v>38838726</v>
      </c>
      <c r="G161" s="55"/>
      <c r="H161" s="274"/>
      <c r="I161" s="37"/>
    </row>
    <row r="162" spans="1:9" x14ac:dyDescent="0.3">
      <c r="A162" s="13" t="s">
        <v>259</v>
      </c>
      <c r="B162" s="16">
        <f>'Ref. ACS-5-YR'!H1536</f>
        <v>113339</v>
      </c>
      <c r="C162" s="55">
        <f>'Ref. ACS-5-YR'!I1536</f>
        <v>0.2998592495780133</v>
      </c>
      <c r="D162" s="16">
        <f>'Ref. ACS-5-YR'!R1536</f>
        <v>257756</v>
      </c>
      <c r="E162" s="55">
        <f>'Ref. ACS-5-YR'!S1536</f>
        <v>0.29832076229452226</v>
      </c>
      <c r="F162" s="16">
        <f>'Ref. ACS-5-YR'!AB1536</f>
        <v>8942907</v>
      </c>
      <c r="G162" s="55">
        <f>'Ref. ACS-5-YR'!AC1536</f>
        <v>0.23</v>
      </c>
      <c r="H162" s="274"/>
      <c r="I162" s="37"/>
    </row>
    <row r="163" spans="1:9" x14ac:dyDescent="0.3">
      <c r="A163" s="13" t="s">
        <v>260</v>
      </c>
      <c r="B163" s="16">
        <f>'Ref. ACS-5-YR'!H1537</f>
        <v>2877</v>
      </c>
      <c r="C163" s="55">
        <f>B163/B162</f>
        <v>2.5384024916401238E-2</v>
      </c>
      <c r="D163" s="16">
        <f>'Ref. ACS-5-YR'!R1537</f>
        <v>5792</v>
      </c>
      <c r="E163" s="55">
        <f>D163/D162</f>
        <v>2.2470863917813746E-2</v>
      </c>
      <c r="F163" s="16">
        <f>'Ref. ACS-5-YR'!AB1537</f>
        <v>207793</v>
      </c>
      <c r="G163" s="55">
        <f>F163/F162</f>
        <v>2.3235509437814796E-2</v>
      </c>
      <c r="H163" s="274"/>
      <c r="I163" s="37"/>
    </row>
    <row r="164" spans="1:9" x14ac:dyDescent="0.3">
      <c r="A164" s="13" t="s">
        <v>261</v>
      </c>
      <c r="B164" s="16">
        <f>'Ref. ACS-5-YR'!H1538</f>
        <v>1453</v>
      </c>
      <c r="C164" s="55">
        <f>B164/B162</f>
        <v>1.2819947237932221E-2</v>
      </c>
      <c r="D164" s="16">
        <f>'Ref. ACS-5-YR'!R1538</f>
        <v>3272</v>
      </c>
      <c r="E164" s="55">
        <f>D164/D162</f>
        <v>1.2694175887273234E-2</v>
      </c>
      <c r="F164" s="16">
        <f>'Ref. ACS-5-YR'!AB1538</f>
        <v>99013</v>
      </c>
      <c r="G164" s="55">
        <f>F164/F162</f>
        <v>1.1071679488560041E-2</v>
      </c>
      <c r="H164" s="274"/>
      <c r="I164" s="37"/>
    </row>
    <row r="165" spans="1:9" x14ac:dyDescent="0.3">
      <c r="A165" s="13" t="s">
        <v>262</v>
      </c>
      <c r="B165" s="16">
        <f>'Ref. ACS-5-YR'!H1539</f>
        <v>109009</v>
      </c>
      <c r="C165" s="55">
        <f>B165/B162</f>
        <v>0.96179602784566653</v>
      </c>
      <c r="D165" s="16">
        <f>'Ref. ACS-5-YR'!R1539</f>
        <v>248692</v>
      </c>
      <c r="E165" s="55">
        <f>D165/D162</f>
        <v>0.96483496019491299</v>
      </c>
      <c r="F165" s="16">
        <f>'Ref. ACS-5-YR'!AB1539</f>
        <v>8636101</v>
      </c>
      <c r="G165" s="55">
        <f>F165/F162</f>
        <v>0.96569281107362515</v>
      </c>
      <c r="H165" s="274"/>
      <c r="I165" s="37"/>
    </row>
    <row r="166" spans="1:9" x14ac:dyDescent="0.3">
      <c r="A166" s="13" t="s">
        <v>263</v>
      </c>
      <c r="B166" s="16">
        <f>'Ref. ACS-5-YR'!H1540</f>
        <v>227750</v>
      </c>
      <c r="C166" s="55">
        <f>'Ref. ACS-5-YR'!I1540</f>
        <v>0.60255467307275101</v>
      </c>
      <c r="D166" s="16">
        <f>'Ref. ACS-5-YR'!R1540</f>
        <v>510141</v>
      </c>
      <c r="E166" s="55">
        <f>'Ref. ACS-5-YR'!S1540</f>
        <v>0.59042525488326125</v>
      </c>
      <c r="F166" s="16">
        <f>'Ref. ACS-5-YR'!AB1540</f>
        <v>24347395</v>
      </c>
      <c r="G166" s="55">
        <f>'Ref. ACS-5-YR'!AC1540</f>
        <v>0.627</v>
      </c>
      <c r="H166" s="274"/>
      <c r="I166" s="37"/>
    </row>
    <row r="167" spans="1:9" x14ac:dyDescent="0.3">
      <c r="A167" s="13" t="s">
        <v>264</v>
      </c>
      <c r="B167" s="16">
        <f>'Ref. ACS-5-YR'!H1541</f>
        <v>12657</v>
      </c>
      <c r="C167" s="55">
        <f>B167/B166</f>
        <v>5.5574094401756313E-2</v>
      </c>
      <c r="D167" s="16">
        <f>'Ref. ACS-5-YR'!R1541</f>
        <v>29490</v>
      </c>
      <c r="E167" s="55">
        <f>D167/D166</f>
        <v>5.7807547325151282E-2</v>
      </c>
      <c r="F167" s="16">
        <f>'Ref. ACS-5-YR'!AB1541</f>
        <v>1077809</v>
      </c>
      <c r="G167" s="55">
        <f>F167/F166</f>
        <v>4.4267939136815253E-2</v>
      </c>
      <c r="H167" s="274"/>
      <c r="I167" s="37"/>
    </row>
    <row r="168" spans="1:9" x14ac:dyDescent="0.3">
      <c r="A168" s="13" t="s">
        <v>265</v>
      </c>
      <c r="B168" s="16">
        <f>'Ref. ACS-5-YR'!H1542</f>
        <v>8828</v>
      </c>
      <c r="C168" s="55">
        <f>B168/B166</f>
        <v>3.8761800219538969E-2</v>
      </c>
      <c r="D168" s="16">
        <f>'Ref. ACS-5-YR'!R1542</f>
        <v>23435</v>
      </c>
      <c r="E168" s="55">
        <f>D168/D166</f>
        <v>4.5938279808915572E-2</v>
      </c>
      <c r="F168" s="16">
        <f>'Ref. ACS-5-YR'!AB1542</f>
        <v>866771</v>
      </c>
      <c r="G168" s="55">
        <f>F168/F166</f>
        <v>3.560015352771826E-2</v>
      </c>
      <c r="H168" s="274"/>
      <c r="I168" s="37"/>
    </row>
    <row r="169" spans="1:9" x14ac:dyDescent="0.3">
      <c r="A169" s="13" t="s">
        <v>266</v>
      </c>
      <c r="B169" s="16">
        <f>'Ref. ACS-5-YR'!H1543</f>
        <v>206265</v>
      </c>
      <c r="C169" s="55">
        <f>B169/B166</f>
        <v>0.90566410537870468</v>
      </c>
      <c r="D169" s="16">
        <f>'Ref. ACS-5-YR'!R1543</f>
        <v>457216</v>
      </c>
      <c r="E169" s="55">
        <f>D169/D166</f>
        <v>0.89625417286593312</v>
      </c>
      <c r="F169" s="16">
        <f>'Ref. ACS-5-YR'!AB1543</f>
        <v>22402815</v>
      </c>
      <c r="G169" s="55">
        <f>F169/F166</f>
        <v>0.92013190733546646</v>
      </c>
      <c r="H169" s="274"/>
      <c r="I169" s="37"/>
    </row>
    <row r="170" spans="1:9" x14ac:dyDescent="0.3">
      <c r="A170" s="13" t="s">
        <v>267</v>
      </c>
      <c r="B170" s="16">
        <f>'Ref. ACS-5-YR'!H1544</f>
        <v>36885</v>
      </c>
      <c r="C170" s="55">
        <f>'Ref. ACS-5-YR'!I1544</f>
        <v>9.7586077349235661E-2</v>
      </c>
      <c r="D170" s="16">
        <f>'Ref. ACS-5-YR'!R1544</f>
        <v>96126</v>
      </c>
      <c r="E170" s="55">
        <f>'Ref. ACS-5-YR'!S1544</f>
        <v>0.11125398282221653</v>
      </c>
      <c r="F170" s="16">
        <f>'Ref. ACS-5-YR'!AB1544</f>
        <v>5548424</v>
      </c>
      <c r="G170" s="55">
        <f>'Ref. ACS-5-YR'!AC1544</f>
        <v>0.14299999999999999</v>
      </c>
      <c r="H170" s="274"/>
      <c r="I170" s="37"/>
    </row>
    <row r="171" spans="1:9" x14ac:dyDescent="0.3">
      <c r="A171" s="13" t="s">
        <v>268</v>
      </c>
      <c r="B171" s="16">
        <f>'Ref. ACS-5-YR'!H1545</f>
        <v>6135</v>
      </c>
      <c r="C171" s="55">
        <f>B171/B170</f>
        <v>0.16632777551850345</v>
      </c>
      <c r="D171" s="16">
        <f>'Ref. ACS-5-YR'!R1545</f>
        <v>16593</v>
      </c>
      <c r="E171" s="55">
        <f>D171/D170</f>
        <v>0.1726171899382061</v>
      </c>
      <c r="F171" s="16">
        <f>'Ref. ACS-5-YR'!AB1545</f>
        <v>803463</v>
      </c>
      <c r="G171" s="55">
        <f>F171/F170</f>
        <v>0.14480922871071136</v>
      </c>
      <c r="H171" s="274"/>
      <c r="I171" s="37"/>
    </row>
    <row r="172" spans="1:9" x14ac:dyDescent="0.3">
      <c r="A172" s="13" t="s">
        <v>269</v>
      </c>
      <c r="B172" s="16">
        <f>'Ref. ACS-5-YR'!H1546</f>
        <v>8074</v>
      </c>
      <c r="C172" s="55">
        <f>B172/B170</f>
        <v>0.21889657042158059</v>
      </c>
      <c r="D172" s="16">
        <f>'Ref. ACS-5-YR'!R1546</f>
        <v>19844</v>
      </c>
      <c r="E172" s="55">
        <f>D172/D170</f>
        <v>0.20643738426648359</v>
      </c>
      <c r="F172" s="16">
        <f>'Ref. ACS-5-YR'!AB1546</f>
        <v>1092102</v>
      </c>
      <c r="G172" s="55">
        <f>F172/F170</f>
        <v>0.19683102805409247</v>
      </c>
      <c r="H172" s="274"/>
      <c r="I172"/>
    </row>
    <row r="173" spans="1:9" x14ac:dyDescent="0.3">
      <c r="A173" s="13" t="s">
        <v>270</v>
      </c>
      <c r="B173" s="16">
        <f>'Ref. ACS-5-YR'!H1547</f>
        <v>22676</v>
      </c>
      <c r="C173" s="55">
        <f>B173/B170</f>
        <v>0.61477565405991597</v>
      </c>
      <c r="D173" s="16">
        <f>'Ref. ACS-5-YR'!R1547</f>
        <v>59689</v>
      </c>
      <c r="E173" s="55">
        <f>D173/D170</f>
        <v>0.62094542579531031</v>
      </c>
      <c r="F173" s="16">
        <f>'Ref. ACS-5-YR'!AB1547</f>
        <v>3652859</v>
      </c>
      <c r="G173" s="55">
        <f>F173/F170</f>
        <v>0.65835974323519619</v>
      </c>
      <c r="H173" s="274"/>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Bakersfield</v>
      </c>
      <c r="C180" s="51" t="s">
        <v>179</v>
      </c>
      <c r="D180" s="51" t="str">
        <f>B4</f>
        <v>Kern County</v>
      </c>
      <c r="E180" s="51" t="s">
        <v>179</v>
      </c>
      <c r="F180" s="51" t="s">
        <v>173</v>
      </c>
      <c r="G180" s="51" t="s">
        <v>179</v>
      </c>
      <c r="H180" s="275"/>
      <c r="I180" s="61" t="s">
        <v>273</v>
      </c>
    </row>
    <row r="181" spans="1:9" x14ac:dyDescent="0.3">
      <c r="A181" s="13" t="s">
        <v>180</v>
      </c>
      <c r="B181" s="16">
        <f>B161</f>
        <v>377974</v>
      </c>
      <c r="C181" s="55"/>
      <c r="D181" s="16">
        <f>D161</f>
        <v>864023</v>
      </c>
      <c r="E181" s="55"/>
      <c r="F181" s="16">
        <f>F161</f>
        <v>38838726</v>
      </c>
      <c r="G181" s="55"/>
      <c r="H181" s="274"/>
    </row>
    <row r="182" spans="1:9" x14ac:dyDescent="0.3">
      <c r="A182" s="13" t="s">
        <v>274</v>
      </c>
      <c r="B182" s="16">
        <f t="shared" ref="B182:F182" si="16">SUM(B163,B167,B171)</f>
        <v>21669</v>
      </c>
      <c r="C182" s="55">
        <f>B182/$B$181</f>
        <v>5.7329340113341128E-2</v>
      </c>
      <c r="D182" s="16">
        <f t="shared" si="16"/>
        <v>51875</v>
      </c>
      <c r="E182" s="55">
        <f>D182/$D$181</f>
        <v>6.0038911001211774E-2</v>
      </c>
      <c r="F182" s="16">
        <f t="shared" si="16"/>
        <v>2089065</v>
      </c>
      <c r="G182" s="55">
        <f>F182/$F$181</f>
        <v>5.3788195833200089E-2</v>
      </c>
      <c r="H182" s="274"/>
    </row>
    <row r="183" spans="1:9" x14ac:dyDescent="0.3">
      <c r="A183" s="13" t="s">
        <v>275</v>
      </c>
      <c r="B183" s="16">
        <f t="shared" ref="B183:D184" si="17">SUM(B164,B168,B172)</f>
        <v>18355</v>
      </c>
      <c r="C183" s="55">
        <f t="shared" ref="C183:C184" si="18">B183/$B$181</f>
        <v>4.8561541270034446E-2</v>
      </c>
      <c r="D183" s="16">
        <f t="shared" si="17"/>
        <v>46551</v>
      </c>
      <c r="E183" s="55">
        <f t="shared" ref="E183:E184" si="19">D183/$D$181</f>
        <v>5.3877037995516325E-2</v>
      </c>
      <c r="F183" s="16">
        <f t="shared" ref="F183" si="20">SUM(F164,F168,F172)</f>
        <v>2057886</v>
      </c>
      <c r="G183" s="55">
        <f t="shared" ref="G183:G184" si="21">F183/$F$181</f>
        <v>5.2985414609119777E-2</v>
      </c>
      <c r="H183" s="274"/>
    </row>
    <row r="184" spans="1:9" x14ac:dyDescent="0.3">
      <c r="A184" s="13" t="s">
        <v>276</v>
      </c>
      <c r="B184" s="16">
        <f t="shared" si="17"/>
        <v>337950</v>
      </c>
      <c r="C184" s="55">
        <f t="shared" si="18"/>
        <v>0.89410911861662445</v>
      </c>
      <c r="D184" s="16">
        <f t="shared" si="17"/>
        <v>765597</v>
      </c>
      <c r="E184" s="55">
        <f t="shared" si="19"/>
        <v>0.88608405100327192</v>
      </c>
      <c r="F184" s="16">
        <f t="shared" ref="F184" si="22">SUM(F165,F169,F173)</f>
        <v>34691775</v>
      </c>
      <c r="G184" s="55">
        <f t="shared" si="21"/>
        <v>0.89322638955768019</v>
      </c>
      <c r="H184" s="274"/>
    </row>
    <row r="185" spans="1:9" x14ac:dyDescent="0.3">
      <c r="A185" s="47" t="s">
        <v>271</v>
      </c>
    </row>
    <row r="188" spans="1:9" x14ac:dyDescent="0.3">
      <c r="A188" s="1" t="s">
        <v>277</v>
      </c>
    </row>
    <row r="189" spans="1:9" ht="28.8" x14ac:dyDescent="0.3">
      <c r="A189" s="48" t="s">
        <v>172</v>
      </c>
      <c r="B189" s="51" t="str">
        <f>B3</f>
        <v>City of Bakersfield</v>
      </c>
      <c r="C189" s="60" t="s">
        <v>179</v>
      </c>
      <c r="D189" s="51" t="str">
        <f>B4</f>
        <v>Kern County</v>
      </c>
      <c r="E189" s="60" t="s">
        <v>179</v>
      </c>
      <c r="F189" s="59" t="s">
        <v>173</v>
      </c>
      <c r="G189" s="60" t="s">
        <v>179</v>
      </c>
      <c r="H189" s="275"/>
    </row>
    <row r="190" spans="1:9" x14ac:dyDescent="0.3">
      <c r="A190" s="13" t="s">
        <v>278</v>
      </c>
      <c r="B190" s="16">
        <f>B182+B183</f>
        <v>40024</v>
      </c>
      <c r="C190" s="55"/>
      <c r="D190" s="16">
        <f>D182+D183</f>
        <v>98426</v>
      </c>
      <c r="E190" s="55"/>
      <c r="F190" s="16">
        <f>F182+F183</f>
        <v>4146951</v>
      </c>
      <c r="G190" s="55"/>
      <c r="H190" s="275"/>
    </row>
    <row r="191" spans="1:9" x14ac:dyDescent="0.3">
      <c r="A191" s="13" t="s">
        <v>279</v>
      </c>
      <c r="B191" s="16">
        <f>'Ref. ACS-5-YR'!H1316+'Ref. ACS-5-YR'!H1319+'Ref. ACS-5-YR'!H1322+'Ref. ACS-5-YR'!H1325+'Ref. ACS-5-YR'!H1328+'Ref. ACS-5-YR'!H1331+'Ref. ACS-5-YR'!H1335+'Ref. ACS-5-YR'!H1338+'Ref. ACS-5-YR'!H1341+'Ref. ACS-5-YR'!H1344+'Ref. ACS-5-YR'!H1347+'Ref. ACS-5-YR'!H1350</f>
        <v>9193</v>
      </c>
      <c r="C191" s="55">
        <f>B191/B190</f>
        <v>0.22968718768738758</v>
      </c>
      <c r="D191" s="16">
        <f>'Ref. ACS-5-YR'!R1316+'Ref. ACS-5-YR'!R1319+'Ref. ACS-5-YR'!R1322+'Ref. ACS-5-YR'!R1325+'Ref. ACS-5-YR'!R1328+'Ref. ACS-5-YR'!R1331+'Ref. ACS-5-YR'!R1335+'Ref. ACS-5-YR'!R1338+'Ref. ACS-5-YR'!R1341+'Ref. ACS-5-YR'!R1344+'Ref. ACS-5-YR'!R1347+'Ref. ACS-5-YR'!R1350</f>
        <v>23470</v>
      </c>
      <c r="E191" s="55">
        <f>D191/D190</f>
        <v>0.23845325422144556</v>
      </c>
      <c r="F191" s="16">
        <f>'Ref. ACS-5-YR'!AB1316+'Ref. ACS-5-YR'!AB1319+'Ref. ACS-5-YR'!AB1322+'Ref. ACS-5-YR'!AB1325+'Ref. ACS-5-YR'!AB1328+'Ref. ACS-5-YR'!AB1331+'Ref. ACS-5-YR'!AB1335+'Ref. ACS-5-YR'!AB1338+'Ref. ACS-5-YR'!AB1341+'Ref. ACS-5-YR'!AB1344+'Ref. ACS-5-YR'!AB1347+'Ref. ACS-5-YR'!AB1350</f>
        <v>1147500</v>
      </c>
      <c r="G191" s="55">
        <f>F191/F190</f>
        <v>0.2767093221019491</v>
      </c>
      <c r="H191" s="274"/>
    </row>
    <row r="192" spans="1:9" x14ac:dyDescent="0.3">
      <c r="A192" s="13" t="s">
        <v>280</v>
      </c>
      <c r="B192" s="16">
        <f>'Ref. ACS-5-YR'!H1358+'Ref. ACS-5-YR'!H1361+'Ref. ACS-5-YR'!H1364+'Ref. ACS-5-YR'!H1367+'Ref. ACS-5-YR'!H1370+'Ref. ACS-5-YR'!H1373+'Ref. ACS-5-YR'!H1377+'Ref. ACS-5-YR'!H1380+'Ref. ACS-5-YR'!H1383+'Ref. ACS-5-YR'!H1386+'Ref. ACS-5-YR'!H1389+'Ref. ACS-5-YR'!H1392</f>
        <v>7389</v>
      </c>
      <c r="C192" s="55">
        <f>B192/B190</f>
        <v>0.18461423146112332</v>
      </c>
      <c r="D192" s="16">
        <f>'Ref. ACS-5-YR'!R1358+'Ref. ACS-5-YR'!R1361+'Ref. ACS-5-YR'!R1364+'Ref. ACS-5-YR'!R1367+'Ref. ACS-5-YR'!R1370+'Ref. ACS-5-YR'!R1373+'Ref. ACS-5-YR'!R1377+'Ref. ACS-5-YR'!R1380+'Ref. ACS-5-YR'!R1383+'Ref. ACS-5-YR'!R1386+'Ref. ACS-5-YR'!R1389+'Ref. ACS-5-YR'!R1392</f>
        <v>19029</v>
      </c>
      <c r="E192" s="55">
        <f>D192/D190</f>
        <v>0.19333306240221079</v>
      </c>
      <c r="F192" s="16">
        <f>'Ref. ACS-5-YR'!AB1358+'Ref. ACS-5-YR'!AB1361+'Ref. ACS-5-YR'!AB1364+'Ref. ACS-5-YR'!AB1367+'Ref. ACS-5-YR'!AB1370+'Ref. ACS-5-YR'!AB1373+'Ref. ACS-5-YR'!AB1377+'Ref. ACS-5-YR'!AB1380+'Ref. ACS-5-YR'!AB1383+'Ref. ACS-5-YR'!AB1386+'Ref. ACS-5-YR'!AB1389+'Ref. ACS-5-YR'!AB1392</f>
        <v>778145</v>
      </c>
      <c r="G192" s="55">
        <f>F192/F190</f>
        <v>0.18764268012812305</v>
      </c>
      <c r="H192" s="274"/>
    </row>
    <row r="193" spans="1:9" x14ac:dyDescent="0.3">
      <c r="A193" s="13" t="s">
        <v>281</v>
      </c>
      <c r="B193" s="16">
        <f>SUM('Ref. ACS-5-YR'!H1400,'Ref. ACS-5-YR'!H1403,'Ref. ACS-5-YR'!H1406,'Ref. ACS-5-YR'!H1409,'Ref. ACS-5-YR'!H1412,'Ref. ACS-5-YR'!H1416+'Ref. ACS-5-YR'!H1419,'Ref. ACS-5-YR'!H1422,'Ref. ACS-5-YR'!H1425,'Ref. ACS-5-YR'!H1428)</f>
        <v>15379</v>
      </c>
      <c r="C193" s="55">
        <f>B193/B190</f>
        <v>0.38424445332800322</v>
      </c>
      <c r="D193" s="16">
        <f>SUM('Ref. ACS-5-YR'!R1400,'Ref. ACS-5-YR'!R1403,'Ref. ACS-5-YR'!R1406,'Ref. ACS-5-YR'!R1409,'Ref. ACS-5-YR'!R1412,'Ref. ACS-5-YR'!R1416+'Ref. ACS-5-YR'!R1419,'Ref. ACS-5-YR'!R1422,'Ref. ACS-5-YR'!R1425,'Ref. ACS-5-YR'!R1428)</f>
        <v>36914</v>
      </c>
      <c r="E193" s="55">
        <f>D193/D190</f>
        <v>0.3750431796476541</v>
      </c>
      <c r="F193" s="16">
        <f>SUM('Ref. ACS-5-YR'!AB1400,'Ref. ACS-5-YR'!AB1403,'Ref. ACS-5-YR'!AB1406,'Ref. ACS-5-YR'!AB1409,'Ref. ACS-5-YR'!AB1412,'Ref. ACS-5-YR'!AB1416+'Ref. ACS-5-YR'!AB1419,'Ref. ACS-5-YR'!AB1422,'Ref. ACS-5-YR'!AB1425,'Ref. ACS-5-YR'!AB1428)</f>
        <v>1585969</v>
      </c>
      <c r="G193" s="55">
        <f>F193/F190</f>
        <v>0.38244218463155222</v>
      </c>
      <c r="H193" s="274"/>
    </row>
    <row r="194" spans="1:9" x14ac:dyDescent="0.3">
      <c r="A194" s="13" t="s">
        <v>282</v>
      </c>
      <c r="B194" s="16">
        <f>SUM('Ref. ACS-5-YR'!H1436,'Ref. ACS-5-YR'!H1439,'Ref. ACS-5-YR'!H1442,'Ref. ACS-5-YR'!H1445,'Ref. ACS-5-YR'!H1448,'Ref. ACS-5-YR'!H1452,'Ref. ACS-5-YR'!H1455,'Ref. ACS-5-YR'!H1458,'Ref. ACS-5-YR'!H1461,'Ref. ACS-5-YR'!H1464)</f>
        <v>20477</v>
      </c>
      <c r="C194" s="55">
        <f>B194/B190</f>
        <v>0.51161802918249055</v>
      </c>
      <c r="D194" s="16">
        <f>SUM('Ref. ACS-5-YR'!R1436,'Ref. ACS-5-YR'!R1439,'Ref. ACS-5-YR'!R1442,'Ref. ACS-5-YR'!R1445,'Ref. ACS-5-YR'!R1448,'Ref. ACS-5-YR'!R1452,'Ref. ACS-5-YR'!R1455,'Ref. ACS-5-YR'!R1458,'Ref. ACS-5-YR'!R1461,'Ref. ACS-5-YR'!R1464)</f>
        <v>51480</v>
      </c>
      <c r="E194" s="55">
        <f>D194/D190</f>
        <v>0.52303253205453848</v>
      </c>
      <c r="F194" s="16">
        <f>SUM('Ref. ACS-5-YR'!AB1436,'Ref. ACS-5-YR'!AB1439,'Ref. ACS-5-YR'!AB1442,'Ref. ACS-5-YR'!AB1445,'Ref. ACS-5-YR'!AB1448,'Ref. ACS-5-YR'!AB1452,'Ref. ACS-5-YR'!AB1455,'Ref. ACS-5-YR'!AB1458,'Ref. ACS-5-YR'!AB1461,'Ref. ACS-5-YR'!AB1464)</f>
        <v>2118765</v>
      </c>
      <c r="G194" s="55">
        <f>F194/F190</f>
        <v>0.51092115629048906</v>
      </c>
      <c r="H194" s="274"/>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8879</v>
      </c>
      <c r="C195" s="55">
        <f>B195/B190</f>
        <v>0.22184189486308215</v>
      </c>
      <c r="D195" s="16">
        <f>SUM('Ref. ACS-5-YR'!R1472,'Ref. ACS-5-YR'!R1475,'Ref. ACS-5-YR'!R1478,'Ref. ACS-5-YR'!R1481,'Ref. ACS-5-YR'!R1484,'Ref. ACS-5-YR'!R1488,'Ref. ACS-5-YR'!R1491,'Ref. ACS-5-YR'!R1494,'Ref. ACS-5-YR'!R1497,'Ref. ACS-5-YR'!R1500)</f>
        <v>21131</v>
      </c>
      <c r="E195" s="55">
        <f>D195/D190</f>
        <v>0.2146892081360616</v>
      </c>
      <c r="F195" s="16">
        <f>SUM('Ref. ACS-5-YR'!AB1472,'Ref. ACS-5-YR'!AB1475,'Ref. ACS-5-YR'!AB1478,'Ref. ACS-5-YR'!AB1481,'Ref. ACS-5-YR'!AB1484,'Ref. ACS-5-YR'!AB1488,'Ref. ACS-5-YR'!AB1491,'Ref. ACS-5-YR'!AB1494,'Ref. ACS-5-YR'!AB1497,'Ref. ACS-5-YR'!AB1500)</f>
        <v>964579</v>
      </c>
      <c r="G195" s="55">
        <f>F195/F190</f>
        <v>0.23259956531919476</v>
      </c>
      <c r="H195" s="274"/>
    </row>
    <row r="196" spans="1:9" x14ac:dyDescent="0.3">
      <c r="A196" s="13" t="s">
        <v>284</v>
      </c>
      <c r="B196" s="16">
        <f>SUM('Ref. ACS-5-YR'!H1508,'Ref. ACS-5-YR'!H1511,'Ref. ACS-5-YR'!H1514,'Ref. ACS-5-YR'!H1517,'Ref. ACS-5-YR'!H1521,'Ref. ACS-5-YR'!H1524,'Ref. ACS-5-YR'!H1527,'Ref. ACS-5-YR'!H1530)</f>
        <v>13561</v>
      </c>
      <c r="C196" s="55">
        <f>B196/B190</f>
        <v>0.33882170697581449</v>
      </c>
      <c r="D196" s="16">
        <f>SUM('Ref. ACS-5-YR'!R1508,'Ref. ACS-5-YR'!R1511,'Ref. ACS-5-YR'!R1514,'Ref. ACS-5-YR'!R1517,'Ref. ACS-5-YR'!R1521,'Ref. ACS-5-YR'!R1524,'Ref. ACS-5-YR'!R1527,'Ref. ACS-5-YR'!R1530)</f>
        <v>35762</v>
      </c>
      <c r="E196" s="55">
        <f>D196/D190</f>
        <v>0.36333895515412595</v>
      </c>
      <c r="F196" s="16">
        <f>SUM('Ref. ACS-5-YR'!AB1508,'Ref. ACS-5-YR'!AB1511,'Ref. ACS-5-YR'!AB1514,'Ref. ACS-5-YR'!AB1517,'Ref. ACS-5-YR'!AB1521,'Ref. ACS-5-YR'!AB1524,'Ref. ACS-5-YR'!AB1527,'Ref. ACS-5-YR'!AB1530)</f>
        <v>1654210</v>
      </c>
      <c r="G196" s="55">
        <f>F196/F190</f>
        <v>0.39889788907561241</v>
      </c>
      <c r="H196" s="274"/>
    </row>
    <row r="197" spans="1:9" x14ac:dyDescent="0.3">
      <c r="A197" s="47" t="s">
        <v>285</v>
      </c>
    </row>
    <row r="198" spans="1:9" x14ac:dyDescent="0.3">
      <c r="A198" s="47"/>
    </row>
    <row r="199" spans="1:9" x14ac:dyDescent="0.3">
      <c r="A199" s="1" t="s">
        <v>286</v>
      </c>
    </row>
    <row r="200" spans="1:9" ht="28.8" x14ac:dyDescent="0.3">
      <c r="A200" s="48"/>
      <c r="B200" s="51" t="str">
        <f>B3</f>
        <v>City of Bakersfield</v>
      </c>
      <c r="C200" s="51" t="str">
        <f>B4</f>
        <v>Kern County</v>
      </c>
      <c r="D200" s="51" t="s">
        <v>287</v>
      </c>
    </row>
    <row r="201" spans="1:9" x14ac:dyDescent="0.3">
      <c r="A201" s="13" t="s">
        <v>288</v>
      </c>
      <c r="B201" s="16">
        <f>VLOOKUP(Population!B211,'Ref. DDS_Pivot'!A$2:K$465,5,FALSE)</f>
        <v>5305</v>
      </c>
      <c r="C201" s="16">
        <f>VLOOKUP(C211,'Ref. DDS_Pivot'!A$467:K$527,5,FALSE)</f>
        <v>8698</v>
      </c>
      <c r="D201" s="16">
        <v>309381</v>
      </c>
      <c r="I201" s="61" t="s">
        <v>2500</v>
      </c>
    </row>
    <row r="202" spans="1:9" x14ac:dyDescent="0.3">
      <c r="A202" s="13" t="s">
        <v>289</v>
      </c>
      <c r="B202" s="16">
        <f>VLOOKUP(Population!B211,'Ref. DDS_Pivot'!A$2:K$465,6,FALSE)</f>
        <v>506</v>
      </c>
      <c r="C202" s="16">
        <f>VLOOKUP(C211,'Ref. DDS_Pivot'!A$467:K$527,6,FALSE)</f>
        <v>909</v>
      </c>
      <c r="D202" s="16">
        <v>27881</v>
      </c>
      <c r="I202" s="37"/>
    </row>
    <row r="203" spans="1:9" x14ac:dyDescent="0.3">
      <c r="A203" s="13" t="s">
        <v>290</v>
      </c>
      <c r="B203" s="16">
        <f>VLOOKUP(Population!B211,'Ref. DDS_Pivot'!A$2:K$465,7,FALSE)</f>
        <v>360</v>
      </c>
      <c r="C203" s="16">
        <f>VLOOKUP(C211,'Ref. DDS_Pivot'!A$467:K$527,7,FALSE)</f>
        <v>461</v>
      </c>
      <c r="D203" s="16">
        <v>23728</v>
      </c>
      <c r="I203" s="37"/>
    </row>
    <row r="204" spans="1:9" x14ac:dyDescent="0.3">
      <c r="A204" s="13" t="s">
        <v>291</v>
      </c>
      <c r="B204" s="16">
        <f>VLOOKUP(Population!B211,'Ref. DDS_Pivot'!A$2:K$465,8,FALSE)</f>
        <v>79</v>
      </c>
      <c r="C204" s="16">
        <f>VLOOKUP(C211,'Ref. DDS_Pivot'!A$467:K$527,8,FALSE)</f>
        <v>157</v>
      </c>
      <c r="D204" s="16">
        <v>6188</v>
      </c>
      <c r="I204" s="37"/>
    </row>
    <row r="205" spans="1:9" x14ac:dyDescent="0.3">
      <c r="A205" s="13" t="s">
        <v>292</v>
      </c>
      <c r="B205" s="16">
        <f>VLOOKUP(Population!B211,'Ref. DDS_Pivot'!A$2:K$465,9,FALSE)</f>
        <v>275</v>
      </c>
      <c r="C205" s="16">
        <f>VLOOKUP(C211,'Ref. DDS_Pivot'!A$467:K$527,9,FALSE)</f>
        <v>402</v>
      </c>
      <c r="D205" s="16">
        <v>8288</v>
      </c>
      <c r="I205" s="37"/>
    </row>
    <row r="206" spans="1:9" x14ac:dyDescent="0.3">
      <c r="A206" s="13" t="s">
        <v>293</v>
      </c>
      <c r="B206" s="16">
        <f>VLOOKUP(Population!B211,'Ref. DDS_Pivot'!A$2:K$465,10,FALSE)</f>
        <v>56</v>
      </c>
      <c r="C206" s="16">
        <f>VLOOKUP(C211,'Ref. DDS_Pivot'!A$467:K$527,10,FALSE)</f>
        <v>106</v>
      </c>
      <c r="D206" s="16">
        <v>4792</v>
      </c>
      <c r="I206" s="37"/>
    </row>
    <row r="207" spans="1:9" x14ac:dyDescent="0.3">
      <c r="A207" s="47" t="s">
        <v>2524</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Bakersfield</v>
      </c>
      <c r="C211" s="51" t="str">
        <f>B4</f>
        <v>Kern County</v>
      </c>
      <c r="D211" s="51" t="s">
        <v>287</v>
      </c>
      <c r="I211" s="37"/>
    </row>
    <row r="212" spans="1:9" x14ac:dyDescent="0.3">
      <c r="A212" s="13" t="s">
        <v>295</v>
      </c>
      <c r="B212" s="16">
        <f>VLOOKUP(Population!B211,'Ref. DDS_Pivot'!A$2:K$465,3,FALSE)</f>
        <v>3437</v>
      </c>
      <c r="C212" s="16">
        <f>VLOOKUP(C211,'Ref. DDS_Pivot'!A$467:K$527,3,FALSE)</f>
        <v>5594</v>
      </c>
      <c r="D212" s="16">
        <v>192384</v>
      </c>
      <c r="I212" s="37"/>
    </row>
    <row r="213" spans="1:9" x14ac:dyDescent="0.3">
      <c r="A213" s="13" t="s">
        <v>296</v>
      </c>
      <c r="B213" s="16">
        <f>VLOOKUP(Population!B211,'Ref. DDS_Pivot'!A$2:K$465,4,FALSE)</f>
        <v>3147</v>
      </c>
      <c r="C213" s="16">
        <f>VLOOKUP(C211,'Ref. DDS_Pivot'!A$467:K$527,4,FALSE)</f>
        <v>5101</v>
      </c>
      <c r="D213" s="16">
        <v>185353</v>
      </c>
      <c r="I213" s="37"/>
    </row>
    <row r="214" spans="1:9" x14ac:dyDescent="0.3">
      <c r="A214" s="13" t="s">
        <v>170</v>
      </c>
      <c r="B214" s="16">
        <f>SUM(B212:B213)</f>
        <v>6584</v>
      </c>
      <c r="C214" s="16">
        <f>SUM(C212:C213)</f>
        <v>10695</v>
      </c>
      <c r="D214" s="16">
        <f>SUM(D212:D213)</f>
        <v>377737</v>
      </c>
      <c r="I214" s="37"/>
    </row>
    <row r="215" spans="1:9" x14ac:dyDescent="0.3">
      <c r="A215" s="47" t="s">
        <v>2524</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139722</v>
      </c>
      <c r="C220" s="115">
        <f t="shared" ref="C220:C233" si="23">B220/$B$220</f>
        <v>1</v>
      </c>
      <c r="D220" s="16">
        <f>'Ref. ACS-5-YR Add.'!E62</f>
        <v>152987</v>
      </c>
      <c r="E220" s="115">
        <f t="shared" ref="E220:E233" si="24">D220/$D$220</f>
        <v>1</v>
      </c>
      <c r="F220" s="16">
        <f>'Ref. ACS-5-YR Add.'!H62</f>
        <v>162696</v>
      </c>
      <c r="G220" s="115">
        <f t="shared" ref="G220:G233" si="25">F220/$F$220</f>
        <v>1</v>
      </c>
      <c r="I220" s="37"/>
    </row>
    <row r="221" spans="1:9" x14ac:dyDescent="0.3">
      <c r="A221" s="13" t="s">
        <v>298</v>
      </c>
      <c r="B221" s="16">
        <f>'Ref. ACS-5-YR Add.'!B63</f>
        <v>11841</v>
      </c>
      <c r="C221" s="115">
        <f t="shared" si="23"/>
        <v>8.4746854468158203E-2</v>
      </c>
      <c r="D221" s="16">
        <f>'Ref. ACS-5-YR Add.'!E63</f>
        <v>16127</v>
      </c>
      <c r="E221" s="115">
        <f t="shared" si="24"/>
        <v>0.10541418551903103</v>
      </c>
      <c r="F221" s="16">
        <f>'Ref. ACS-5-YR Add.'!H63</f>
        <v>14175</v>
      </c>
      <c r="G221" s="115">
        <f t="shared" si="25"/>
        <v>8.7125682254019773E-2</v>
      </c>
      <c r="I221" s="37"/>
    </row>
    <row r="222" spans="1:9" x14ac:dyDescent="0.3">
      <c r="A222" s="13" t="s">
        <v>299</v>
      </c>
      <c r="B222" s="16">
        <f>'Ref. ACS-5-YR Add.'!B64</f>
        <v>9803</v>
      </c>
      <c r="C222" s="115">
        <f t="shared" si="23"/>
        <v>7.016074777057299E-2</v>
      </c>
      <c r="D222" s="16">
        <f>'Ref. ACS-5-YR Add.'!E64</f>
        <v>9942</v>
      </c>
      <c r="E222" s="115">
        <f t="shared" si="24"/>
        <v>6.4985913835816117E-2</v>
      </c>
      <c r="F222" s="16">
        <f>'Ref. ACS-5-YR Add.'!H64</f>
        <v>11387</v>
      </c>
      <c r="G222" s="115">
        <f t="shared" si="25"/>
        <v>6.9989428135909915E-2</v>
      </c>
      <c r="I222" s="37"/>
    </row>
    <row r="223" spans="1:9" x14ac:dyDescent="0.3">
      <c r="A223" s="13" t="s">
        <v>300</v>
      </c>
      <c r="B223" s="16">
        <f>'Ref. ACS-5-YR Add.'!B65</f>
        <v>6646</v>
      </c>
      <c r="C223" s="115">
        <f t="shared" si="23"/>
        <v>4.7565880820486392E-2</v>
      </c>
      <c r="D223" s="16">
        <f>'Ref. ACS-5-YR Add.'!E65</f>
        <v>8552</v>
      </c>
      <c r="E223" s="115">
        <f t="shared" si="24"/>
        <v>5.5900174524632813E-2</v>
      </c>
      <c r="F223" s="16">
        <f>'Ref. ACS-5-YR Add.'!H65</f>
        <v>8293</v>
      </c>
      <c r="G223" s="115">
        <f t="shared" si="25"/>
        <v>5.0972365638983136E-2</v>
      </c>
      <c r="I223" s="37"/>
    </row>
    <row r="224" spans="1:9" x14ac:dyDescent="0.3">
      <c r="A224" s="13" t="s">
        <v>301</v>
      </c>
      <c r="B224" s="16">
        <f>'Ref. ACS-5-YR Add.'!B66</f>
        <v>4968</v>
      </c>
      <c r="C224" s="115">
        <f t="shared" si="23"/>
        <v>3.5556318976252846E-2</v>
      </c>
      <c r="D224" s="16">
        <f>'Ref. ACS-5-YR Add.'!E66</f>
        <v>5260</v>
      </c>
      <c r="E224" s="115">
        <f t="shared" si="24"/>
        <v>3.4382006314261998E-2</v>
      </c>
      <c r="F224" s="16">
        <f>'Ref. ACS-5-YR Add.'!H66</f>
        <v>4308</v>
      </c>
      <c r="G224" s="115">
        <f t="shared" si="25"/>
        <v>2.6478831686089395E-2</v>
      </c>
      <c r="I224" s="37"/>
    </row>
    <row r="225" spans="1:9" x14ac:dyDescent="0.3">
      <c r="A225" s="13" t="s">
        <v>302</v>
      </c>
      <c r="B225" s="16">
        <f>'Ref. ACS-5-YR Add.'!B67</f>
        <v>15863</v>
      </c>
      <c r="C225" s="115">
        <f t="shared" si="23"/>
        <v>0.11353258613532587</v>
      </c>
      <c r="D225" s="16">
        <f>'Ref. ACS-5-YR Add.'!E67</f>
        <v>18414</v>
      </c>
      <c r="E225" s="115">
        <f t="shared" si="24"/>
        <v>0.12036316811232327</v>
      </c>
      <c r="F225" s="16">
        <f>'Ref. ACS-5-YR Add.'!H67</f>
        <v>18897</v>
      </c>
      <c r="G225" s="115">
        <f t="shared" si="25"/>
        <v>0.11614913704086148</v>
      </c>
    </row>
    <row r="226" spans="1:9" x14ac:dyDescent="0.3">
      <c r="A226" s="13" t="s">
        <v>303</v>
      </c>
      <c r="B226" s="16">
        <f>'Ref. ACS-5-YR Add.'!B68</f>
        <v>7656</v>
      </c>
      <c r="C226" s="115">
        <f t="shared" si="23"/>
        <v>5.4794520547945202E-2</v>
      </c>
      <c r="D226" s="16">
        <f>'Ref. ACS-5-YR Add.'!E68</f>
        <v>7811</v>
      </c>
      <c r="E226" s="115">
        <f t="shared" si="24"/>
        <v>5.1056625726368904E-2</v>
      </c>
      <c r="F226" s="16">
        <f>'Ref. ACS-5-YR Add.'!H68</f>
        <v>10820</v>
      </c>
      <c r="G226" s="115">
        <f t="shared" si="25"/>
        <v>6.6504400845749129E-2</v>
      </c>
    </row>
    <row r="227" spans="1:9" x14ac:dyDescent="0.3">
      <c r="A227" s="13" t="s">
        <v>304</v>
      </c>
      <c r="B227" s="16">
        <f>'Ref. ACS-5-YR Add.'!B69</f>
        <v>2669</v>
      </c>
      <c r="C227" s="115">
        <f t="shared" si="23"/>
        <v>1.9102217259987689E-2</v>
      </c>
      <c r="D227" s="16">
        <f>'Ref. ACS-5-YR Add.'!E69</f>
        <v>2001</v>
      </c>
      <c r="E227" s="115">
        <f t="shared" si="24"/>
        <v>1.3079542706243013E-2</v>
      </c>
      <c r="F227" s="16">
        <f>'Ref. ACS-5-YR Add.'!H69</f>
        <v>2219</v>
      </c>
      <c r="G227" s="115">
        <f t="shared" si="25"/>
        <v>1.3638933962728033E-2</v>
      </c>
      <c r="H227" s="275"/>
    </row>
    <row r="228" spans="1:9" x14ac:dyDescent="0.3">
      <c r="A228" s="13" t="s">
        <v>305</v>
      </c>
      <c r="B228" s="16">
        <f>'Ref. ACS-5-YR Add.'!B70</f>
        <v>8295</v>
      </c>
      <c r="C228" s="115">
        <f t="shared" si="23"/>
        <v>5.9367887662644392E-2</v>
      </c>
      <c r="D228" s="16">
        <f>'Ref. ACS-5-YR Add.'!E70</f>
        <v>7694</v>
      </c>
      <c r="E228" s="115">
        <f t="shared" si="24"/>
        <v>5.0291854863485135E-2</v>
      </c>
      <c r="F228" s="16">
        <f>'Ref. ACS-5-YR Add.'!H70</f>
        <v>7484</v>
      </c>
      <c r="G228" s="115">
        <f t="shared" si="25"/>
        <v>4.5999901657078235E-2</v>
      </c>
      <c r="H228" s="274"/>
    </row>
    <row r="229" spans="1:9" x14ac:dyDescent="0.3">
      <c r="A229" s="13" t="s">
        <v>306</v>
      </c>
      <c r="B229" s="16">
        <f>'Ref. ACS-5-YR Add.'!B71</f>
        <v>11756</v>
      </c>
      <c r="C229" s="115">
        <f t="shared" si="23"/>
        <v>8.4138503600005729E-2</v>
      </c>
      <c r="D229" s="16">
        <f>'Ref. ACS-5-YR Add.'!E71</f>
        <v>12370</v>
      </c>
      <c r="E229" s="115">
        <f t="shared" si="24"/>
        <v>8.0856543366429834E-2</v>
      </c>
      <c r="F229" s="16">
        <f>'Ref. ACS-5-YR Add.'!H71</f>
        <v>13585</v>
      </c>
      <c r="G229" s="115">
        <f t="shared" si="25"/>
        <v>8.3499287013817175E-2</v>
      </c>
      <c r="H229" s="274"/>
      <c r="I229" s="42" t="str">
        <f>A234</f>
        <v>Source: U.S. Census Bureau, ACS16-20 (5-year Estimates), Table C24050.</v>
      </c>
    </row>
    <row r="230" spans="1:9" x14ac:dyDescent="0.3">
      <c r="A230" s="13" t="s">
        <v>307</v>
      </c>
      <c r="B230" s="16">
        <f>'Ref. ACS-5-YR Add.'!B72</f>
        <v>31903</v>
      </c>
      <c r="C230" s="115">
        <f t="shared" si="23"/>
        <v>0.22833197349021628</v>
      </c>
      <c r="D230" s="16">
        <f>'Ref. ACS-5-YR Add.'!E72</f>
        <v>34552</v>
      </c>
      <c r="E230" s="115">
        <f t="shared" si="24"/>
        <v>0.22584925516547158</v>
      </c>
      <c r="F230" s="16">
        <f>'Ref. ACS-5-YR Add.'!H72</f>
        <v>40435</v>
      </c>
      <c r="G230" s="115">
        <f t="shared" si="25"/>
        <v>0.24853100260608743</v>
      </c>
      <c r="H230" s="274"/>
      <c r="I230" s="293" t="s">
        <v>2502</v>
      </c>
    </row>
    <row r="231" spans="1:9" x14ac:dyDescent="0.3">
      <c r="A231" s="13" t="s">
        <v>308</v>
      </c>
      <c r="B231" s="16">
        <f>'Ref. ACS-5-YR Add.'!B73</f>
        <v>11718</v>
      </c>
      <c r="C231" s="115">
        <f t="shared" si="23"/>
        <v>8.386653497659638E-2</v>
      </c>
      <c r="D231" s="16">
        <f>'Ref. ACS-5-YR Add.'!E73</f>
        <v>14218</v>
      </c>
      <c r="E231" s="115">
        <f t="shared" si="24"/>
        <v>9.293600109813252E-2</v>
      </c>
      <c r="F231" s="16">
        <f>'Ref. ACS-5-YR Add.'!H73</f>
        <v>15556</v>
      </c>
      <c r="G231" s="115">
        <f t="shared" si="25"/>
        <v>9.5613905689138023E-2</v>
      </c>
      <c r="H231" s="274"/>
    </row>
    <row r="232" spans="1:9" x14ac:dyDescent="0.3">
      <c r="A232" s="13" t="s">
        <v>309</v>
      </c>
      <c r="B232" s="16">
        <f>'Ref. ACS-5-YR Add.'!B74</f>
        <v>7681</v>
      </c>
      <c r="C232" s="115">
        <f t="shared" si="23"/>
        <v>5.4973447273872406E-2</v>
      </c>
      <c r="D232" s="16">
        <f>'Ref. ACS-5-YR Add.'!E74</f>
        <v>6638</v>
      </c>
      <c r="E232" s="115">
        <f t="shared" si="24"/>
        <v>4.3389307588226449E-2</v>
      </c>
      <c r="F232" s="16">
        <f>'Ref. ACS-5-YR Add.'!H74</f>
        <v>6407</v>
      </c>
      <c r="G232" s="115">
        <f t="shared" si="25"/>
        <v>3.9380193735555881E-2</v>
      </c>
      <c r="H232" s="274"/>
    </row>
    <row r="233" spans="1:9" x14ac:dyDescent="0.3">
      <c r="A233" s="13" t="s">
        <v>310</v>
      </c>
      <c r="B233" s="16">
        <f>'Ref. ACS-5-YR Add.'!B75</f>
        <v>8923</v>
      </c>
      <c r="C233" s="115">
        <f t="shared" si="23"/>
        <v>6.3862527017935614E-2</v>
      </c>
      <c r="D233" s="16">
        <f>'Ref. ACS-5-YR Add.'!E75</f>
        <v>9408</v>
      </c>
      <c r="E233" s="115">
        <f t="shared" si="24"/>
        <v>6.1495421179577348E-2</v>
      </c>
      <c r="F233" s="16">
        <f>'Ref. ACS-5-YR Add.'!H75</f>
        <v>9130</v>
      </c>
      <c r="G233" s="115">
        <f t="shared" si="25"/>
        <v>5.6116929733982399E-2</v>
      </c>
      <c r="H233" s="274"/>
    </row>
    <row r="234" spans="1:9" x14ac:dyDescent="0.3">
      <c r="A234" t="s">
        <v>311</v>
      </c>
    </row>
    <row r="235" spans="1:9" x14ac:dyDescent="0.3">
      <c r="D235" s="2"/>
      <c r="I235" s="61" t="s">
        <v>2501</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Bakersfield</v>
      </c>
      <c r="C237" s="60" t="str">
        <f>' Economic Conditions'!B3</f>
        <v>City of Bakersfield</v>
      </c>
      <c r="D237" s="60" t="str">
        <f>' Economic Conditions'!B4</f>
        <v>Kern County</v>
      </c>
      <c r="E237" s="60" t="str">
        <f>' Economic Conditions'!B4</f>
        <v>Kern County</v>
      </c>
      <c r="F237" s="60" t="s">
        <v>173</v>
      </c>
      <c r="G237" s="60" t="s">
        <v>173</v>
      </c>
      <c r="I237" s="37"/>
    </row>
    <row r="238" spans="1:9" x14ac:dyDescent="0.3">
      <c r="A238" s="13" t="s">
        <v>180</v>
      </c>
      <c r="B238" s="16">
        <f>'Ref. ACS-5-YR Add.'!H62</f>
        <v>162696</v>
      </c>
      <c r="C238" s="55"/>
      <c r="D238" s="16">
        <f>'Ref. ACS-5-YR Add.'!R62</f>
        <v>346787</v>
      </c>
      <c r="E238" s="55"/>
      <c r="F238" s="16">
        <f>'Ref. ACS-5-YR Add.'!AB62</f>
        <v>18646894</v>
      </c>
      <c r="G238" s="55"/>
      <c r="I238" s="37"/>
    </row>
    <row r="239" spans="1:9" x14ac:dyDescent="0.3">
      <c r="A239" s="13" t="s">
        <v>298</v>
      </c>
      <c r="B239" s="16">
        <f>'Ref. ACS-5-YR Add.'!H63</f>
        <v>14175</v>
      </c>
      <c r="C239" s="55">
        <f>'Ref. ACS-5-YR Add.'!I63</f>
        <v>8.7125682254019773E-2</v>
      </c>
      <c r="D239" s="16">
        <f>'Ref. ACS-5-YR Add.'!R63</f>
        <v>50819</v>
      </c>
      <c r="E239" s="55">
        <f>'Ref. ACS-5-YR Add.'!S63</f>
        <v>0.14654240210849886</v>
      </c>
      <c r="F239" s="16">
        <f>'Ref. ACS-5-YR Add.'!AB63</f>
        <v>394290</v>
      </c>
      <c r="G239" s="55">
        <f>'Ref. ACS-5-YR Add.'!AC63</f>
        <v>2.1000000000000001E-2</v>
      </c>
      <c r="I239" s="37"/>
    </row>
    <row r="240" spans="1:9" x14ac:dyDescent="0.3">
      <c r="A240" s="13" t="s">
        <v>299</v>
      </c>
      <c r="B240" s="16">
        <f>'Ref. ACS-5-YR Add.'!H64</f>
        <v>11387</v>
      </c>
      <c r="C240" s="55">
        <f>'Ref. ACS-5-YR Add.'!I64</f>
        <v>6.9989428135909915E-2</v>
      </c>
      <c r="D240" s="16">
        <f>'Ref. ACS-5-YR Add.'!R64</f>
        <v>24779</v>
      </c>
      <c r="E240" s="55">
        <f>'Ref. ACS-5-YR Add.'!S64</f>
        <v>7.1453082151291716E-2</v>
      </c>
      <c r="F240" s="16">
        <f>'Ref. ACS-5-YR Add.'!AB64</f>
        <v>1190537</v>
      </c>
      <c r="G240" s="55">
        <f>'Ref. ACS-5-YR Add.'!AC64</f>
        <v>6.4000000000000001E-2</v>
      </c>
      <c r="I240" s="37"/>
    </row>
    <row r="241" spans="1:9" x14ac:dyDescent="0.3">
      <c r="A241" s="13" t="s">
        <v>300</v>
      </c>
      <c r="B241" s="16">
        <f>'Ref. ACS-5-YR Add.'!H65</f>
        <v>8293</v>
      </c>
      <c r="C241" s="55">
        <f>'Ref. ACS-5-YR Add.'!I65</f>
        <v>5.0972365638983136E-2</v>
      </c>
      <c r="D241" s="16">
        <f>'Ref. ACS-5-YR Add.'!R65</f>
        <v>18663</v>
      </c>
      <c r="E241" s="55">
        <f>'Ref. ACS-5-YR Add.'!S65</f>
        <v>5.3816896250436147E-2</v>
      </c>
      <c r="F241" s="16">
        <f>'Ref. ACS-5-YR Add.'!AB65</f>
        <v>1676497</v>
      </c>
      <c r="G241" s="55">
        <f>'Ref. ACS-5-YR Add.'!AC65</f>
        <v>0.09</v>
      </c>
      <c r="I241" s="37"/>
    </row>
    <row r="242" spans="1:9" x14ac:dyDescent="0.3">
      <c r="A242" s="13" t="s">
        <v>301</v>
      </c>
      <c r="B242" s="16">
        <f>'Ref. ACS-5-YR Add.'!H66</f>
        <v>4308</v>
      </c>
      <c r="C242" s="55">
        <f>'Ref. ACS-5-YR Add.'!I66</f>
        <v>2.6478831686089395E-2</v>
      </c>
      <c r="D242" s="16">
        <f>'Ref. ACS-5-YR Add.'!R66</f>
        <v>9194</v>
      </c>
      <c r="E242" s="55">
        <f>'Ref. ACS-5-YR Add.'!S66</f>
        <v>2.6511951140036967E-2</v>
      </c>
      <c r="F242" s="16">
        <f>'Ref. ACS-5-YR Add.'!AB66</f>
        <v>514234</v>
      </c>
      <c r="G242" s="55">
        <f>'Ref. ACS-5-YR Add.'!AC66</f>
        <v>2.8000000000000001E-2</v>
      </c>
      <c r="I242" s="37"/>
    </row>
    <row r="243" spans="1:9" x14ac:dyDescent="0.3">
      <c r="A243" s="13" t="s">
        <v>302</v>
      </c>
      <c r="B243" s="16">
        <f>'Ref. ACS-5-YR Add.'!H67</f>
        <v>18897</v>
      </c>
      <c r="C243" s="55">
        <f>'Ref. ACS-5-YR Add.'!I67</f>
        <v>0.11614913704086148</v>
      </c>
      <c r="D243" s="16">
        <f>'Ref. ACS-5-YR Add.'!R67</f>
        <v>36250</v>
      </c>
      <c r="E243" s="55">
        <f>'Ref. ACS-5-YR Add.'!S67</f>
        <v>0.10453102336592779</v>
      </c>
      <c r="F243" s="16">
        <f>'Ref. ACS-5-YR Add.'!AB67</f>
        <v>1942421</v>
      </c>
      <c r="G243" s="55">
        <f>'Ref. ACS-5-YR Add.'!AC67</f>
        <v>0.104</v>
      </c>
      <c r="I243" s="37"/>
    </row>
    <row r="244" spans="1:9" x14ac:dyDescent="0.3">
      <c r="A244" s="13" t="s">
        <v>303</v>
      </c>
      <c r="B244" s="16">
        <f>'Ref. ACS-5-YR Add.'!H68</f>
        <v>10820</v>
      </c>
      <c r="C244" s="55">
        <f>'Ref. ACS-5-YR Add.'!I68</f>
        <v>6.6504400845749129E-2</v>
      </c>
      <c r="D244" s="16">
        <f>'Ref. ACS-5-YR Add.'!R68</f>
        <v>21163</v>
      </c>
      <c r="E244" s="55">
        <f>'Ref. ACS-5-YR Add.'!S68</f>
        <v>6.1025932344638066E-2</v>
      </c>
      <c r="F244" s="16">
        <f>'Ref. ACS-5-YR Add.'!AB68</f>
        <v>1028818</v>
      </c>
      <c r="G244" s="55">
        <f>'Ref. ACS-5-YR Add.'!AC68</f>
        <v>5.5E-2</v>
      </c>
      <c r="I244" s="37"/>
    </row>
    <row r="245" spans="1:9" x14ac:dyDescent="0.3">
      <c r="A245" s="13" t="s">
        <v>304</v>
      </c>
      <c r="B245" s="16">
        <f>'Ref. ACS-5-YR Add.'!H69</f>
        <v>2219</v>
      </c>
      <c r="C245" s="55">
        <f>'Ref. ACS-5-YR Add.'!I69</f>
        <v>1.3638933962728033E-2</v>
      </c>
      <c r="D245" s="16">
        <f>'Ref. ACS-5-YR Add.'!R69</f>
        <v>3351</v>
      </c>
      <c r="E245" s="55">
        <f>'Ref. ACS-5-YR Add.'!S69</f>
        <v>9.662991980668249E-3</v>
      </c>
      <c r="F245" s="16">
        <f>'Ref. ACS-5-YR Add.'!AB69</f>
        <v>542674</v>
      </c>
      <c r="G245" s="55">
        <f>'Ref. ACS-5-YR Add.'!AC69</f>
        <v>2.9000000000000001E-2</v>
      </c>
      <c r="I245" s="37"/>
    </row>
    <row r="246" spans="1:9" x14ac:dyDescent="0.3">
      <c r="A246" s="13" t="s">
        <v>305</v>
      </c>
      <c r="B246" s="16">
        <f>'Ref. ACS-5-YR Add.'!H70</f>
        <v>7484</v>
      </c>
      <c r="C246" s="55">
        <f>'Ref. ACS-5-YR Add.'!I70</f>
        <v>4.5999901657078235E-2</v>
      </c>
      <c r="D246" s="16">
        <f>'Ref. ACS-5-YR Add.'!R70</f>
        <v>12571</v>
      </c>
      <c r="E246" s="55">
        <f>'Ref. ACS-5-YR Add.'!S70</f>
        <v>3.6249917096084917E-2</v>
      </c>
      <c r="F246" s="16">
        <f>'Ref. ACS-5-YR Add.'!AB70</f>
        <v>1118253</v>
      </c>
      <c r="G246" s="55">
        <f>'Ref. ACS-5-YR Add.'!AC70</f>
        <v>0.06</v>
      </c>
      <c r="I246" s="37"/>
    </row>
    <row r="247" spans="1:9" x14ac:dyDescent="0.3">
      <c r="A247" s="13" t="s">
        <v>306</v>
      </c>
      <c r="B247" s="16">
        <f>'Ref. ACS-5-YR Add.'!H71</f>
        <v>13585</v>
      </c>
      <c r="C247" s="55">
        <f>'Ref. ACS-5-YR Add.'!I71</f>
        <v>8.3499287013817175E-2</v>
      </c>
      <c r="D247" s="16">
        <f>'Ref. ACS-5-YR Add.'!R71</f>
        <v>27651</v>
      </c>
      <c r="E247" s="55">
        <f>'Ref. ACS-5-YR Add.'!S71</f>
        <v>7.9734822816310877E-2</v>
      </c>
      <c r="F247" s="16">
        <f>'Ref. ACS-5-YR Add.'!AB71</f>
        <v>2581266</v>
      </c>
      <c r="G247" s="55">
        <f>'Ref. ACS-5-YR Add.'!AC71</f>
        <v>0.13800000000000001</v>
      </c>
      <c r="I247" s="37"/>
    </row>
    <row r="248" spans="1:9" x14ac:dyDescent="0.3">
      <c r="A248" s="13" t="s">
        <v>307</v>
      </c>
      <c r="B248" s="16">
        <f>'Ref. ACS-5-YR Add.'!H72</f>
        <v>40435</v>
      </c>
      <c r="C248" s="55">
        <f>'Ref. ACS-5-YR Add.'!I72</f>
        <v>0.24853100260608743</v>
      </c>
      <c r="D248" s="16">
        <f>'Ref. ACS-5-YR Add.'!R72</f>
        <v>73883</v>
      </c>
      <c r="E248" s="55">
        <f>'Ref. ACS-5-YR Add.'!S72</f>
        <v>0.21305008549916807</v>
      </c>
      <c r="F248" s="16">
        <f>'Ref. ACS-5-YR Add.'!AB72</f>
        <v>3960265</v>
      </c>
      <c r="G248" s="55">
        <f>'Ref. ACS-5-YR Add.'!AC72</f>
        <v>0.21199999999999999</v>
      </c>
      <c r="I248" s="37"/>
    </row>
    <row r="249" spans="1:9" x14ac:dyDescent="0.3">
      <c r="A249" s="13" t="s">
        <v>308</v>
      </c>
      <c r="B249" s="16">
        <f>'Ref. ACS-5-YR Add.'!H73</f>
        <v>15556</v>
      </c>
      <c r="C249" s="55">
        <f>'Ref. ACS-5-YR Add.'!I73</f>
        <v>9.5613905689138023E-2</v>
      </c>
      <c r="D249" s="16">
        <f>'Ref. ACS-5-YR Add.'!R73</f>
        <v>29302</v>
      </c>
      <c r="E249" s="55">
        <f>'Ref. ACS-5-YR Add.'!S73</f>
        <v>8.4495670252921817E-2</v>
      </c>
      <c r="F249" s="16">
        <f>'Ref. ACS-5-YR Add.'!AB73</f>
        <v>1894858</v>
      </c>
      <c r="G249" s="55">
        <f>'Ref. ACS-5-YR Add.'!AC73</f>
        <v>0.10199999999999999</v>
      </c>
      <c r="I249" s="37"/>
    </row>
    <row r="250" spans="1:9" x14ac:dyDescent="0.3">
      <c r="A250" s="13" t="s">
        <v>309</v>
      </c>
      <c r="B250" s="16">
        <f>'Ref. ACS-5-YR Add.'!H74</f>
        <v>6407</v>
      </c>
      <c r="C250" s="55">
        <f>'Ref. ACS-5-YR Add.'!I74</f>
        <v>3.9380193735555881E-2</v>
      </c>
      <c r="D250" s="16">
        <f>'Ref. ACS-5-YR Add.'!R74</f>
        <v>15744</v>
      </c>
      <c r="E250" s="55">
        <f>'Ref. ACS-5-YR Add.'!S74</f>
        <v>4.539962570684599E-2</v>
      </c>
      <c r="F250" s="16">
        <f>'Ref. ACS-5-YR Add.'!AB74</f>
        <v>952302</v>
      </c>
      <c r="G250" s="55">
        <f>'Ref. ACS-5-YR Add.'!AC74</f>
        <v>5.0999999999999997E-2</v>
      </c>
      <c r="I250" s="37"/>
    </row>
    <row r="251" spans="1:9" x14ac:dyDescent="0.3">
      <c r="A251" s="13" t="s">
        <v>310</v>
      </c>
      <c r="B251" s="16">
        <f>'Ref. ACS-5-YR Add.'!H75</f>
        <v>9130</v>
      </c>
      <c r="C251" s="55">
        <f>'Ref. ACS-5-YR Add.'!I75</f>
        <v>5.6116929733982399E-2</v>
      </c>
      <c r="D251" s="16">
        <f>'Ref. ACS-5-YR Add.'!R75</f>
        <v>23417</v>
      </c>
      <c r="E251" s="55">
        <f>'Ref. ACS-5-YR Add.'!S75</f>
        <v>6.7525599287170515E-2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Bakersfield</v>
      </c>
      <c r="C255" s="51" t="str">
        <f>' Economic Conditions'!B3</f>
        <v>City of Bakersfield</v>
      </c>
      <c r="D255" s="51" t="str">
        <f>' Economic Conditions'!B4</f>
        <v>Kern County</v>
      </c>
      <c r="E255" s="51" t="str">
        <f>' Economic Conditions'!B4</f>
        <v>Kern County</v>
      </c>
      <c r="F255" s="51" t="s">
        <v>173</v>
      </c>
      <c r="G255" s="59" t="s">
        <v>173</v>
      </c>
      <c r="I255" s="37"/>
    </row>
    <row r="256" spans="1:9" x14ac:dyDescent="0.3">
      <c r="A256" s="13" t="s">
        <v>180</v>
      </c>
      <c r="B256" s="16">
        <f>'Ref. ACS-5-YR Add.'!H62</f>
        <v>162696</v>
      </c>
      <c r="C256" s="55"/>
      <c r="D256" s="16">
        <f>'Ref. ACS-5-YR Add.'!R62</f>
        <v>346787</v>
      </c>
      <c r="E256" s="55"/>
      <c r="F256" s="16">
        <f>'Ref. ACS-5-YR Add.'!AB62</f>
        <v>18646894</v>
      </c>
      <c r="G256" s="55"/>
      <c r="I256" s="37"/>
    </row>
    <row r="257" spans="1:9" x14ac:dyDescent="0.3">
      <c r="A257" s="13" t="s">
        <v>314</v>
      </c>
      <c r="B257" s="16">
        <f>'Ref. ACS-5-YR Add.'!H76</f>
        <v>53275</v>
      </c>
      <c r="C257" s="55">
        <f>'Ref. ACS-5-YR Add.'!I76</f>
        <v>0.32745119732507255</v>
      </c>
      <c r="D257" s="16">
        <f>'Ref. ACS-5-YR Add.'!R76</f>
        <v>97672</v>
      </c>
      <c r="E257" s="55">
        <f>'Ref. ACS-5-YR Add.'!S76</f>
        <v>0.28164838935715586</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31071</v>
      </c>
      <c r="C258" s="55">
        <f>'Ref. ACS-5-YR Add.'!I90</f>
        <v>0.19097580764124503</v>
      </c>
      <c r="D258" s="16">
        <f>'Ref. ACS-5-YR Add.'!R90</f>
        <v>65082</v>
      </c>
      <c r="E258" s="55">
        <f>'Ref. ACS-5-YR Add.'!S90</f>
        <v>0.18767139483313966</v>
      </c>
      <c r="F258" s="16">
        <f>'Ref. ACS-5-YR Add.'!AB90</f>
        <v>3376613</v>
      </c>
      <c r="G258" s="55">
        <f>'Ref. ACS-5-YR Add.'!AC90</f>
        <v>0.18099999999999999</v>
      </c>
      <c r="I258" s="293" t="s">
        <v>2502</v>
      </c>
    </row>
    <row r="259" spans="1:9" x14ac:dyDescent="0.3">
      <c r="A259" s="13" t="s">
        <v>316</v>
      </c>
      <c r="B259" s="16">
        <f>'Ref. ACS-5-YR Add.'!H104</f>
        <v>34739</v>
      </c>
      <c r="C259" s="55">
        <f>'Ref. ACS-5-YR Add.'!I104</f>
        <v>0.2135209224566062</v>
      </c>
      <c r="D259" s="16">
        <f>'Ref. ACS-5-YR Add.'!R104</f>
        <v>66376</v>
      </c>
      <c r="E259" s="55">
        <f>'Ref. ACS-5-YR Add.'!S104</f>
        <v>0.19140279191549855</v>
      </c>
      <c r="F259" s="16">
        <f>'Ref. ACS-5-YR Add.'!AB104</f>
        <v>3903884</v>
      </c>
      <c r="G259" s="55">
        <f>'Ref. ACS-5-YR Add.'!AC104</f>
        <v>0.20899999999999999</v>
      </c>
    </row>
    <row r="260" spans="1:9" x14ac:dyDescent="0.3">
      <c r="A260" s="13" t="s">
        <v>317</v>
      </c>
      <c r="B260" s="16">
        <f>'Ref. ACS-5-YR Add.'!H118</f>
        <v>21020</v>
      </c>
      <c r="C260" s="55">
        <f>'Ref. ACS-5-YR Add.'!I118</f>
        <v>0.12919801347298029</v>
      </c>
      <c r="D260" s="16">
        <f>'Ref. ACS-5-YR Add.'!R118</f>
        <v>67998</v>
      </c>
      <c r="E260" s="55">
        <f>'Ref. ACS-5-YR Add.'!S118</f>
        <v>0.19608001453341675</v>
      </c>
      <c r="F260" s="16">
        <f>'Ref. ACS-5-YR Add.'!AB118</f>
        <v>1638447</v>
      </c>
      <c r="G260" s="55">
        <f>'Ref. ACS-5-YR Add.'!AC118</f>
        <v>8.7999999999999995E-2</v>
      </c>
      <c r="I260" s="61" t="s">
        <v>2503</v>
      </c>
    </row>
    <row r="261" spans="1:9" x14ac:dyDescent="0.3">
      <c r="A261" s="13" t="s">
        <v>318</v>
      </c>
      <c r="B261" s="16">
        <f>'Ref. ACS-5-YR Add.'!H132</f>
        <v>22591</v>
      </c>
      <c r="C261" s="55">
        <f>'Ref. ACS-5-YR Add.'!I132</f>
        <v>0.13885405910409598</v>
      </c>
      <c r="D261" s="16">
        <f>'Ref. ACS-5-YR Add.'!R132</f>
        <v>49659</v>
      </c>
      <c r="E261" s="55">
        <f>'Ref. ACS-5-YR Add.'!S132</f>
        <v>0.14319740936078917</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2462</v>
      </c>
      <c r="I264" s="37"/>
    </row>
    <row r="265" spans="1:9" x14ac:dyDescent="0.3">
      <c r="A265" s="48"/>
      <c r="B265" s="51" t="str">
        <f>B4</f>
        <v>Kern County</v>
      </c>
      <c r="I265" s="37"/>
    </row>
    <row r="266" spans="1:9" x14ac:dyDescent="0.3">
      <c r="A266" s="13" t="s">
        <v>319</v>
      </c>
      <c r="B266" s="16">
        <f>'Ref. Ag'!H3</f>
        <v>845</v>
      </c>
      <c r="I266" s="37"/>
    </row>
    <row r="267" spans="1:9" x14ac:dyDescent="0.3">
      <c r="A267" s="13" t="s">
        <v>320</v>
      </c>
      <c r="B267" s="16">
        <f>'Ref. Ag'!H10</f>
        <v>20469</v>
      </c>
      <c r="I267" s="37"/>
    </row>
    <row r="268" spans="1:9" x14ac:dyDescent="0.3">
      <c r="A268" t="s">
        <v>321</v>
      </c>
      <c r="I268" s="37"/>
    </row>
    <row r="269" spans="1:9" x14ac:dyDescent="0.3">
      <c r="A269" s="291" t="s">
        <v>2464</v>
      </c>
      <c r="B269" s="290"/>
      <c r="C269" s="290"/>
      <c r="D269" s="290"/>
      <c r="E269" s="290"/>
      <c r="F269" s="290"/>
      <c r="G269" s="290"/>
      <c r="I269" s="37"/>
    </row>
    <row r="270" spans="1:9" x14ac:dyDescent="0.3">
      <c r="I270" s="37"/>
    </row>
    <row r="271" spans="1:9" x14ac:dyDescent="0.3">
      <c r="A271" s="1" t="s">
        <v>2463</v>
      </c>
      <c r="I271" s="37"/>
    </row>
    <row r="272" spans="1:9" x14ac:dyDescent="0.3">
      <c r="A272" s="48"/>
      <c r="B272" s="51" t="str">
        <f>B4</f>
        <v>Kern County</v>
      </c>
      <c r="I272" s="37"/>
    </row>
    <row r="273" spans="1:9" x14ac:dyDescent="0.3">
      <c r="A273" s="13" t="s">
        <v>322</v>
      </c>
      <c r="B273" s="16">
        <f>'Ref. Ag'!H25</f>
        <v>12072</v>
      </c>
      <c r="I273" s="37"/>
    </row>
    <row r="274" spans="1:9" x14ac:dyDescent="0.3">
      <c r="A274" s="13" t="s">
        <v>323</v>
      </c>
      <c r="B274" s="16">
        <f>'Ref. Ag'!H40</f>
        <v>8397</v>
      </c>
      <c r="I274" t="str">
        <f>A262</f>
        <v>Source: U.S. Census Bureau, ACS16-20 (5-year Estimates), Table C24050.</v>
      </c>
    </row>
    <row r="275" spans="1:9" x14ac:dyDescent="0.3">
      <c r="A275" t="s">
        <v>321</v>
      </c>
      <c r="I275"/>
    </row>
    <row r="276" spans="1:9" x14ac:dyDescent="0.3">
      <c r="A276" s="291" t="s">
        <v>2464</v>
      </c>
      <c r="B276" s="290"/>
      <c r="C276" s="290"/>
      <c r="D276" s="290"/>
      <c r="E276" s="290"/>
      <c r="F276" s="290"/>
      <c r="G276" s="290"/>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48" t="s">
        <v>1292</v>
      </c>
      <c r="B1" s="349"/>
      <c r="C1" s="349"/>
      <c r="D1" s="349"/>
      <c r="E1" s="349"/>
      <c r="F1" s="349"/>
      <c r="G1" s="349"/>
      <c r="H1" s="349"/>
      <c r="I1" s="349"/>
      <c r="J1" s="343" t="s">
        <v>169</v>
      </c>
    </row>
    <row r="2" spans="1:10" x14ac:dyDescent="0.3">
      <c r="A2" s="344" t="s">
        <v>5</v>
      </c>
      <c r="B2" s="345"/>
      <c r="C2" s="345"/>
      <c r="D2" s="345"/>
      <c r="E2" s="345"/>
      <c r="F2" s="345"/>
      <c r="G2" s="345"/>
      <c r="H2" s="346"/>
      <c r="I2" s="98" t="s">
        <v>6</v>
      </c>
      <c r="J2" s="343"/>
    </row>
    <row r="3" spans="1:10" x14ac:dyDescent="0.3">
      <c r="A3" s="77" t="s">
        <v>0</v>
      </c>
      <c r="B3" s="77" t="str">
        <f>Population!B3</f>
        <v>City of Bakersfield</v>
      </c>
      <c r="C3" s="65"/>
      <c r="D3" s="65"/>
      <c r="E3" s="65"/>
      <c r="F3" s="65"/>
      <c r="G3" s="65"/>
      <c r="H3" s="276"/>
      <c r="I3" s="78"/>
      <c r="J3" s="343"/>
    </row>
    <row r="4" spans="1:10" x14ac:dyDescent="0.3">
      <c r="A4" s="77" t="s">
        <v>2</v>
      </c>
      <c r="B4" s="77" t="str">
        <f>Population!B4</f>
        <v>Kern County</v>
      </c>
      <c r="C4" s="65"/>
      <c r="D4" s="65"/>
      <c r="E4" s="65"/>
      <c r="F4" s="65"/>
      <c r="G4" s="65"/>
      <c r="H4" s="276"/>
      <c r="I4" s="78"/>
      <c r="J4" s="343"/>
    </row>
    <row r="5" spans="1:10" ht="18.75" customHeight="1" x14ac:dyDescent="0.3">
      <c r="A5" s="66"/>
      <c r="B5" s="66"/>
      <c r="C5" s="66"/>
      <c r="D5" s="66"/>
      <c r="E5" s="66"/>
      <c r="F5" s="66"/>
      <c r="G5" s="66"/>
      <c r="H5" s="277"/>
      <c r="I5" s="67"/>
    </row>
    <row r="6" spans="1:10" x14ac:dyDescent="0.3">
      <c r="A6" s="1" t="s">
        <v>1293</v>
      </c>
    </row>
    <row r="7" spans="1:10" x14ac:dyDescent="0.3">
      <c r="A7" s="48"/>
      <c r="B7" s="68">
        <v>1980</v>
      </c>
      <c r="C7" s="68">
        <v>1990</v>
      </c>
      <c r="D7" s="68">
        <v>2000</v>
      </c>
      <c r="E7" s="68">
        <v>2010</v>
      </c>
      <c r="F7" s="68">
        <v>2020</v>
      </c>
      <c r="H7" s="270"/>
      <c r="I7" s="61" t="s">
        <v>2495</v>
      </c>
    </row>
    <row r="8" spans="1:10" x14ac:dyDescent="0.3">
      <c r="A8" s="13" t="s">
        <v>1294</v>
      </c>
      <c r="B8" s="16">
        <f>'Ref. DC-1980'!B10</f>
        <v>39602</v>
      </c>
      <c r="C8" s="16">
        <f>'Ref. DC-1990'!B8</f>
        <v>62467</v>
      </c>
      <c r="D8" s="16">
        <f>'Ref. DC-2000'!B37</f>
        <v>83441</v>
      </c>
      <c r="E8" s="16">
        <f>'Ref. DC-2010'!B37</f>
        <v>111132</v>
      </c>
      <c r="F8" s="16">
        <f>'Ref. ACS-5-YR'!H156</f>
        <v>118568</v>
      </c>
      <c r="H8" s="271"/>
    </row>
    <row r="9" spans="1:10" x14ac:dyDescent="0.3">
      <c r="A9" s="13" t="s">
        <v>177</v>
      </c>
      <c r="B9" s="3"/>
      <c r="C9" s="4">
        <f>(C8-B8)/B8</f>
        <v>0.57736982980657547</v>
      </c>
      <c r="D9" s="4">
        <f>(D8-C8)/C8</f>
        <v>0.33576128195687321</v>
      </c>
      <c r="E9" s="4">
        <f>(E8-D8)/D8</f>
        <v>0.33186323270334728</v>
      </c>
      <c r="F9" s="4">
        <f>(F8-E8)/E8</f>
        <v>6.6911420652917247E-2</v>
      </c>
      <c r="H9" s="272"/>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2499</v>
      </c>
    </row>
    <row r="22" spans="1:9" x14ac:dyDescent="0.3">
      <c r="A22" s="1" t="s">
        <v>1296</v>
      </c>
      <c r="C22" s="114" t="s">
        <v>179</v>
      </c>
      <c r="D22" s="114"/>
      <c r="E22" s="114" t="s">
        <v>179</v>
      </c>
      <c r="F22" s="114"/>
      <c r="G22" s="114" t="s">
        <v>179</v>
      </c>
    </row>
    <row r="23" spans="1:9" ht="28.8" x14ac:dyDescent="0.3">
      <c r="A23" s="48" t="s">
        <v>172</v>
      </c>
      <c r="B23" s="60" t="str">
        <f>B3</f>
        <v>City of Bakersfield</v>
      </c>
      <c r="C23" s="60" t="str">
        <f>B3</f>
        <v>City of Bakersfield</v>
      </c>
      <c r="D23" s="60" t="str">
        <f>B4</f>
        <v>Kern County</v>
      </c>
      <c r="E23" s="60" t="str">
        <f>B4</f>
        <v>Kern County</v>
      </c>
      <c r="F23" s="60" t="s">
        <v>173</v>
      </c>
      <c r="G23" s="60" t="s">
        <v>173</v>
      </c>
      <c r="H23" s="273"/>
      <c r="I23" s="61" t="s">
        <v>1297</v>
      </c>
    </row>
    <row r="24" spans="1:9" x14ac:dyDescent="0.3">
      <c r="A24" s="13" t="s">
        <v>180</v>
      </c>
      <c r="B24" s="16">
        <f>'Ref. ACS-5-YR'!H1577</f>
        <v>118568</v>
      </c>
      <c r="C24" s="55"/>
      <c r="D24" s="16">
        <f>'Ref. ACS-5-YR'!R1577</f>
        <v>273556</v>
      </c>
      <c r="E24" s="55"/>
      <c r="F24" s="16">
        <f>'Ref. ACS-5-YR'!AB1577</f>
        <v>13103114</v>
      </c>
      <c r="G24" s="55"/>
      <c r="H24" s="274"/>
    </row>
    <row r="25" spans="1:9" x14ac:dyDescent="0.3">
      <c r="A25" s="13" t="s">
        <v>1298</v>
      </c>
      <c r="B25" s="16">
        <f>'Ref. ACS-5-YR'!H1578</f>
        <v>59556</v>
      </c>
      <c r="C25" s="55">
        <f>'Ref. ACS-5-YR'!I1578</f>
        <v>0.50229404223736585</v>
      </c>
      <c r="D25" s="16">
        <f>'Ref. ACS-5-YR'!R1578</f>
        <v>138061</v>
      </c>
      <c r="E25" s="55">
        <f>'Ref. ACS-5-YR'!S1578</f>
        <v>0.50469008173829122</v>
      </c>
      <c r="F25" s="16">
        <f>'Ref. ACS-5-YR'!AB1578</f>
        <v>6510580</v>
      </c>
      <c r="G25" s="55">
        <f>'Ref. ACS-5-YR'!AC1578</f>
        <v>0.497</v>
      </c>
      <c r="H25" s="274"/>
    </row>
    <row r="26" spans="1:9" x14ac:dyDescent="0.3">
      <c r="A26" s="13" t="s">
        <v>1299</v>
      </c>
      <c r="B26" s="16">
        <f>'Ref. ACS-5-YR'!H1579</f>
        <v>30927</v>
      </c>
      <c r="C26" s="55">
        <f>'Ref. ACS-5-YR'!I1579</f>
        <v>0.26083766277579112</v>
      </c>
      <c r="D26" s="16">
        <f>'Ref. ACS-5-YR'!R1579</f>
        <v>67710</v>
      </c>
      <c r="E26" s="55">
        <f>'Ref. ACS-5-YR'!S1579</f>
        <v>0.24751787568176167</v>
      </c>
      <c r="F26" s="16">
        <f>'Ref. ACS-5-YR'!AB1579</f>
        <v>2784123</v>
      </c>
      <c r="G26" s="55">
        <f>'Ref. ACS-5-YR'!AC1579</f>
        <v>0.21199999999999999</v>
      </c>
      <c r="H26" s="274"/>
      <c r="I26" s="62"/>
    </row>
    <row r="27" spans="1:9" x14ac:dyDescent="0.3">
      <c r="A27" s="13" t="s">
        <v>1300</v>
      </c>
      <c r="B27" s="16">
        <f>'Ref. ACS-5-YR'!H1580</f>
        <v>28629</v>
      </c>
      <c r="C27" s="55">
        <f>'Ref. ACS-5-YR'!I1580</f>
        <v>0.2414563794615748</v>
      </c>
      <c r="D27" s="16">
        <f>'Ref. ACS-5-YR'!R1580</f>
        <v>70351</v>
      </c>
      <c r="E27" s="55">
        <f>'Ref. ACS-5-YR'!S1580</f>
        <v>0.25717220605652957</v>
      </c>
      <c r="F27" s="16">
        <f>'Ref. ACS-5-YR'!AB1580</f>
        <v>3726457</v>
      </c>
      <c r="G27" s="55">
        <f>'Ref. ACS-5-YR'!AC1580</f>
        <v>0.28399999999999997</v>
      </c>
      <c r="H27" s="274"/>
    </row>
    <row r="28" spans="1:9" x14ac:dyDescent="0.3">
      <c r="A28" s="13" t="s">
        <v>1301</v>
      </c>
      <c r="B28" s="16">
        <f>'Ref. ACS-5-YR'!H1581</f>
        <v>10301</v>
      </c>
      <c r="C28" s="55">
        <f>'Ref. ACS-5-YR'!I1581</f>
        <v>8.6878415761419608E-2</v>
      </c>
      <c r="D28" s="16">
        <f>'Ref. ACS-5-YR'!R1581</f>
        <v>22789</v>
      </c>
      <c r="E28" s="55">
        <f>'Ref. ACS-5-YR'!S1581</f>
        <v>8.3306525903288547E-2</v>
      </c>
      <c r="F28" s="16">
        <f>'Ref. ACS-5-YR'!AB1581</f>
        <v>896192</v>
      </c>
      <c r="G28" s="55">
        <f>'Ref. ACS-5-YR'!AC1581</f>
        <v>6.8000000000000005E-2</v>
      </c>
      <c r="H28" s="274"/>
    </row>
    <row r="29" spans="1:9" x14ac:dyDescent="0.3">
      <c r="A29" s="13" t="s">
        <v>1302</v>
      </c>
      <c r="B29" s="16">
        <f>'Ref. ACS-5-YR'!H1582</f>
        <v>5235</v>
      </c>
      <c r="C29" s="55">
        <f>'Ref. ACS-5-YR'!I1582</f>
        <v>4.4151879090479726E-2</v>
      </c>
      <c r="D29" s="16">
        <f>'Ref. ACS-5-YR'!R1582</f>
        <v>11762</v>
      </c>
      <c r="E29" s="55">
        <f>'Ref. ACS-5-YR'!S1582</f>
        <v>4.2996680752752633E-2</v>
      </c>
      <c r="F29" s="16">
        <f>'Ref. ACS-5-YR'!AB1582</f>
        <v>327712</v>
      </c>
      <c r="G29" s="55">
        <f>'Ref. ACS-5-YR'!AC1582</f>
        <v>2.5000000000000001E-2</v>
      </c>
      <c r="H29" s="274"/>
    </row>
    <row r="30" spans="1:9" x14ac:dyDescent="0.3">
      <c r="A30" s="13" t="s">
        <v>1303</v>
      </c>
      <c r="B30" s="16">
        <f>'Ref. ACS-5-YR'!H1583</f>
        <v>5066</v>
      </c>
      <c r="C30" s="55">
        <f>'Ref. ACS-5-YR'!I1583</f>
        <v>4.2726536670939883E-2</v>
      </c>
      <c r="D30" s="16">
        <f>'Ref. ACS-5-YR'!R1583</f>
        <v>11027</v>
      </c>
      <c r="E30" s="55">
        <f>'Ref. ACS-5-YR'!S1583</f>
        <v>4.0309845150535907E-2</v>
      </c>
      <c r="F30" s="16">
        <f>'Ref. ACS-5-YR'!AB1583</f>
        <v>568480</v>
      </c>
      <c r="G30" s="55">
        <f>'Ref. ACS-5-YR'!AC1583</f>
        <v>4.2999999999999997E-2</v>
      </c>
      <c r="H30" s="274"/>
    </row>
    <row r="31" spans="1:9" x14ac:dyDescent="0.3">
      <c r="A31" s="13" t="s">
        <v>1304</v>
      </c>
      <c r="B31" s="16">
        <f>'Ref. ACS-5-YR'!H1584</f>
        <v>30153</v>
      </c>
      <c r="C31" s="55">
        <f>'Ref. ACS-5-YR'!I1584</f>
        <v>0.25430976317387488</v>
      </c>
      <c r="D31" s="16">
        <f>'Ref. ACS-5-YR'!R1584</f>
        <v>67058</v>
      </c>
      <c r="E31" s="55">
        <f>'Ref. ACS-5-YR'!S1584</f>
        <v>0.2451344514468701</v>
      </c>
      <c r="F31" s="16">
        <f>'Ref. ACS-5-YR'!AB1584</f>
        <v>3430426</v>
      </c>
      <c r="G31" s="55">
        <f>'Ref. ACS-5-YR'!AC1584</f>
        <v>0.26200000000000001</v>
      </c>
      <c r="H31" s="274"/>
    </row>
    <row r="32" spans="1:9" x14ac:dyDescent="0.3">
      <c r="A32" s="13" t="s">
        <v>1305</v>
      </c>
      <c r="B32" s="16">
        <f>'Ref. ACS-5-YR'!H1585</f>
        <v>12409</v>
      </c>
      <c r="C32" s="55">
        <f>'Ref. ACS-5-YR'!I1585</f>
        <v>0.10465724310100533</v>
      </c>
      <c r="D32" s="16">
        <f>'Ref. ACS-5-YR'!R1585</f>
        <v>28466</v>
      </c>
      <c r="E32" s="55">
        <f>'Ref. ACS-5-YR'!S1585</f>
        <v>0.10405913231660062</v>
      </c>
      <c r="F32" s="16">
        <f>'Ref. ACS-5-YR'!AB1585</f>
        <v>1722600</v>
      </c>
      <c r="G32" s="55">
        <f>'Ref. ACS-5-YR'!AC1585</f>
        <v>0.13100000000000001</v>
      </c>
      <c r="H32" s="274"/>
    </row>
    <row r="33" spans="1:9" x14ac:dyDescent="0.3">
      <c r="A33" s="13" t="s">
        <v>1299</v>
      </c>
      <c r="B33" s="16">
        <f>'Ref. ACS-5-YR'!H1586</f>
        <v>8749</v>
      </c>
      <c r="C33" s="55">
        <f>'Ref. ACS-5-YR'!I1586</f>
        <v>7.3788880642331828E-2</v>
      </c>
      <c r="D33" s="16">
        <f>'Ref. ACS-5-YR'!R1586</f>
        <v>18513</v>
      </c>
      <c r="E33" s="55">
        <f>'Ref. ACS-5-YR'!S1586</f>
        <v>6.7675357148079374E-2</v>
      </c>
      <c r="F33" s="16">
        <f>'Ref. ACS-5-YR'!AB1586</f>
        <v>615734</v>
      </c>
      <c r="G33" s="55">
        <f>'Ref. ACS-5-YR'!AC1586</f>
        <v>4.7E-2</v>
      </c>
      <c r="H33" s="274"/>
    </row>
    <row r="34" spans="1:9" x14ac:dyDescent="0.3">
      <c r="A34" s="13" t="s">
        <v>1306</v>
      </c>
      <c r="B34" s="16">
        <f>'Ref. ACS-5-YR'!H1587</f>
        <v>7878</v>
      </c>
      <c r="C34" s="55">
        <f>'Ref. ACS-5-YR'!I1587</f>
        <v>6.6442885095472637E-2</v>
      </c>
      <c r="D34" s="16">
        <f>'Ref. ACS-5-YR'!R1587</f>
        <v>17810</v>
      </c>
      <c r="E34" s="55">
        <f>'Ref. ACS-5-YR'!S1587</f>
        <v>6.5105499422421734E-2</v>
      </c>
      <c r="F34" s="16">
        <f>'Ref. ACS-5-YR'!AB1587</f>
        <v>858959</v>
      </c>
      <c r="G34" s="55">
        <f>'Ref. ACS-5-YR'!AC1587</f>
        <v>6.6000000000000003E-2</v>
      </c>
      <c r="H34" s="274"/>
    </row>
    <row r="35" spans="1:9" x14ac:dyDescent="0.3">
      <c r="A35" s="13" t="s">
        <v>1307</v>
      </c>
      <c r="B35" s="16">
        <f>'Ref. ACS-5-YR'!H1588</f>
        <v>1117</v>
      </c>
      <c r="C35" s="55">
        <f>'Ref. ACS-5-YR'!I1588</f>
        <v>9.420754335065111E-3</v>
      </c>
      <c r="D35" s="16">
        <f>'Ref. ACS-5-YR'!R1588</f>
        <v>2269</v>
      </c>
      <c r="E35" s="55">
        <f>'Ref. ACS-5-YR'!S1588</f>
        <v>8.2944625597683834E-3</v>
      </c>
      <c r="F35" s="16">
        <f>'Ref. ACS-5-YR'!AB1588</f>
        <v>233133</v>
      </c>
      <c r="G35" s="55">
        <f>'Ref. ACS-5-YR'!AC1588</f>
        <v>1.7999999999999999E-2</v>
      </c>
      <c r="H35" s="274"/>
    </row>
    <row r="36" spans="1:9" x14ac:dyDescent="0.3">
      <c r="A36" s="13" t="s">
        <v>1308</v>
      </c>
      <c r="B36" s="16">
        <f>'Ref. ACS-5-YR'!H1589</f>
        <v>18558</v>
      </c>
      <c r="C36" s="55">
        <f>'Ref. ACS-5-YR'!I1589</f>
        <v>0.15651777882733958</v>
      </c>
      <c r="D36" s="16">
        <f>'Ref. ACS-5-YR'!R1589</f>
        <v>45648</v>
      </c>
      <c r="E36" s="55">
        <f>'Ref. ACS-5-YR'!S1589</f>
        <v>0.16686894091155011</v>
      </c>
      <c r="F36" s="16">
        <f>'Ref. ACS-5-YR'!AB1589</f>
        <v>2265916</v>
      </c>
      <c r="G36" s="55">
        <f>'Ref. ACS-5-YR'!AC1589</f>
        <v>0.17299999999999999</v>
      </c>
      <c r="H36" s="274"/>
    </row>
    <row r="37" spans="1:9" x14ac:dyDescent="0.3">
      <c r="A37" s="13" t="s">
        <v>1305</v>
      </c>
      <c r="B37" s="16">
        <f>'Ref. ACS-5-YR'!H1590</f>
        <v>10997</v>
      </c>
      <c r="C37" s="55">
        <f>'Ref. ACS-5-YR'!I1590</f>
        <v>9.2748465015855874E-2</v>
      </c>
      <c r="D37" s="16">
        <f>'Ref. ACS-5-YR'!R1590</f>
        <v>28611</v>
      </c>
      <c r="E37" s="55">
        <f>'Ref. ACS-5-YR'!S1590</f>
        <v>0.10458918831975902</v>
      </c>
      <c r="F37" s="16">
        <f>'Ref. ACS-5-YR'!AB1590</f>
        <v>1392219</v>
      </c>
      <c r="G37" s="55">
        <f>'Ref. ACS-5-YR'!AC1590</f>
        <v>0.106</v>
      </c>
      <c r="H37" s="274"/>
    </row>
    <row r="38" spans="1:9" x14ac:dyDescent="0.3">
      <c r="A38" s="13" t="s">
        <v>1299</v>
      </c>
      <c r="B38" s="16">
        <f>'Ref. ACS-5-YR'!H1591</f>
        <v>2107</v>
      </c>
      <c r="C38" s="55">
        <f>'Ref. ACS-5-YR'!I1591</f>
        <v>1.7770393360771877E-2</v>
      </c>
      <c r="D38" s="16">
        <f>'Ref. ACS-5-YR'!R1591</f>
        <v>4904</v>
      </c>
      <c r="E38" s="55">
        <f>'Ref. ACS-5-YR'!S1591</f>
        <v>1.7926859582681424E-2</v>
      </c>
      <c r="F38" s="16">
        <f>'Ref. ACS-5-YR'!AB1591</f>
        <v>170832</v>
      </c>
      <c r="G38" s="55">
        <f>'Ref. ACS-5-YR'!AC1591</f>
        <v>1.2999999999999999E-2</v>
      </c>
      <c r="H38" s="274"/>
    </row>
    <row r="39" spans="1:9" x14ac:dyDescent="0.3">
      <c r="A39" s="13" t="s">
        <v>1306</v>
      </c>
      <c r="B39" s="16">
        <f>'Ref. ACS-5-YR'!H1592</f>
        <v>3876</v>
      </c>
      <c r="C39" s="55">
        <f>'Ref. ACS-5-YR'!I1592</f>
        <v>3.2690101882464073E-2</v>
      </c>
      <c r="D39" s="16">
        <f>'Ref. ACS-5-YR'!R1592</f>
        <v>8603</v>
      </c>
      <c r="E39" s="55">
        <f>'Ref. ACS-5-YR'!S1592</f>
        <v>3.14487710011844E-2</v>
      </c>
      <c r="F39" s="16">
        <f>'Ref. ACS-5-YR'!AB1592</f>
        <v>414759</v>
      </c>
      <c r="G39" s="55">
        <f>'Ref. ACS-5-YR'!AC1592</f>
        <v>3.2000000000000001E-2</v>
      </c>
      <c r="H39" s="274"/>
    </row>
    <row r="40" spans="1:9" x14ac:dyDescent="0.3">
      <c r="A40" s="13" t="s">
        <v>1307</v>
      </c>
      <c r="B40" s="16">
        <f>'Ref. ACS-5-YR'!H1593</f>
        <v>1578</v>
      </c>
      <c r="C40" s="55">
        <f>'Ref. ACS-5-YR'!I1593</f>
        <v>1.3308818568247756E-2</v>
      </c>
      <c r="D40" s="16">
        <f>'Ref. ACS-5-YR'!R1593</f>
        <v>3530</v>
      </c>
      <c r="E40" s="55">
        <f>'Ref. ACS-5-YR'!S1593</f>
        <v>1.2904122007925251E-2</v>
      </c>
      <c r="F40" s="16">
        <f>'Ref. ACS-5-YR'!AB1593</f>
        <v>288106</v>
      </c>
      <c r="G40" s="55">
        <f>'Ref. ACS-5-YR'!AC1593</f>
        <v>2.1999999999999999E-2</v>
      </c>
      <c r="H40" s="274"/>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Bakersfield</v>
      </c>
      <c r="C44" s="108" t="str">
        <f>B3</f>
        <v>City of Bakersfield</v>
      </c>
      <c r="D44" s="108" t="str">
        <f>B4</f>
        <v>Kern County</v>
      </c>
      <c r="E44" s="108" t="str">
        <f>B4</f>
        <v>Kern County</v>
      </c>
      <c r="F44" s="108" t="s">
        <v>173</v>
      </c>
      <c r="G44" s="108" t="s">
        <v>173</v>
      </c>
    </row>
    <row r="45" spans="1:9" x14ac:dyDescent="0.3">
      <c r="A45" s="110" t="s">
        <v>1304</v>
      </c>
      <c r="B45" s="6">
        <f>'Ref. ACS-5-YR'!H1584</f>
        <v>30153</v>
      </c>
      <c r="C45" s="55"/>
      <c r="D45" s="6">
        <f>'Ref. ACS-5-YR'!R1584</f>
        <v>67058</v>
      </c>
      <c r="E45" s="55"/>
      <c r="F45" s="6">
        <f>'Ref. ACS-5-YR'!AB1584</f>
        <v>3430426</v>
      </c>
      <c r="G45" s="55"/>
    </row>
    <row r="46" spans="1:9" x14ac:dyDescent="0.3">
      <c r="A46" s="110" t="s">
        <v>1312</v>
      </c>
      <c r="B46" s="6">
        <f>'Ref. ACS-5-YR'!H1585</f>
        <v>12409</v>
      </c>
      <c r="C46" s="55">
        <f>B46/B45</f>
        <v>0.41153450734586938</v>
      </c>
      <c r="D46" s="6">
        <f>'Ref. ACS-5-YR'!R1585</f>
        <v>28466</v>
      </c>
      <c r="E46" s="55">
        <f>D46/D45</f>
        <v>0.42449819559187568</v>
      </c>
      <c r="F46" s="6">
        <f>'Ref. ACS-5-YR'!AB1585</f>
        <v>1722600</v>
      </c>
      <c r="G46" s="55">
        <f>F46/F45</f>
        <v>0.50215337686922845</v>
      </c>
    </row>
    <row r="47" spans="1:9" x14ac:dyDescent="0.3">
      <c r="A47" s="110" t="s">
        <v>1313</v>
      </c>
      <c r="B47" s="6">
        <f>'Ref. ACS-5-YR'!H1586</f>
        <v>8749</v>
      </c>
      <c r="C47" s="55">
        <f>B47/B45</f>
        <v>0.29015355022717476</v>
      </c>
      <c r="D47" s="6">
        <f>'Ref. ACS-5-YR'!R1586</f>
        <v>18513</v>
      </c>
      <c r="E47" s="55">
        <f>D47/D45</f>
        <v>0.2760744430194757</v>
      </c>
      <c r="F47" s="6">
        <f>'Ref. ACS-5-YR'!AB1586</f>
        <v>615734</v>
      </c>
      <c r="G47" s="55">
        <f>F47/F45</f>
        <v>0.17949199312272004</v>
      </c>
    </row>
    <row r="48" spans="1:9" x14ac:dyDescent="0.3">
      <c r="A48" s="110" t="s">
        <v>1314</v>
      </c>
      <c r="B48" s="6">
        <f>'Ref. ACS-5-YR'!H1587</f>
        <v>7878</v>
      </c>
      <c r="C48" s="55">
        <f>B48/B45</f>
        <v>0.26126753556860016</v>
      </c>
      <c r="D48" s="6">
        <f>'Ref. ACS-5-YR'!R1587</f>
        <v>17810</v>
      </c>
      <c r="E48" s="55">
        <f>D48/D45</f>
        <v>0.26559098094187122</v>
      </c>
      <c r="F48" s="6">
        <f>'Ref. ACS-5-YR'!AB1587</f>
        <v>858959</v>
      </c>
      <c r="G48" s="55">
        <f>F48/F45</f>
        <v>0.25039426590166936</v>
      </c>
    </row>
    <row r="49" spans="1:9" x14ac:dyDescent="0.3">
      <c r="A49" s="110" t="s">
        <v>1315</v>
      </c>
      <c r="B49" s="6">
        <f>'Ref. ACS-5-YR'!H1588</f>
        <v>1117</v>
      </c>
      <c r="C49" s="55">
        <f>B49/B45</f>
        <v>3.7044406858355722E-2</v>
      </c>
      <c r="D49" s="6">
        <f>'Ref. ACS-5-YR'!R1588</f>
        <v>2269</v>
      </c>
      <c r="E49" s="55">
        <f>D49/D45</f>
        <v>3.383638044677742E-2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Bakersfield</v>
      </c>
      <c r="C53" s="108" t="s">
        <v>179</v>
      </c>
      <c r="D53" s="108" t="str">
        <f>D23</f>
        <v>Kern County</v>
      </c>
      <c r="E53" s="108" t="s">
        <v>179</v>
      </c>
      <c r="F53" s="108" t="str">
        <f>F23</f>
        <v>California</v>
      </c>
      <c r="G53" s="108" t="s">
        <v>179</v>
      </c>
    </row>
    <row r="54" spans="1:9" x14ac:dyDescent="0.3">
      <c r="A54" s="110" t="s">
        <v>1317</v>
      </c>
      <c r="B54" s="6">
        <f>'Ref. ACS-5-YR'!H319</f>
        <v>6627</v>
      </c>
      <c r="C54" s="55">
        <f>B54/B56</f>
        <v>0.32463015577544824</v>
      </c>
      <c r="D54" s="6">
        <f>'Ref. ACS-5-YR'!R319</f>
        <v>16700</v>
      </c>
      <c r="E54" s="55">
        <f>D54/D56</f>
        <v>0.3798648863817301</v>
      </c>
      <c r="F54" s="6">
        <f>'Ref. ACS-5-YR'!AB319</f>
        <v>364236</v>
      </c>
      <c r="G54" s="55">
        <f>F54/F56</f>
        <v>0.21510753723260381</v>
      </c>
    </row>
    <row r="55" spans="1:9" x14ac:dyDescent="0.3">
      <c r="A55" s="110" t="s">
        <v>1318</v>
      </c>
      <c r="B55" s="6">
        <f>'Ref. ACS-5-YR'!H339</f>
        <v>13787</v>
      </c>
      <c r="C55" s="55">
        <f>B55/B56</f>
        <v>0.67536984422455182</v>
      </c>
      <c r="D55" s="6">
        <f>'Ref. ACS-5-YR'!R339</f>
        <v>27263</v>
      </c>
      <c r="E55" s="55">
        <f>D55/D56</f>
        <v>0.6201351136182699</v>
      </c>
      <c r="F55" s="6">
        <f>'Ref. ACS-5-YR'!AB339</f>
        <v>1329038</v>
      </c>
      <c r="G55" s="55">
        <f>F55/F56</f>
        <v>0.78489246276739622</v>
      </c>
    </row>
    <row r="56" spans="1:9" x14ac:dyDescent="0.3">
      <c r="A56" s="110" t="s">
        <v>174</v>
      </c>
      <c r="B56" s="6">
        <f>SUM(B54:B55)</f>
        <v>20414</v>
      </c>
      <c r="C56" s="55"/>
      <c r="D56" s="6">
        <f>SUM(D54:D55)</f>
        <v>43963</v>
      </c>
      <c r="E56" s="55"/>
      <c r="F56" s="6">
        <f>SUM(F54:F55)</f>
        <v>1693274</v>
      </c>
      <c r="G56" s="55"/>
    </row>
    <row r="57" spans="1:9" x14ac:dyDescent="0.3">
      <c r="A57" s="47" t="s">
        <v>1319</v>
      </c>
    </row>
    <row r="58" spans="1:9" ht="28.2" customHeight="1" x14ac:dyDescent="0.3">
      <c r="A58" s="351" t="s">
        <v>1320</v>
      </c>
      <c r="B58" s="351"/>
      <c r="C58" s="351"/>
      <c r="D58" s="351"/>
      <c r="E58" s="351"/>
      <c r="F58" s="351"/>
      <c r="G58" s="351"/>
    </row>
    <row r="59" spans="1:9" x14ac:dyDescent="0.3">
      <c r="A59" s="47"/>
      <c r="C59" s="54"/>
    </row>
    <row r="60" spans="1:9" x14ac:dyDescent="0.3">
      <c r="A60" s="1" t="s">
        <v>1321</v>
      </c>
    </row>
    <row r="61" spans="1:9" ht="28.8" x14ac:dyDescent="0.3">
      <c r="A61" s="48" t="s">
        <v>172</v>
      </c>
      <c r="B61" s="60" t="str">
        <f>B3</f>
        <v>City of Bakersfield</v>
      </c>
      <c r="C61" s="60" t="s">
        <v>179</v>
      </c>
      <c r="D61" s="60" t="str">
        <f>B4</f>
        <v>Kern County</v>
      </c>
      <c r="E61" s="60" t="s">
        <v>179</v>
      </c>
      <c r="F61" s="60" t="s">
        <v>173</v>
      </c>
      <c r="G61" s="60" t="s">
        <v>179</v>
      </c>
      <c r="H61" s="273"/>
    </row>
    <row r="62" spans="1:9" x14ac:dyDescent="0.3">
      <c r="A62" s="13" t="s">
        <v>180</v>
      </c>
      <c r="B62" s="16">
        <f>'Ref. ACS-5-YR'!H223</f>
        <v>118568</v>
      </c>
      <c r="C62" s="55"/>
      <c r="D62" s="16">
        <f>'Ref. ACS-5-YR'!R223</f>
        <v>273556</v>
      </c>
      <c r="E62" s="55"/>
      <c r="F62" s="16">
        <f>'Ref. ACS-5-YR'!AB223</f>
        <v>13103114</v>
      </c>
      <c r="G62" s="55"/>
      <c r="H62" s="274"/>
    </row>
    <row r="63" spans="1:9" x14ac:dyDescent="0.3">
      <c r="A63" s="13" t="s">
        <v>1322</v>
      </c>
      <c r="B63" s="16">
        <f>'Ref. ACS-5-YR'!H224</f>
        <v>88421</v>
      </c>
      <c r="C63" s="55">
        <f>'Ref. ACS-5-YR'!I224</f>
        <v>0.74574084069900815</v>
      </c>
      <c r="D63" s="16">
        <f>'Ref. ACS-5-YR'!R224</f>
        <v>201939</v>
      </c>
      <c r="E63" s="55">
        <f>'Ref. ACS-5-YR'!S224</f>
        <v>0.7381998567021012</v>
      </c>
      <c r="F63" s="16">
        <f>'Ref. ACS-5-YR'!AB224</f>
        <v>8986666</v>
      </c>
      <c r="G63" s="55">
        <f>'Ref. ACS-5-YR'!AC224</f>
        <v>0.68600000000000005</v>
      </c>
      <c r="H63" s="274"/>
    </row>
    <row r="64" spans="1:9" x14ac:dyDescent="0.3">
      <c r="A64" s="13" t="s">
        <v>1323</v>
      </c>
      <c r="B64" s="16">
        <f>'Ref. ACS-5-YR'!H225</f>
        <v>27727</v>
      </c>
      <c r="C64" s="55">
        <f>'Ref. ACS-5-YR'!I225</f>
        <v>0.2338489305714864</v>
      </c>
      <c r="D64" s="16">
        <f>'Ref. ACS-5-YR'!R225</f>
        <v>63848</v>
      </c>
      <c r="E64" s="55">
        <f>'Ref. ACS-5-YR'!S225</f>
        <v>0.23340010820453583</v>
      </c>
      <c r="F64" s="16">
        <f>'Ref. ACS-5-YR'!AB225</f>
        <v>3209170</v>
      </c>
      <c r="G64" s="55">
        <f>'Ref. ACS-5-YR'!AC225</f>
        <v>0.245</v>
      </c>
      <c r="H64" s="274"/>
      <c r="I64" s="47" t="s">
        <v>1309</v>
      </c>
    </row>
    <row r="65" spans="1:9" x14ac:dyDescent="0.3">
      <c r="A65" s="13" t="s">
        <v>1324</v>
      </c>
      <c r="B65" s="16">
        <f>'Ref. ACS-5-YR'!H226</f>
        <v>18539</v>
      </c>
      <c r="C65" s="55">
        <f>'Ref. ACS-5-YR'!I226</f>
        <v>0.15635753322987653</v>
      </c>
      <c r="D65" s="16">
        <f>'Ref. ACS-5-YR'!R226</f>
        <v>42009</v>
      </c>
      <c r="E65" s="55">
        <f>'Ref. ACS-5-YR'!S226</f>
        <v>0.15356636301159543</v>
      </c>
      <c r="F65" s="16">
        <f>'Ref. ACS-5-YR'!AB226</f>
        <v>2054635</v>
      </c>
      <c r="G65" s="55">
        <f>'Ref. ACS-5-YR'!AC226</f>
        <v>0.157</v>
      </c>
      <c r="H65" s="274"/>
    </row>
    <row r="66" spans="1:9" x14ac:dyDescent="0.3">
      <c r="A66" s="13" t="s">
        <v>1325</v>
      </c>
      <c r="B66" s="16">
        <f>'Ref. ACS-5-YR'!H227</f>
        <v>21342</v>
      </c>
      <c r="C66" s="55">
        <f>'Ref. ACS-5-YR'!I227</f>
        <v>0.17999797584508467</v>
      </c>
      <c r="D66" s="16">
        <f>'Ref. ACS-5-YR'!R227</f>
        <v>46904</v>
      </c>
      <c r="E66" s="55">
        <f>'Ref. ACS-5-YR'!S227</f>
        <v>0.1714603225664946</v>
      </c>
      <c r="F66" s="16">
        <f>'Ref. ACS-5-YR'!AB227</f>
        <v>1945127</v>
      </c>
      <c r="G66" s="55">
        <f>'Ref. ACS-5-YR'!AC227</f>
        <v>0.14799999999999999</v>
      </c>
      <c r="H66" s="274"/>
    </row>
    <row r="67" spans="1:9" x14ac:dyDescent="0.3">
      <c r="A67" s="13" t="s">
        <v>1326</v>
      </c>
      <c r="B67" s="16">
        <f>'Ref. ACS-5-YR'!H228</f>
        <v>12216</v>
      </c>
      <c r="C67" s="55">
        <f>'Ref. ACS-5-YR'!I228</f>
        <v>0.1030294851899332</v>
      </c>
      <c r="D67" s="16">
        <f>'Ref. ACS-5-YR'!R228</f>
        <v>27461</v>
      </c>
      <c r="E67" s="55">
        <f>'Ref. ACS-5-YR'!S228</f>
        <v>0.10038529588091652</v>
      </c>
      <c r="F67" s="16">
        <f>'Ref. ACS-5-YR'!AB228</f>
        <v>1006126</v>
      </c>
      <c r="G67" s="55">
        <f>'Ref. ACS-5-YR'!AC228</f>
        <v>7.6999999999999999E-2</v>
      </c>
      <c r="H67" s="274"/>
    </row>
    <row r="68" spans="1:9" x14ac:dyDescent="0.3">
      <c r="A68" s="13" t="s">
        <v>1327</v>
      </c>
      <c r="B68" s="16">
        <f>'Ref. ACS-5-YR'!H229</f>
        <v>5094</v>
      </c>
      <c r="C68" s="55">
        <f>'Ref. ACS-5-YR'!I229</f>
        <v>4.2962688077727545E-2</v>
      </c>
      <c r="D68" s="16">
        <f>'Ref. ACS-5-YR'!R229</f>
        <v>12948</v>
      </c>
      <c r="E68" s="55">
        <f>'Ref. ACS-5-YR'!S229</f>
        <v>4.7332173302724122E-2</v>
      </c>
      <c r="F68" s="16">
        <f>'Ref. ACS-5-YR'!AB229</f>
        <v>433324</v>
      </c>
      <c r="G68" s="55">
        <f>'Ref. ACS-5-YR'!AC229</f>
        <v>3.3000000000000002E-2</v>
      </c>
      <c r="H68" s="274"/>
    </row>
    <row r="69" spans="1:9" x14ac:dyDescent="0.3">
      <c r="A69" s="13" t="s">
        <v>1328</v>
      </c>
      <c r="B69" s="16">
        <f>'Ref. ACS-5-YR'!H230</f>
        <v>3503</v>
      </c>
      <c r="C69" s="55">
        <f>'Ref. ACS-5-YR'!I230</f>
        <v>2.9544227784899804E-2</v>
      </c>
      <c r="D69" s="16">
        <f>'Ref. ACS-5-YR'!R230</f>
        <v>8769</v>
      </c>
      <c r="E69" s="55">
        <f>'Ref. ACS-5-YR'!S230</f>
        <v>3.2055593735834713E-2</v>
      </c>
      <c r="F69" s="16">
        <f>'Ref. ACS-5-YR'!AB230</f>
        <v>338284</v>
      </c>
      <c r="G69" s="55">
        <f>'Ref. ACS-5-YR'!AC230</f>
        <v>2.5999999999999999E-2</v>
      </c>
      <c r="H69" s="274"/>
    </row>
    <row r="70" spans="1:9" x14ac:dyDescent="0.3">
      <c r="A70" s="13" t="s">
        <v>1329</v>
      </c>
      <c r="B70" s="16">
        <f>'Ref. ACS-5-YR'!H231</f>
        <v>30147</v>
      </c>
      <c r="C70" s="55">
        <f>'Ref. ACS-5-YR'!I231</f>
        <v>0.25425915930099185</v>
      </c>
      <c r="D70" s="16">
        <f>'Ref. ACS-5-YR'!R231</f>
        <v>71617</v>
      </c>
      <c r="E70" s="55">
        <f>'Ref. ACS-5-YR'!S231</f>
        <v>0.2618001432978988</v>
      </c>
      <c r="F70" s="16">
        <f>'Ref. ACS-5-YR'!AB231</f>
        <v>4116448</v>
      </c>
      <c r="G70" s="55">
        <f>'Ref. ACS-5-YR'!AC231</f>
        <v>0.314</v>
      </c>
      <c r="H70" s="274"/>
    </row>
    <row r="71" spans="1:9" x14ac:dyDescent="0.3">
      <c r="A71" s="13" t="s">
        <v>1330</v>
      </c>
      <c r="B71" s="16">
        <f>'Ref. ACS-5-YR'!H232</f>
        <v>23406</v>
      </c>
      <c r="C71" s="55">
        <f>'Ref. ACS-5-YR'!I232</f>
        <v>0.1974057081168612</v>
      </c>
      <c r="D71" s="16">
        <f>'Ref. ACS-5-YR'!R232</f>
        <v>57077</v>
      </c>
      <c r="E71" s="55">
        <f>'Ref. ACS-5-YR'!S232</f>
        <v>0.20864832063635966</v>
      </c>
      <c r="F71" s="16">
        <f>'Ref. ACS-5-YR'!AB232</f>
        <v>3114819</v>
      </c>
      <c r="G71" s="55">
        <f>'Ref. ACS-5-YR'!AC232</f>
        <v>0.23799999999999999</v>
      </c>
      <c r="H71" s="274"/>
    </row>
    <row r="72" spans="1:9" x14ac:dyDescent="0.3">
      <c r="A72" s="13" t="s">
        <v>1323</v>
      </c>
      <c r="B72" s="16">
        <f>'Ref. ACS-5-YR'!H233</f>
        <v>5608</v>
      </c>
      <c r="C72" s="55">
        <f>'Ref. ACS-5-YR'!I233</f>
        <v>4.7297753188043995E-2</v>
      </c>
      <c r="D72" s="16">
        <f>'Ref. ACS-5-YR'!R233</f>
        <v>12251</v>
      </c>
      <c r="E72" s="55">
        <f>'Ref. ACS-5-YR'!S233</f>
        <v>4.4784248928921321E-2</v>
      </c>
      <c r="F72" s="16">
        <f>'Ref. ACS-5-YR'!AB233</f>
        <v>774224</v>
      </c>
      <c r="G72" s="55">
        <f>'Ref. ACS-5-YR'!AC233</f>
        <v>5.8999999999999997E-2</v>
      </c>
      <c r="H72" s="274"/>
    </row>
    <row r="73" spans="1:9" x14ac:dyDescent="0.3">
      <c r="A73" s="13" t="s">
        <v>1324</v>
      </c>
      <c r="B73" s="16">
        <f>'Ref. ACS-5-YR'!H234</f>
        <v>587</v>
      </c>
      <c r="C73" s="55">
        <f>'Ref. ACS-5-YR'!I234</f>
        <v>4.9507455637271443E-3</v>
      </c>
      <c r="D73" s="16">
        <f>'Ref. ACS-5-YR'!R234</f>
        <v>1137</v>
      </c>
      <c r="E73" s="55">
        <f>'Ref. ACS-5-YR'!S234</f>
        <v>4.1563701764903713E-3</v>
      </c>
      <c r="F73" s="16">
        <f>'Ref. ACS-5-YR'!AB234</f>
        <v>135683</v>
      </c>
      <c r="G73" s="55">
        <f>'Ref. ACS-5-YR'!AC234</f>
        <v>0.01</v>
      </c>
      <c r="H73" s="274"/>
    </row>
    <row r="74" spans="1:9" x14ac:dyDescent="0.3">
      <c r="A74" s="13" t="s">
        <v>1325</v>
      </c>
      <c r="B74" s="16">
        <f>'Ref. ACS-5-YR'!H235</f>
        <v>294</v>
      </c>
      <c r="C74" s="55">
        <f>'Ref. ACS-5-YR'!I235</f>
        <v>2.4795897712704944E-3</v>
      </c>
      <c r="D74" s="16">
        <f>'Ref. ACS-5-YR'!R235</f>
        <v>674</v>
      </c>
      <c r="E74" s="55">
        <f>'Ref. ACS-5-YR'!S235</f>
        <v>2.4638465250259546E-3</v>
      </c>
      <c r="F74" s="16">
        <f>'Ref. ACS-5-YR'!AB235</f>
        <v>59938</v>
      </c>
      <c r="G74" s="55">
        <f>'Ref. ACS-5-YR'!AC235</f>
        <v>5.0000000000000001E-3</v>
      </c>
      <c r="H74" s="274"/>
    </row>
    <row r="75" spans="1:9" x14ac:dyDescent="0.3">
      <c r="A75" s="13" t="s">
        <v>1326</v>
      </c>
      <c r="B75" s="16">
        <f>'Ref. ACS-5-YR'!H236</f>
        <v>226</v>
      </c>
      <c r="C75" s="55">
        <f>'Ref. ACS-5-YR'!I236</f>
        <v>1.9060792119290197E-3</v>
      </c>
      <c r="D75" s="16">
        <f>'Ref. ACS-5-YR'!R236</f>
        <v>341</v>
      </c>
      <c r="E75" s="55">
        <f>'Ref. ACS-5-YR'!S236</f>
        <v>1.2465454970828642E-3</v>
      </c>
      <c r="F75" s="16">
        <f>'Ref. ACS-5-YR'!AB236</f>
        <v>19730</v>
      </c>
      <c r="G75" s="55">
        <f>'Ref. ACS-5-YR'!AC236</f>
        <v>2E-3</v>
      </c>
      <c r="H75" s="274"/>
    </row>
    <row r="76" spans="1:9" x14ac:dyDescent="0.3">
      <c r="A76" s="13" t="s">
        <v>1327</v>
      </c>
      <c r="B76" s="16">
        <f>'Ref. ACS-5-YR'!H237</f>
        <v>3</v>
      </c>
      <c r="C76" s="55">
        <f>'Ref. ACS-5-YR'!I237</f>
        <v>2.5301936441535657E-5</v>
      </c>
      <c r="D76" s="16">
        <f>'Ref. ACS-5-YR'!R237</f>
        <v>24</v>
      </c>
      <c r="E76" s="55">
        <f>'Ref. ACS-5-YR'!S237</f>
        <v>8.7733407419321826E-5</v>
      </c>
      <c r="F76" s="16">
        <f>'Ref. ACS-5-YR'!AB237</f>
        <v>6805</v>
      </c>
      <c r="G76" s="55">
        <f>'Ref. ACS-5-YR'!AC237</f>
        <v>1E-3</v>
      </c>
      <c r="H76" s="274"/>
    </row>
    <row r="77" spans="1:9" x14ac:dyDescent="0.3">
      <c r="A77" s="13" t="s">
        <v>1328</v>
      </c>
      <c r="B77" s="16">
        <f>'Ref. ACS-5-YR'!H238</f>
        <v>23</v>
      </c>
      <c r="C77" s="55">
        <f>'Ref. ACS-5-YR'!I238</f>
        <v>1.9398151271844005E-4</v>
      </c>
      <c r="D77" s="16">
        <f>'Ref. ACS-5-YR'!R238</f>
        <v>113</v>
      </c>
      <c r="E77" s="55">
        <f>'Ref. ACS-5-YR'!S238</f>
        <v>4.1307812659930693E-4</v>
      </c>
      <c r="F77" s="16">
        <f>'Ref. ACS-5-YR'!AB238</f>
        <v>5249</v>
      </c>
      <c r="G77" s="55">
        <f>'Ref. ACS-5-YR'!AC238</f>
        <v>0</v>
      </c>
      <c r="H77" s="274"/>
    </row>
    <row r="78" spans="1:9" x14ac:dyDescent="0.3">
      <c r="A78" s="47" t="s">
        <v>1331</v>
      </c>
    </row>
    <row r="80" spans="1:9" x14ac:dyDescent="0.3">
      <c r="A80" s="1" t="s">
        <v>1332</v>
      </c>
      <c r="I80" s="61" t="s">
        <v>1333</v>
      </c>
    </row>
    <row r="81" spans="1:9" ht="28.8" x14ac:dyDescent="0.3">
      <c r="A81" s="48" t="s">
        <v>172</v>
      </c>
      <c r="B81" s="60" t="str">
        <f>B3</f>
        <v>City of Bakersfield</v>
      </c>
      <c r="C81" s="60" t="str">
        <f>B4</f>
        <v>Kern County</v>
      </c>
      <c r="D81" s="60" t="s">
        <v>173</v>
      </c>
    </row>
    <row r="82" spans="1:9" x14ac:dyDescent="0.3">
      <c r="A82" s="13" t="s">
        <v>180</v>
      </c>
      <c r="B82" s="63">
        <f>'Ref. ACS-5-YR'!H1043</f>
        <v>3.17</v>
      </c>
      <c r="C82" s="63">
        <f>'Ref. ACS-5-YR'!R1043</f>
        <v>3.15</v>
      </c>
      <c r="D82" s="63">
        <f>'Ref. ACS-5-YR'!AB1043</f>
        <v>2.94</v>
      </c>
    </row>
    <row r="83" spans="1:9" x14ac:dyDescent="0.3">
      <c r="A83" s="13" t="s">
        <v>1334</v>
      </c>
      <c r="B83" s="63">
        <f>'Ref. ACS-5-YR'!H1044</f>
        <v>3.25</v>
      </c>
      <c r="C83" s="63">
        <f>'Ref. ACS-5-YR'!R1044</f>
        <v>3.13</v>
      </c>
      <c r="D83" s="63">
        <f>'Ref. ACS-5-YR'!AB1044</f>
        <v>3.01</v>
      </c>
    </row>
    <row r="84" spans="1:9" x14ac:dyDescent="0.3">
      <c r="A84" s="13" t="s">
        <v>1335</v>
      </c>
      <c r="B84" s="63">
        <f>'Ref. ACS-5-YR'!H1045</f>
        <v>3.04</v>
      </c>
      <c r="C84" s="63">
        <f>'Ref. ACS-5-YR'!R1045</f>
        <v>3.18</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Bakersfield</v>
      </c>
      <c r="B89" s="63">
        <f>'Ref. ACS-5-YR'!B1043</f>
        <v>3.1</v>
      </c>
      <c r="C89" s="63">
        <f>'Ref. ACS-5-YR'!E1043</f>
        <v>3.2</v>
      </c>
      <c r="D89" s="63">
        <f>'Ref. ACS-5-YR'!H1043</f>
        <v>3.17</v>
      </c>
      <c r="I89"/>
    </row>
    <row r="90" spans="1:9" x14ac:dyDescent="0.3">
      <c r="A90" s="13" t="str">
        <f>B4</f>
        <v>Kern County</v>
      </c>
      <c r="B90" s="63">
        <f>'Ref. ACS-5-YR'!L1043</f>
        <v>3.14</v>
      </c>
      <c r="C90" s="63">
        <f>'Ref. ACS-5-YR'!O1043</f>
        <v>3.21</v>
      </c>
      <c r="D90" s="63">
        <f>'Ref. ACS-5-YR'!R1043</f>
        <v>3.15</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49</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49700</v>
      </c>
      <c r="C97" s="55">
        <f>B97/$B$101</f>
        <v>0.72422586520947174</v>
      </c>
      <c r="D97" s="16">
        <f>'Ref. CHAS'!C24</f>
        <v>23500</v>
      </c>
      <c r="E97" s="55">
        <f>D97/$D$101</f>
        <v>0.48729911871435977</v>
      </c>
      <c r="F97" s="16">
        <f>'Ref. CHAS'!D24</f>
        <v>73200</v>
      </c>
      <c r="G97" s="55">
        <f>F97/$F$101</f>
        <v>0.62644415917843388</v>
      </c>
    </row>
    <row r="98" spans="1:9" x14ac:dyDescent="0.3">
      <c r="A98" s="69" t="s">
        <v>1343</v>
      </c>
      <c r="B98" s="16">
        <f>'Ref. CHAS'!B25</f>
        <v>11610</v>
      </c>
      <c r="C98" s="55">
        <f t="shared" ref="C98:C100" si="0">B98/$B$101</f>
        <v>0.16918032786885245</v>
      </c>
      <c r="D98" s="16">
        <f>'Ref. CHAS'!C25</f>
        <v>11685</v>
      </c>
      <c r="E98" s="55">
        <f t="shared" ref="E98:E100" si="1">D98/$D$101</f>
        <v>0.24230171073094867</v>
      </c>
      <c r="F98" s="16">
        <f>'Ref. CHAS'!D25</f>
        <v>23295</v>
      </c>
      <c r="G98" s="55">
        <f t="shared" ref="G98:G100" si="2">F98/$F$101</f>
        <v>0.1993581514762516</v>
      </c>
    </row>
    <row r="99" spans="1:9" x14ac:dyDescent="0.3">
      <c r="A99" s="69" t="s">
        <v>1344</v>
      </c>
      <c r="B99" s="16">
        <f>'Ref. CHAS'!B26</f>
        <v>6770</v>
      </c>
      <c r="C99" s="55">
        <f t="shared" si="0"/>
        <v>9.865209471766849E-2</v>
      </c>
      <c r="D99" s="16">
        <f>'Ref. CHAS'!C26</f>
        <v>11890</v>
      </c>
      <c r="E99" s="55">
        <f t="shared" si="1"/>
        <v>0.24655261793675479</v>
      </c>
      <c r="F99" s="16">
        <f>'Ref. CHAS'!D26</f>
        <v>18660</v>
      </c>
      <c r="G99" s="55">
        <f t="shared" si="2"/>
        <v>0.15969191270860078</v>
      </c>
    </row>
    <row r="100" spans="1:9" x14ac:dyDescent="0.3">
      <c r="A100" s="69" t="s">
        <v>1345</v>
      </c>
      <c r="B100" s="16">
        <f>'Ref. CHAS'!B27</f>
        <v>545</v>
      </c>
      <c r="C100" s="55">
        <f t="shared" si="0"/>
        <v>7.9417122040072868E-3</v>
      </c>
      <c r="D100" s="16">
        <f>'Ref. CHAS'!C27</f>
        <v>1150</v>
      </c>
      <c r="E100" s="55">
        <f t="shared" si="1"/>
        <v>2.3846552617936754E-2</v>
      </c>
      <c r="F100" s="16">
        <f>'Ref. CHAS'!D27</f>
        <v>1695</v>
      </c>
      <c r="G100" s="55">
        <f t="shared" si="2"/>
        <v>1.4505776636713735E-2</v>
      </c>
    </row>
    <row r="101" spans="1:9" x14ac:dyDescent="0.3">
      <c r="A101" s="69" t="s">
        <v>174</v>
      </c>
      <c r="B101" s="16">
        <f>SUM(B97:B100)</f>
        <v>68625</v>
      </c>
      <c r="C101" s="55"/>
      <c r="D101" s="16">
        <f>SUM(D97:D100)</f>
        <v>48225</v>
      </c>
      <c r="E101" s="55"/>
      <c r="F101" s="16">
        <f>SUM(F97:F100)</f>
        <v>116850</v>
      </c>
      <c r="G101" s="55"/>
    </row>
    <row r="102" spans="1:9" x14ac:dyDescent="0.3">
      <c r="A102" s="47" t="s">
        <v>1346</v>
      </c>
    </row>
    <row r="103" spans="1:9" s="72" customFormat="1" x14ac:dyDescent="0.3">
      <c r="A103" s="350" t="s">
        <v>2465</v>
      </c>
      <c r="B103" s="350"/>
      <c r="C103" s="350"/>
      <c r="D103" s="350"/>
      <c r="E103" s="350"/>
      <c r="F103" s="350"/>
      <c r="G103" s="350"/>
      <c r="H103" s="278"/>
      <c r="I103" s="42"/>
    </row>
    <row r="104" spans="1:9" s="72" customFormat="1" x14ac:dyDescent="0.3">
      <c r="A104" s="96"/>
      <c r="B104" s="96"/>
      <c r="C104" s="96"/>
      <c r="D104" s="96"/>
      <c r="E104" s="96"/>
      <c r="F104" s="96"/>
      <c r="G104" s="96"/>
      <c r="H104" s="278"/>
      <c r="I104" s="42"/>
    </row>
    <row r="105" spans="1:9" s="72" customFormat="1" x14ac:dyDescent="0.3">
      <c r="A105" s="1" t="s">
        <v>1347</v>
      </c>
      <c r="B105"/>
      <c r="C105" t="s">
        <v>179</v>
      </c>
      <c r="D105"/>
      <c r="E105" t="s">
        <v>179</v>
      </c>
      <c r="F105"/>
      <c r="G105" t="s">
        <v>179</v>
      </c>
      <c r="H105" s="278"/>
      <c r="I105" s="42"/>
    </row>
    <row r="106" spans="1:9" s="72" customFormat="1" ht="28.8" x14ac:dyDescent="0.3">
      <c r="A106" s="48"/>
      <c r="B106" s="60" t="s">
        <v>1340</v>
      </c>
      <c r="C106" s="60" t="s">
        <v>1340</v>
      </c>
      <c r="D106" s="60" t="s">
        <v>1341</v>
      </c>
      <c r="E106" s="60" t="s">
        <v>1341</v>
      </c>
      <c r="F106" s="60" t="s">
        <v>174</v>
      </c>
      <c r="G106" s="60" t="s">
        <v>174</v>
      </c>
      <c r="H106" s="278"/>
      <c r="I106" s="42"/>
    </row>
    <row r="107" spans="1:9" s="72" customFormat="1" x14ac:dyDescent="0.3">
      <c r="A107" s="69" t="s">
        <v>1348</v>
      </c>
      <c r="B107" s="16">
        <f>SUM('Ref. CHAS'!B71:B73)</f>
        <v>10165</v>
      </c>
      <c r="C107" s="55">
        <f>B107/B109</f>
        <v>0.67879799666110185</v>
      </c>
      <c r="D107" s="16">
        <f>SUM('Ref. CHAS'!B63:B65)</f>
        <v>19770</v>
      </c>
      <c r="E107" s="55">
        <f>D107/D109</f>
        <v>0.78827751196172247</v>
      </c>
      <c r="F107" s="16">
        <f>SUM('Ref. CHAS'!B55:B57)</f>
        <v>29935</v>
      </c>
      <c r="G107" s="55">
        <f>F107/F109</f>
        <v>0.74734739732867306</v>
      </c>
      <c r="H107" s="278"/>
      <c r="I107" s="42"/>
    </row>
    <row r="108" spans="1:9" s="72" customFormat="1" x14ac:dyDescent="0.3">
      <c r="A108" s="69" t="s">
        <v>1344</v>
      </c>
      <c r="B108" s="16">
        <f>SUM('Ref. CHAS'!C71:C73)</f>
        <v>5655</v>
      </c>
      <c r="C108" s="55">
        <f>B108/B109</f>
        <v>0.37762938230383974</v>
      </c>
      <c r="D108" s="16">
        <f>SUM('Ref. CHAS'!C63:C65)</f>
        <v>11380</v>
      </c>
      <c r="E108" s="55">
        <f>D108/D109</f>
        <v>0.45374800637958534</v>
      </c>
      <c r="F108" s="16">
        <f>SUM('Ref. CHAS'!C55:C57)</f>
        <v>17035</v>
      </c>
      <c r="G108" s="55">
        <f>F108/F109</f>
        <v>0.42529022593933341</v>
      </c>
      <c r="H108" s="278"/>
      <c r="I108" s="42"/>
    </row>
    <row r="109" spans="1:9" s="72" customFormat="1" x14ac:dyDescent="0.3">
      <c r="A109" s="69" t="s">
        <v>1349</v>
      </c>
      <c r="B109" s="16">
        <f>SUM('Ref. CHAS'!D71:D73)</f>
        <v>14975</v>
      </c>
      <c r="C109" s="55"/>
      <c r="D109" s="16">
        <f>SUM('Ref. CHAS'!D63:D65)</f>
        <v>25080</v>
      </c>
      <c r="E109" s="55"/>
      <c r="F109" s="16">
        <f>SUM('Ref. CHAS'!D55:D57)</f>
        <v>40055</v>
      </c>
      <c r="G109" s="55"/>
      <c r="H109" s="278"/>
      <c r="I109" s="42"/>
    </row>
    <row r="110" spans="1:9" s="72" customFormat="1" x14ac:dyDescent="0.3">
      <c r="A110" s="47" t="s">
        <v>1346</v>
      </c>
      <c r="B110"/>
      <c r="C110"/>
      <c r="D110"/>
      <c r="E110"/>
      <c r="F110"/>
      <c r="G110"/>
      <c r="H110" s="278"/>
      <c r="I110" s="42"/>
    </row>
    <row r="111" spans="1:9" s="72" customFormat="1" x14ac:dyDescent="0.3">
      <c r="A111" s="350" t="s">
        <v>2465</v>
      </c>
      <c r="B111" s="350"/>
      <c r="C111" s="350"/>
      <c r="D111" s="350"/>
      <c r="E111" s="350"/>
      <c r="F111" s="350"/>
      <c r="G111" s="350"/>
      <c r="H111" s="278"/>
      <c r="I111" s="42"/>
    </row>
    <row r="112" spans="1:9" s="72" customFormat="1" x14ac:dyDescent="0.3">
      <c r="A112" s="96"/>
      <c r="B112" s="96"/>
      <c r="C112" s="96"/>
      <c r="D112" s="96"/>
      <c r="E112" s="96"/>
      <c r="F112" s="96"/>
      <c r="G112" s="96"/>
      <c r="H112" s="278"/>
      <c r="I112" s="42"/>
    </row>
    <row r="113" spans="1:9" s="72" customFormat="1" x14ac:dyDescent="0.3">
      <c r="A113" s="1" t="s">
        <v>1350</v>
      </c>
      <c r="B113"/>
      <c r="C113"/>
      <c r="D113"/>
      <c r="E113"/>
      <c r="F113"/>
      <c r="G113"/>
      <c r="H113" s="278"/>
      <c r="I113" s="47" t="s">
        <v>1346</v>
      </c>
    </row>
    <row r="114" spans="1:9" s="72" customFormat="1" ht="28.8" x14ac:dyDescent="0.3">
      <c r="A114" s="48"/>
      <c r="B114" s="60" t="s">
        <v>1340</v>
      </c>
      <c r="C114" s="60" t="s">
        <v>179</v>
      </c>
      <c r="D114" s="60" t="s">
        <v>1341</v>
      </c>
      <c r="E114" s="60" t="s">
        <v>179</v>
      </c>
      <c r="F114" s="60" t="s">
        <v>174</v>
      </c>
      <c r="H114" s="279"/>
      <c r="I114" s="42"/>
    </row>
    <row r="115" spans="1:9" s="72" customFormat="1" x14ac:dyDescent="0.3">
      <c r="A115" s="69" t="s">
        <v>1351</v>
      </c>
      <c r="B115" s="16">
        <f>'Ref. CHAS'!B6</f>
        <v>3470</v>
      </c>
      <c r="C115" s="55">
        <f>B115/F115</f>
        <v>0.28177019894437677</v>
      </c>
      <c r="D115" s="16">
        <f>'Ref. CHAS'!C6</f>
        <v>8845</v>
      </c>
      <c r="E115" s="55">
        <f>D115/F115</f>
        <v>0.71822980105562317</v>
      </c>
      <c r="F115" s="16">
        <f>'Ref. CHAS'!D6</f>
        <v>12315</v>
      </c>
      <c r="H115" s="279"/>
      <c r="I115" s="61" t="s">
        <v>51</v>
      </c>
    </row>
    <row r="116" spans="1:9" s="72" customFormat="1" x14ac:dyDescent="0.3">
      <c r="A116" s="47" t="s">
        <v>1346</v>
      </c>
      <c r="B116"/>
      <c r="C116"/>
      <c r="D116"/>
      <c r="E116"/>
      <c r="F116"/>
      <c r="G116"/>
      <c r="H116" s="278"/>
      <c r="I116" s="42"/>
    </row>
    <row r="117" spans="1:9" s="72" customFormat="1" x14ac:dyDescent="0.3">
      <c r="A117" s="96"/>
      <c r="B117" s="96"/>
      <c r="C117" s="96"/>
      <c r="D117" s="96"/>
      <c r="E117" s="96"/>
      <c r="F117" s="96"/>
      <c r="G117" s="96"/>
      <c r="H117" s="278"/>
      <c r="I117" s="42"/>
    </row>
    <row r="118" spans="1:9" ht="14.4" customHeight="1" x14ac:dyDescent="0.3">
      <c r="A118" s="1" t="s">
        <v>54</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2705</v>
      </c>
      <c r="C120" s="55">
        <f>B120/B122</f>
        <v>0.77953890489913547</v>
      </c>
      <c r="D120" s="16">
        <f>'Ref. CHAS'!B63</f>
        <v>7145</v>
      </c>
      <c r="E120" s="55">
        <f>D120/D122</f>
        <v>0.80780101752402489</v>
      </c>
      <c r="F120" s="16">
        <f>'Ref. CHAS'!B55</f>
        <v>9850</v>
      </c>
      <c r="G120" s="55">
        <f>F120/F122</f>
        <v>0.79983759642712138</v>
      </c>
    </row>
    <row r="121" spans="1:9" x14ac:dyDescent="0.3">
      <c r="A121" s="69" t="s">
        <v>1344</v>
      </c>
      <c r="B121" s="16">
        <f>'Ref. CHAS'!C71</f>
        <v>2230</v>
      </c>
      <c r="C121" s="55">
        <f>B121/B122</f>
        <v>0.64265129682997113</v>
      </c>
      <c r="D121" s="16">
        <f>'Ref. CHAS'!C63</f>
        <v>6470</v>
      </c>
      <c r="E121" s="55">
        <f>D121/D122</f>
        <v>0.73148671565856416</v>
      </c>
      <c r="F121" s="16">
        <f>'Ref. CHAS'!C55</f>
        <v>8700</v>
      </c>
      <c r="G121" s="55">
        <f>F121/F122</f>
        <v>0.70645554202192451</v>
      </c>
    </row>
    <row r="122" spans="1:9" x14ac:dyDescent="0.3">
      <c r="A122" s="69" t="s">
        <v>1352</v>
      </c>
      <c r="B122" s="16">
        <f>'Ref. CHAS'!D71</f>
        <v>3470</v>
      </c>
      <c r="C122" s="55"/>
      <c r="D122" s="16">
        <f>'Ref. CHAS'!D63</f>
        <v>8845</v>
      </c>
      <c r="E122" s="55"/>
      <c r="F122" s="16">
        <f>'Ref. CHAS'!D55</f>
        <v>12315</v>
      </c>
      <c r="G122" s="55"/>
    </row>
    <row r="123" spans="1:9" x14ac:dyDescent="0.3">
      <c r="A123" s="47" t="s">
        <v>1346</v>
      </c>
    </row>
    <row r="124" spans="1:9" s="72" customFormat="1" x14ac:dyDescent="0.3">
      <c r="A124" s="350" t="s">
        <v>2465</v>
      </c>
      <c r="B124" s="350"/>
      <c r="C124" s="350"/>
      <c r="D124" s="350"/>
      <c r="E124" s="350"/>
      <c r="F124" s="350"/>
      <c r="G124" s="350"/>
      <c r="H124" s="278"/>
      <c r="I124" s="42"/>
    </row>
    <row r="125" spans="1:9" s="72" customFormat="1" x14ac:dyDescent="0.3">
      <c r="A125" s="96"/>
      <c r="B125" s="96"/>
      <c r="C125" s="96"/>
      <c r="D125" s="96"/>
      <c r="E125" s="96"/>
      <c r="F125" s="96"/>
      <c r="G125" s="96"/>
      <c r="H125" s="278"/>
      <c r="I125" s="42"/>
    </row>
    <row r="126" spans="1:9" s="72" customFormat="1" x14ac:dyDescent="0.3">
      <c r="A126" s="1" t="s">
        <v>1353</v>
      </c>
      <c r="B126"/>
      <c r="C126"/>
      <c r="D126"/>
      <c r="E126"/>
      <c r="F126"/>
      <c r="G126"/>
      <c r="H126" s="278"/>
      <c r="I126" s="42"/>
    </row>
    <row r="127" spans="1:9" s="72" customFormat="1" ht="28.8" x14ac:dyDescent="0.3">
      <c r="A127" s="48"/>
      <c r="B127" s="60" t="s">
        <v>1340</v>
      </c>
      <c r="C127" s="60" t="s">
        <v>179</v>
      </c>
      <c r="D127" s="60" t="s">
        <v>1341</v>
      </c>
      <c r="E127" s="60" t="s">
        <v>179</v>
      </c>
      <c r="F127" s="60" t="s">
        <v>174</v>
      </c>
      <c r="G127" s="60" t="s">
        <v>179</v>
      </c>
      <c r="H127" s="278"/>
      <c r="I127" s="42"/>
    </row>
    <row r="128" spans="1:9" s="72" customFormat="1" x14ac:dyDescent="0.3">
      <c r="A128" s="13" t="s">
        <v>1354</v>
      </c>
      <c r="B128" s="16">
        <f>'Ref. CHAS'!B47</f>
        <v>2725</v>
      </c>
      <c r="C128" s="55">
        <f>B128/B130</f>
        <v>0.78530259365994237</v>
      </c>
      <c r="D128" s="16">
        <f>'Ref. CHAS'!B39</f>
        <v>7405</v>
      </c>
      <c r="E128" s="55">
        <f>D128/D130</f>
        <v>0.83719615602035047</v>
      </c>
      <c r="F128" s="16">
        <f>'Ref. CHAS'!B31</f>
        <v>10130</v>
      </c>
      <c r="G128" s="55">
        <f>F128/F130</f>
        <v>0.82257409663012582</v>
      </c>
      <c r="H128" s="278"/>
      <c r="I128" s="42"/>
    </row>
    <row r="129" spans="1:9" s="72" customFormat="1" x14ac:dyDescent="0.3">
      <c r="A129" s="13" t="s">
        <v>1355</v>
      </c>
      <c r="B129" s="16">
        <f>'Ref. CHAS'!C47</f>
        <v>745</v>
      </c>
      <c r="C129" s="55">
        <f>B129/B130</f>
        <v>0.21469740634005763</v>
      </c>
      <c r="D129" s="16">
        <f>'Ref. CHAS'!C39</f>
        <v>1440</v>
      </c>
      <c r="E129" s="55">
        <f>D129/D130</f>
        <v>0.16280384397964953</v>
      </c>
      <c r="F129" s="16">
        <f>'Ref. CHAS'!C31</f>
        <v>2185</v>
      </c>
      <c r="G129" s="55">
        <f>F129/F130</f>
        <v>0.17742590336987413</v>
      </c>
      <c r="H129" s="278"/>
      <c r="I129" s="42"/>
    </row>
    <row r="130" spans="1:9" s="72" customFormat="1" x14ac:dyDescent="0.3">
      <c r="A130" s="13" t="s">
        <v>174</v>
      </c>
      <c r="B130" s="16">
        <f>'Ref. CHAS'!D47</f>
        <v>3470</v>
      </c>
      <c r="C130" s="55"/>
      <c r="D130" s="16">
        <f>'Ref. CHAS'!D39</f>
        <v>8845</v>
      </c>
      <c r="E130" s="55"/>
      <c r="F130" s="16">
        <f>'Ref. CHAS'!D31</f>
        <v>12315</v>
      </c>
      <c r="G130" s="55"/>
      <c r="H130" s="278"/>
      <c r="I130" s="42"/>
    </row>
    <row r="131" spans="1:9" s="72" customFormat="1" x14ac:dyDescent="0.3">
      <c r="A131" s="47" t="s">
        <v>1346</v>
      </c>
      <c r="B131"/>
      <c r="C131"/>
      <c r="D131"/>
      <c r="E131"/>
      <c r="F131"/>
      <c r="G131"/>
      <c r="H131" s="278"/>
      <c r="I131" s="42"/>
    </row>
    <row r="132" spans="1:9" s="72" customFormat="1" x14ac:dyDescent="0.3">
      <c r="A132" s="96"/>
      <c r="B132" s="96"/>
      <c r="C132" s="96"/>
      <c r="D132" s="96"/>
      <c r="E132" s="96"/>
      <c r="F132" s="96"/>
      <c r="G132" s="96"/>
      <c r="H132" s="278"/>
      <c r="I132" s="47" t="s">
        <v>1346</v>
      </c>
    </row>
    <row r="133" spans="1:9" x14ac:dyDescent="0.3">
      <c r="A133" s="47"/>
    </row>
    <row r="134" spans="1:9" x14ac:dyDescent="0.3">
      <c r="A134" s="1" t="s">
        <v>1356</v>
      </c>
      <c r="I134" s="61" t="s">
        <v>1357</v>
      </c>
    </row>
    <row r="135" spans="1:9" ht="28.2" customHeight="1" x14ac:dyDescent="0.3">
      <c r="A135" s="48" t="s">
        <v>172</v>
      </c>
      <c r="B135" s="60" t="str">
        <f>B3</f>
        <v>City of Bakersfield</v>
      </c>
      <c r="C135" s="60" t="s">
        <v>179</v>
      </c>
      <c r="D135" s="60" t="str">
        <f>B4</f>
        <v>Kern County</v>
      </c>
      <c r="E135" s="60" t="s">
        <v>179</v>
      </c>
      <c r="F135" s="60" t="s">
        <v>173</v>
      </c>
      <c r="G135" s="60" t="s">
        <v>179</v>
      </c>
      <c r="H135" s="273"/>
    </row>
    <row r="136" spans="1:9" x14ac:dyDescent="0.3">
      <c r="A136" s="13" t="s">
        <v>180</v>
      </c>
      <c r="B136" s="16">
        <f>'Ref. ACS-5-YR'!H848</f>
        <v>118568</v>
      </c>
      <c r="C136" s="55"/>
      <c r="D136" s="16">
        <f>'Ref. ACS-5-YR'!R848</f>
        <v>273556</v>
      </c>
      <c r="E136" s="55"/>
      <c r="F136" s="16">
        <f>'Ref. ACS-5-YR'!AB848</f>
        <v>13103114</v>
      </c>
      <c r="G136" s="55"/>
      <c r="H136" s="274"/>
    </row>
    <row r="137" spans="1:9" hidden="1" x14ac:dyDescent="0.3">
      <c r="A137" s="13" t="s">
        <v>1358</v>
      </c>
      <c r="B137" s="16">
        <f>'Ref. ACS-5-YR'!H849</f>
        <v>5086</v>
      </c>
      <c r="C137" s="55">
        <v>4.7673832468495179E-2</v>
      </c>
      <c r="D137" s="16">
        <f>'Ref. ACS-5-YR'!R849</f>
        <v>10549</v>
      </c>
      <c r="E137" s="55">
        <v>3.7150948666151359E-2</v>
      </c>
      <c r="F137" s="16">
        <f>'Ref. ACS-5-YR'!AB849</f>
        <v>359552</v>
      </c>
      <c r="G137" s="55">
        <v>2.8565348176739114E-2</v>
      </c>
      <c r="H137" s="274"/>
    </row>
    <row r="138" spans="1:9" hidden="1" x14ac:dyDescent="0.3">
      <c r="A138" s="13" t="s">
        <v>1359</v>
      </c>
      <c r="B138" s="16">
        <f>'Ref. ACS-5-YR'!H850</f>
        <v>404</v>
      </c>
      <c r="C138" s="55">
        <v>7.5908080059303188E-3</v>
      </c>
      <c r="D138" s="16">
        <f>'Ref. ACS-5-YR'!R850</f>
        <v>1058</v>
      </c>
      <c r="E138" s="55">
        <v>5.7744896169610203E-3</v>
      </c>
      <c r="F138" s="16">
        <f>'Ref. ACS-5-YR'!AB850</f>
        <v>54257</v>
      </c>
      <c r="G138" s="55">
        <v>4.593819230610599E-3</v>
      </c>
      <c r="H138" s="274"/>
    </row>
    <row r="139" spans="1:9" hidden="1" x14ac:dyDescent="0.3">
      <c r="A139" s="13" t="s">
        <v>1360</v>
      </c>
      <c r="B139" s="16">
        <f>'Ref. ACS-5-YR'!H851</f>
        <v>412</v>
      </c>
      <c r="C139" s="55">
        <v>3.6827279466271311E-3</v>
      </c>
      <c r="D139" s="16">
        <f>'Ref. ACS-5-YR'!R851</f>
        <v>763</v>
      </c>
      <c r="E139" s="55">
        <v>2.8710060862730835E-3</v>
      </c>
      <c r="F139" s="16">
        <f>'Ref. ACS-5-YR'!AB851</f>
        <v>19701</v>
      </c>
      <c r="G139" s="55">
        <v>1.7038904297106484E-3</v>
      </c>
      <c r="H139" s="274"/>
    </row>
    <row r="140" spans="1:9" hidden="1" x14ac:dyDescent="0.3">
      <c r="A140" s="13" t="s">
        <v>1361</v>
      </c>
      <c r="B140" s="16">
        <f>'Ref. ACS-5-YR'!H852</f>
        <v>187</v>
      </c>
      <c r="C140" s="55">
        <v>5.3965900667160864E-3</v>
      </c>
      <c r="D140" s="16">
        <f>'Ref. ACS-5-YR'!R852</f>
        <v>673</v>
      </c>
      <c r="E140" s="55">
        <v>3.88755009645801E-3</v>
      </c>
      <c r="F140" s="16">
        <f>'Ref. ACS-5-YR'!AB852</f>
        <v>18723</v>
      </c>
      <c r="G140" s="55">
        <v>1.6447839993449995E-3</v>
      </c>
      <c r="H140" s="274"/>
    </row>
    <row r="141" spans="1:9" hidden="1" x14ac:dyDescent="0.3">
      <c r="A141" s="13" t="s">
        <v>1362</v>
      </c>
      <c r="B141" s="16">
        <f>'Ref. ACS-5-YR'!H853</f>
        <v>383</v>
      </c>
      <c r="C141" s="55">
        <v>5.1060044477390662E-3</v>
      </c>
      <c r="D141" s="16">
        <f>'Ref. ACS-5-YR'!R853</f>
        <v>1119</v>
      </c>
      <c r="E141" s="55">
        <v>4.1830948406331803E-3</v>
      </c>
      <c r="F141" s="16">
        <f>'Ref. ACS-5-YR'!AB853</f>
        <v>21780</v>
      </c>
      <c r="G141" s="55">
        <v>1.8241731654352956E-3</v>
      </c>
      <c r="H141" s="274"/>
    </row>
    <row r="142" spans="1:9" hidden="1" x14ac:dyDescent="0.3">
      <c r="A142" s="13" t="s">
        <v>1363</v>
      </c>
      <c r="B142" s="16">
        <f>'Ref. ACS-5-YR'!H854</f>
        <v>255</v>
      </c>
      <c r="C142" s="55">
        <v>3.6649369903632321E-3</v>
      </c>
      <c r="D142" s="16">
        <f>'Ref. ACS-5-YR'!R854</f>
        <v>723</v>
      </c>
      <c r="E142" s="55">
        <v>2.6046910420712815E-3</v>
      </c>
      <c r="F142" s="16">
        <f>'Ref. ACS-5-YR'!AB854</f>
        <v>21246</v>
      </c>
      <c r="G142" s="55">
        <v>1.7190695129952118E-3</v>
      </c>
      <c r="H142" s="274"/>
    </row>
    <row r="143" spans="1:9" hidden="1" x14ac:dyDescent="0.3">
      <c r="A143" s="13" t="s">
        <v>1364</v>
      </c>
      <c r="B143" s="16">
        <f>'Ref. ACS-5-YR'!H855</f>
        <v>559</v>
      </c>
      <c r="C143" s="55">
        <v>3.9436619718309857E-3</v>
      </c>
      <c r="D143" s="16">
        <f>'Ref. ACS-5-YR'!R855</f>
        <v>902</v>
      </c>
      <c r="E143" s="55">
        <v>3.1275778971504289E-3</v>
      </c>
      <c r="F143" s="16">
        <f>'Ref. ACS-5-YR'!AB855</f>
        <v>21150</v>
      </c>
      <c r="G143" s="55">
        <v>1.7517275406680607E-3</v>
      </c>
      <c r="H143" s="274"/>
    </row>
    <row r="144" spans="1:9" hidden="1" x14ac:dyDescent="0.3">
      <c r="A144" s="13" t="s">
        <v>1365</v>
      </c>
      <c r="B144" s="16">
        <f>'Ref. ACS-5-YR'!H856</f>
        <v>404</v>
      </c>
      <c r="C144" s="55">
        <v>2.206078576723499E-3</v>
      </c>
      <c r="D144" s="16">
        <f>'Ref. ACS-5-YR'!R856</f>
        <v>771</v>
      </c>
      <c r="E144" s="55">
        <v>1.8771962871785544E-3</v>
      </c>
      <c r="F144" s="16">
        <f>'Ref. ACS-5-YR'!AB856</f>
        <v>18539</v>
      </c>
      <c r="G144" s="55">
        <v>1.5208214858543976E-3</v>
      </c>
      <c r="H144" s="274"/>
    </row>
    <row r="145" spans="1:8" hidden="1" x14ac:dyDescent="0.3">
      <c r="A145" s="13" t="s">
        <v>1366</v>
      </c>
      <c r="B145" s="16">
        <f>'Ref. ACS-5-YR'!H857</f>
        <v>354</v>
      </c>
      <c r="C145" s="55">
        <v>2.8880652335063011E-3</v>
      </c>
      <c r="D145" s="16">
        <f>'Ref. ACS-5-YR'!R857</f>
        <v>770</v>
      </c>
      <c r="E145" s="55">
        <v>2.3123940423375967E-3</v>
      </c>
      <c r="F145" s="16">
        <f>'Ref. ACS-5-YR'!AB857</f>
        <v>18777</v>
      </c>
      <c r="G145" s="55">
        <v>1.5122353377338366E-3</v>
      </c>
      <c r="H145" s="274"/>
    </row>
    <row r="146" spans="1:8" hidden="1" x14ac:dyDescent="0.3">
      <c r="A146" s="13" t="s">
        <v>1367</v>
      </c>
      <c r="B146" s="16">
        <f>'Ref. ACS-5-YR'!H858</f>
        <v>317</v>
      </c>
      <c r="C146" s="55">
        <v>1.6723498888065234E-3</v>
      </c>
      <c r="D146" s="16">
        <f>'Ref. ACS-5-YR'!R858</f>
        <v>531</v>
      </c>
      <c r="E146" s="55">
        <v>1.5037056764077349E-3</v>
      </c>
      <c r="F146" s="16">
        <f>'Ref. ACS-5-YR'!AB858</f>
        <v>16116</v>
      </c>
      <c r="G146" s="55">
        <v>1.244684829334207E-3</v>
      </c>
      <c r="H146" s="274"/>
    </row>
    <row r="147" spans="1:8" hidden="1" x14ac:dyDescent="0.3">
      <c r="A147" s="13" t="s">
        <v>1368</v>
      </c>
      <c r="B147" s="16">
        <f>'Ref. ACS-5-YR'!H859</f>
        <v>600</v>
      </c>
      <c r="C147" s="55">
        <v>3.6649369903632321E-3</v>
      </c>
      <c r="D147" s="16">
        <f>'Ref. ACS-5-YR'!R859</f>
        <v>1130</v>
      </c>
      <c r="E147" s="55">
        <v>2.4098263755821582E-3</v>
      </c>
      <c r="F147" s="16">
        <f>'Ref. ACS-5-YR'!AB859</f>
        <v>29732</v>
      </c>
      <c r="G147" s="55">
        <v>2.3674770201711618E-3</v>
      </c>
      <c r="H147" s="274"/>
    </row>
    <row r="148" spans="1:8" hidden="1" x14ac:dyDescent="0.3">
      <c r="A148" s="13" t="s">
        <v>1369</v>
      </c>
      <c r="B148" s="16">
        <f>'Ref. ACS-5-YR'!H860</f>
        <v>526</v>
      </c>
      <c r="C148" s="55">
        <v>3.5819125277983693E-3</v>
      </c>
      <c r="D148" s="16">
        <f>'Ref. ACS-5-YR'!R860</f>
        <v>949</v>
      </c>
      <c r="E148" s="55">
        <v>2.8839970640390251E-3</v>
      </c>
      <c r="F148" s="16">
        <f>'Ref. ACS-5-YR'!AB860</f>
        <v>34492</v>
      </c>
      <c r="G148" s="55">
        <v>2.5556056584556002E-3</v>
      </c>
      <c r="H148" s="274"/>
    </row>
    <row r="149" spans="1:8" hidden="1" x14ac:dyDescent="0.3">
      <c r="A149" s="13" t="s">
        <v>1370</v>
      </c>
      <c r="B149" s="16">
        <f>'Ref. ACS-5-YR'!H861</f>
        <v>226</v>
      </c>
      <c r="C149" s="55">
        <v>1.8977020014825797E-3</v>
      </c>
      <c r="D149" s="16">
        <f>'Ref. ACS-5-YR'!R861</f>
        <v>484</v>
      </c>
      <c r="E149" s="55">
        <v>1.8771962871785544E-3</v>
      </c>
      <c r="F149" s="16">
        <f>'Ref. ACS-5-YR'!AB861</f>
        <v>35106</v>
      </c>
      <c r="G149" s="55">
        <v>2.6554962923939149E-3</v>
      </c>
      <c r="H149" s="274"/>
    </row>
    <row r="150" spans="1:8" hidden="1" x14ac:dyDescent="0.3">
      <c r="A150" s="13" t="s">
        <v>1371</v>
      </c>
      <c r="B150" s="16">
        <f>'Ref. ACS-5-YR'!H862</f>
        <v>359</v>
      </c>
      <c r="C150" s="55">
        <v>1.3402520385470719E-3</v>
      </c>
      <c r="D150" s="16">
        <f>'Ref. ACS-5-YR'!R862</f>
        <v>525</v>
      </c>
      <c r="E150" s="55">
        <v>9.8406656577007274E-4</v>
      </c>
      <c r="F150" s="16">
        <f>'Ref. ACS-5-YR'!AB862</f>
        <v>19282</v>
      </c>
      <c r="G150" s="55">
        <v>1.3957857038487255E-3</v>
      </c>
      <c r="H150" s="274"/>
    </row>
    <row r="151" spans="1:8" hidden="1" x14ac:dyDescent="0.3">
      <c r="A151" s="13" t="s">
        <v>1372</v>
      </c>
      <c r="B151" s="16">
        <f>'Ref. ACS-5-YR'!H863</f>
        <v>61</v>
      </c>
      <c r="C151" s="55">
        <v>2.9651593773165309E-4</v>
      </c>
      <c r="D151" s="16">
        <f>'Ref. ACS-5-YR'!R863</f>
        <v>101</v>
      </c>
      <c r="E151" s="55">
        <v>3.5725188856339273E-4</v>
      </c>
      <c r="F151" s="16">
        <f>'Ref. ACS-5-YR'!AB863</f>
        <v>11093</v>
      </c>
      <c r="G151" s="55">
        <v>7.3380901616081735E-4</v>
      </c>
      <c r="H151" s="274"/>
    </row>
    <row r="152" spans="1:8" hidden="1" x14ac:dyDescent="0.3">
      <c r="A152" s="13" t="s">
        <v>1373</v>
      </c>
      <c r="B152" s="16">
        <f>'Ref. ACS-5-YR'!H864</f>
        <v>23</v>
      </c>
      <c r="C152" s="55">
        <v>4.4477390659747963E-4</v>
      </c>
      <c r="D152" s="16">
        <f>'Ref. ACS-5-YR'!R864</f>
        <v>23</v>
      </c>
      <c r="E152" s="55">
        <v>3.052879774996265E-4</v>
      </c>
      <c r="F152" s="16">
        <f>'Ref. ACS-5-YR'!AB864</f>
        <v>10009</v>
      </c>
      <c r="G152" s="55">
        <v>7.1456684492634539E-4</v>
      </c>
      <c r="H152" s="274"/>
    </row>
    <row r="153" spans="1:8" hidden="1" x14ac:dyDescent="0.3">
      <c r="A153" s="13" t="s">
        <v>1374</v>
      </c>
      <c r="B153" s="16">
        <f>'Ref. ACS-5-YR'!H865</f>
        <v>16</v>
      </c>
      <c r="C153" s="55">
        <v>2.9651593773165309E-4</v>
      </c>
      <c r="D153" s="16">
        <f>'Ref. ACS-5-YR'!R865</f>
        <v>27</v>
      </c>
      <c r="E153" s="55">
        <v>1.9161692204763792E-4</v>
      </c>
      <c r="F153" s="16">
        <f>'Ref. ACS-5-YR'!AB865</f>
        <v>9549</v>
      </c>
      <c r="G153" s="55">
        <v>6.2740210909529139E-4</v>
      </c>
      <c r="H153" s="274"/>
    </row>
    <row r="154" spans="1:8" hidden="1" x14ac:dyDescent="0.3">
      <c r="A154" s="13" t="s">
        <v>1375</v>
      </c>
      <c r="B154" s="16">
        <f>'Ref. ACS-5-YR'!H866</f>
        <v>48946</v>
      </c>
      <c r="C154" s="55">
        <v>0.3941349147516679</v>
      </c>
      <c r="D154" s="16">
        <f>'Ref. ACS-5-YR'!R866</f>
        <v>104237</v>
      </c>
      <c r="E154" s="55">
        <v>0.37070404604002521</v>
      </c>
      <c r="F154" s="16">
        <f>'Ref. ACS-5-YR'!AB866</f>
        <v>4474488</v>
      </c>
      <c r="G154" s="55">
        <v>0.34205335892414335</v>
      </c>
      <c r="H154" s="274"/>
    </row>
    <row r="155" spans="1:8" hidden="1" x14ac:dyDescent="0.3">
      <c r="A155" s="13" t="s">
        <v>1359</v>
      </c>
      <c r="B155" s="16">
        <f>'Ref. ACS-5-YR'!H867</f>
        <v>2259</v>
      </c>
      <c r="C155" s="55">
        <v>3.0558932542624165E-2</v>
      </c>
      <c r="D155" s="16">
        <f>'Ref. ACS-5-YR'!R867</f>
        <v>5582</v>
      </c>
      <c r="E155" s="55">
        <v>2.5199249121485127E-2</v>
      </c>
      <c r="F155" s="16">
        <f>'Ref. ACS-5-YR'!AB867</f>
        <v>172775</v>
      </c>
      <c r="G155" s="55">
        <v>1.3800469876955898E-2</v>
      </c>
      <c r="H155" s="274"/>
    </row>
    <row r="156" spans="1:8" hidden="1" x14ac:dyDescent="0.3">
      <c r="A156" s="13" t="s">
        <v>1360</v>
      </c>
      <c r="B156" s="16">
        <f>'Ref. ACS-5-YR'!H868</f>
        <v>1703</v>
      </c>
      <c r="C156" s="55">
        <v>2.0969607116382506E-2</v>
      </c>
      <c r="D156" s="16">
        <f>'Ref. ACS-5-YR'!R868</f>
        <v>4329</v>
      </c>
      <c r="E156" s="55">
        <v>1.772618916162725E-2</v>
      </c>
      <c r="F156" s="16">
        <f>'Ref. ACS-5-YR'!AB868</f>
        <v>101332</v>
      </c>
      <c r="G156" s="55">
        <v>8.5573231947278592E-3</v>
      </c>
      <c r="H156" s="274"/>
    </row>
    <row r="157" spans="1:8" hidden="1" x14ac:dyDescent="0.3">
      <c r="A157" s="13" t="s">
        <v>1361</v>
      </c>
      <c r="B157" s="16">
        <f>'Ref. ACS-5-YR'!H869</f>
        <v>1488</v>
      </c>
      <c r="C157" s="55">
        <v>2.0702742772424017E-2</v>
      </c>
      <c r="D157" s="16">
        <f>'Ref. ACS-5-YR'!R869</f>
        <v>4515</v>
      </c>
      <c r="E157" s="55">
        <v>1.7252018473170382E-2</v>
      </c>
      <c r="F157" s="16">
        <f>'Ref. ACS-5-YR'!AB869</f>
        <v>107030</v>
      </c>
      <c r="G157" s="55">
        <v>9.4124882151283944E-3</v>
      </c>
      <c r="H157" s="274"/>
    </row>
    <row r="158" spans="1:8" hidden="1" x14ac:dyDescent="0.3">
      <c r="A158" s="13" t="s">
        <v>1362</v>
      </c>
      <c r="B158" s="16">
        <f>'Ref. ACS-5-YR'!H870</f>
        <v>1523</v>
      </c>
      <c r="C158" s="55">
        <v>2.4237212750185321E-2</v>
      </c>
      <c r="D158" s="16">
        <f>'Ref. ACS-5-YR'!R870</f>
        <v>4507</v>
      </c>
      <c r="E158" s="55">
        <v>2.1003163303086006E-2</v>
      </c>
      <c r="F158" s="16">
        <f>'Ref. ACS-5-YR'!AB870</f>
        <v>133407</v>
      </c>
      <c r="G158" s="55">
        <v>1.138469577360658E-2</v>
      </c>
      <c r="H158" s="274"/>
    </row>
    <row r="159" spans="1:8" hidden="1" x14ac:dyDescent="0.3">
      <c r="A159" s="13" t="s">
        <v>1363</v>
      </c>
      <c r="B159" s="16">
        <f>'Ref. ACS-5-YR'!H871</f>
        <v>2559</v>
      </c>
      <c r="C159" s="55">
        <v>2.1776130467012603E-2</v>
      </c>
      <c r="D159" s="16">
        <f>'Ref. ACS-5-YR'!R871</f>
        <v>5722</v>
      </c>
      <c r="E159" s="55">
        <v>2.0753086981091632E-2</v>
      </c>
      <c r="F159" s="16">
        <f>'Ref. ACS-5-YR'!AB871</f>
        <v>142211</v>
      </c>
      <c r="G159" s="55">
        <v>1.1859847077635492E-2</v>
      </c>
      <c r="H159" s="274"/>
    </row>
    <row r="160" spans="1:8" hidden="1" x14ac:dyDescent="0.3">
      <c r="A160" s="13" t="s">
        <v>1364</v>
      </c>
      <c r="B160" s="16">
        <f>'Ref. ACS-5-YR'!H872</f>
        <v>2056</v>
      </c>
      <c r="C160" s="55">
        <v>2.1568569310600444E-2</v>
      </c>
      <c r="D160" s="16">
        <f>'Ref. ACS-5-YR'!R872</f>
        <v>5822</v>
      </c>
      <c r="E160" s="55">
        <v>2.0746591492208661E-2</v>
      </c>
      <c r="F160" s="16">
        <f>'Ref. ACS-5-YR'!AB872</f>
        <v>158629</v>
      </c>
      <c r="G160" s="55">
        <v>1.3173681064154933E-2</v>
      </c>
      <c r="H160" s="274"/>
    </row>
    <row r="161" spans="1:8" hidden="1" x14ac:dyDescent="0.3">
      <c r="A161" s="13" t="s">
        <v>1365</v>
      </c>
      <c r="B161" s="16">
        <f>'Ref. ACS-5-YR'!H873</f>
        <v>2092</v>
      </c>
      <c r="C161" s="55">
        <v>1.7043736100815419E-2</v>
      </c>
      <c r="D161" s="16">
        <f>'Ref. ACS-5-YR'!R873</f>
        <v>5049</v>
      </c>
      <c r="E161" s="55">
        <v>1.6875280117958077E-2</v>
      </c>
      <c r="F161" s="16">
        <f>'Ref. ACS-5-YR'!AB873</f>
        <v>149167</v>
      </c>
      <c r="G161" s="55">
        <v>1.2234801099578927E-2</v>
      </c>
      <c r="H161" s="274"/>
    </row>
    <row r="162" spans="1:8" hidden="1" x14ac:dyDescent="0.3">
      <c r="A162" s="13" t="s">
        <v>1366</v>
      </c>
      <c r="B162" s="16">
        <f>'Ref. ACS-5-YR'!H874</f>
        <v>1702</v>
      </c>
      <c r="C162" s="55">
        <v>1.9220163083765753E-2</v>
      </c>
      <c r="D162" s="16">
        <f>'Ref. ACS-5-YR'!R874</f>
        <v>4556</v>
      </c>
      <c r="E162" s="55">
        <v>1.7690463972770909E-2</v>
      </c>
      <c r="F162" s="16">
        <f>'Ref. ACS-5-YR'!AB874</f>
        <v>162714</v>
      </c>
      <c r="G162" s="55">
        <v>1.2689790287931877E-2</v>
      </c>
      <c r="H162" s="274"/>
    </row>
    <row r="163" spans="1:8" hidden="1" x14ac:dyDescent="0.3">
      <c r="A163" s="13" t="s">
        <v>1367</v>
      </c>
      <c r="B163" s="16">
        <f>'Ref. ACS-5-YR'!H875</f>
        <v>1796</v>
      </c>
      <c r="C163" s="55">
        <v>1.6118606375092662E-2</v>
      </c>
      <c r="D163" s="16">
        <f>'Ref. ACS-5-YR'!R875</f>
        <v>4499</v>
      </c>
      <c r="E163" s="55">
        <v>1.4410242086870669E-2</v>
      </c>
      <c r="F163" s="16">
        <f>'Ref. ACS-5-YR'!AB875</f>
        <v>141641</v>
      </c>
      <c r="G163" s="55">
        <v>1.1388452213409325E-2</v>
      </c>
      <c r="H163" s="274"/>
    </row>
    <row r="164" spans="1:8" hidden="1" x14ac:dyDescent="0.3">
      <c r="A164" s="13" t="s">
        <v>1368</v>
      </c>
      <c r="B164" s="16">
        <f>'Ref. ACS-5-YR'!H876</f>
        <v>3584</v>
      </c>
      <c r="C164" s="55">
        <v>3.1988139362490731E-2</v>
      </c>
      <c r="D164" s="16">
        <f>'Ref. ACS-5-YR'!R876</f>
        <v>7781</v>
      </c>
      <c r="E164" s="55">
        <v>2.9940956006053794E-2</v>
      </c>
      <c r="F164" s="16">
        <f>'Ref. ACS-5-YR'!AB876</f>
        <v>300078</v>
      </c>
      <c r="G164" s="55">
        <v>2.3781100446740353E-2</v>
      </c>
      <c r="H164" s="274"/>
    </row>
    <row r="165" spans="1:8" hidden="1" x14ac:dyDescent="0.3">
      <c r="A165" s="13" t="s">
        <v>1369</v>
      </c>
      <c r="B165" s="16">
        <f>'Ref. ACS-5-YR'!H877</f>
        <v>5938</v>
      </c>
      <c r="C165" s="55">
        <v>4.3795404002965159E-2</v>
      </c>
      <c r="D165" s="16">
        <f>'Ref. ACS-5-YR'!R877</f>
        <v>11704</v>
      </c>
      <c r="E165" s="55">
        <v>4.1054737484816792E-2</v>
      </c>
      <c r="F165" s="16">
        <f>'Ref. ACS-5-YR'!AB877</f>
        <v>428778</v>
      </c>
      <c r="G165" s="55">
        <v>3.2560820210198106E-2</v>
      </c>
      <c r="H165" s="274"/>
    </row>
    <row r="166" spans="1:8" hidden="1" x14ac:dyDescent="0.3">
      <c r="A166" s="13" t="s">
        <v>1370</v>
      </c>
      <c r="B166" s="16">
        <f>'Ref. ACS-5-YR'!H878</f>
        <v>7872</v>
      </c>
      <c r="C166" s="55">
        <v>5.0413639733135659E-2</v>
      </c>
      <c r="D166" s="16">
        <f>'Ref. ACS-5-YR'!R878</f>
        <v>15288</v>
      </c>
      <c r="E166" s="55">
        <v>4.7469032756750434E-2</v>
      </c>
      <c r="F166" s="16">
        <f>'Ref. ACS-5-YR'!AB878</f>
        <v>598398</v>
      </c>
      <c r="G166" s="55">
        <v>4.5974300125434422E-2</v>
      </c>
      <c r="H166" s="274"/>
    </row>
    <row r="167" spans="1:8" hidden="1" x14ac:dyDescent="0.3">
      <c r="A167" s="13" t="s">
        <v>1371</v>
      </c>
      <c r="B167" s="16">
        <f>'Ref. ACS-5-YR'!H879</f>
        <v>5405</v>
      </c>
      <c r="C167" s="55">
        <v>2.8346923647146034E-2</v>
      </c>
      <c r="D167" s="16">
        <f>'Ref. ACS-5-YR'!R879</f>
        <v>9160</v>
      </c>
      <c r="E167" s="55">
        <v>2.8421011607438634E-2</v>
      </c>
      <c r="F167" s="16">
        <f>'Ref. ACS-5-YR'!AB879</f>
        <v>478880</v>
      </c>
      <c r="G167" s="55">
        <v>3.5904204958715193E-2</v>
      </c>
      <c r="H167" s="274"/>
    </row>
    <row r="168" spans="1:8" hidden="1" x14ac:dyDescent="0.3">
      <c r="A168" s="13" t="s">
        <v>1372</v>
      </c>
      <c r="B168" s="16">
        <f>'Ref. ACS-5-YR'!H880</f>
        <v>3703</v>
      </c>
      <c r="C168" s="55">
        <v>1.8852483320978504E-2</v>
      </c>
      <c r="D168" s="16">
        <f>'Ref. ACS-5-YR'!R880</f>
        <v>6049</v>
      </c>
      <c r="E168" s="55">
        <v>1.9340318149045486E-2</v>
      </c>
      <c r="F168" s="16">
        <f>'Ref. ACS-5-YR'!AB880</f>
        <v>352103</v>
      </c>
      <c r="G168" s="55">
        <v>2.5746255097833792E-2</v>
      </c>
      <c r="H168" s="274"/>
    </row>
    <row r="169" spans="1:8" hidden="1" x14ac:dyDescent="0.3">
      <c r="A169" s="13" t="s">
        <v>1373</v>
      </c>
      <c r="B169" s="16">
        <f>'Ref. ACS-5-YR'!H881</f>
        <v>3087</v>
      </c>
      <c r="C169" s="55">
        <v>1.7168272794662712E-2</v>
      </c>
      <c r="D169" s="16">
        <f>'Ref. ACS-5-YR'!R881</f>
        <v>5856</v>
      </c>
      <c r="E169" s="55">
        <v>1.9820984326385325E-2</v>
      </c>
      <c r="F169" s="16">
        <f>'Ref. ACS-5-YR'!AB881</f>
        <v>448068</v>
      </c>
      <c r="G169" s="55">
        <v>3.2509993279805853E-2</v>
      </c>
      <c r="H169" s="274"/>
    </row>
    <row r="170" spans="1:8" hidden="1" x14ac:dyDescent="0.3">
      <c r="A170" s="13" t="s">
        <v>1374</v>
      </c>
      <c r="B170" s="16">
        <f>'Ref. ACS-5-YR'!H882</f>
        <v>2179</v>
      </c>
      <c r="C170" s="55">
        <v>1.1374351371386211E-2</v>
      </c>
      <c r="D170" s="16">
        <f>'Ref. ACS-5-YR'!R882</f>
        <v>3818</v>
      </c>
      <c r="E170" s="55">
        <v>1.3000720999266011E-2</v>
      </c>
      <c r="F170" s="16">
        <f>'Ref. ACS-5-YR'!AB882</f>
        <v>599277</v>
      </c>
      <c r="G170" s="55">
        <v>4.1075136002286371E-2</v>
      </c>
      <c r="H170" s="274"/>
    </row>
    <row r="171" spans="1:8" hidden="1" x14ac:dyDescent="0.3">
      <c r="A171" s="13" t="s">
        <v>1376</v>
      </c>
      <c r="B171" s="16">
        <f>'Ref. ACS-5-YR'!H883</f>
        <v>43564</v>
      </c>
      <c r="C171" s="55">
        <v>0.3492008895478132</v>
      </c>
      <c r="D171" s="16">
        <f>'Ref. ACS-5-YR'!R883</f>
        <v>100653</v>
      </c>
      <c r="E171" s="55">
        <v>0.36356875150208179</v>
      </c>
      <c r="F171" s="16">
        <f>'Ref. ACS-5-YR'!AB883</f>
        <v>5070224</v>
      </c>
      <c r="G171" s="55">
        <v>0.39001144257561138</v>
      </c>
      <c r="H171" s="274"/>
    </row>
    <row r="172" spans="1:8" hidden="1" x14ac:dyDescent="0.3">
      <c r="A172" s="13" t="s">
        <v>1359</v>
      </c>
      <c r="B172" s="16">
        <f>'Ref. ACS-5-YR'!H884</f>
        <v>2521</v>
      </c>
      <c r="C172" s="55">
        <v>2.7404002965159376E-2</v>
      </c>
      <c r="D172" s="16">
        <f>'Ref. ACS-5-YR'!R884</f>
        <v>6879</v>
      </c>
      <c r="E172" s="55">
        <v>2.3289575389891719E-2</v>
      </c>
      <c r="F172" s="16">
        <f>'Ref. ACS-5-YR'!AB884</f>
        <v>215299</v>
      </c>
      <c r="G172" s="55">
        <v>1.6798875459914726E-2</v>
      </c>
      <c r="H172" s="274"/>
    </row>
    <row r="173" spans="1:8" hidden="1" x14ac:dyDescent="0.3">
      <c r="A173" s="13" t="s">
        <v>1360</v>
      </c>
      <c r="B173" s="16">
        <f>'Ref. ACS-5-YR'!H885</f>
        <v>1578</v>
      </c>
      <c r="C173" s="55">
        <v>2.059006671608599E-2</v>
      </c>
      <c r="D173" s="16">
        <f>'Ref. ACS-5-YR'!R885</f>
        <v>5287</v>
      </c>
      <c r="E173" s="55">
        <v>1.693049177346333E-2</v>
      </c>
      <c r="F173" s="16">
        <f>'Ref. ACS-5-YR'!AB885</f>
        <v>154532</v>
      </c>
      <c r="G173" s="55">
        <v>1.2835218171723882E-2</v>
      </c>
      <c r="H173" s="274"/>
    </row>
    <row r="174" spans="1:8" hidden="1" x14ac:dyDescent="0.3">
      <c r="A174" s="13" t="s">
        <v>1361</v>
      </c>
      <c r="B174" s="16">
        <f>'Ref. ACS-5-YR'!H886</f>
        <v>1106</v>
      </c>
      <c r="C174" s="55">
        <v>1.6966641957005188E-2</v>
      </c>
      <c r="D174" s="16">
        <f>'Ref. ACS-5-YR'!R886</f>
        <v>3701</v>
      </c>
      <c r="E174" s="55">
        <v>1.4660318408865043E-2</v>
      </c>
      <c r="F174" s="16">
        <f>'Ref. ACS-5-YR'!AB886</f>
        <v>120380</v>
      </c>
      <c r="G174" s="55">
        <v>1.0196357541313554E-2</v>
      </c>
      <c r="H174" s="274"/>
    </row>
    <row r="175" spans="1:8" hidden="1" x14ac:dyDescent="0.3">
      <c r="A175" s="13" t="s">
        <v>1362</v>
      </c>
      <c r="B175" s="16">
        <f>'Ref. ACS-5-YR'!H887</f>
        <v>1720</v>
      </c>
      <c r="C175" s="55">
        <v>1.847887323943662E-2</v>
      </c>
      <c r="D175" s="16">
        <f>'Ref. ACS-5-YR'!R887</f>
        <v>4395</v>
      </c>
      <c r="E175" s="55">
        <v>1.7355946295297915E-2</v>
      </c>
      <c r="F175" s="16">
        <f>'Ref. ACS-5-YR'!AB887</f>
        <v>145227</v>
      </c>
      <c r="G175" s="55">
        <v>1.1783108378807975E-2</v>
      </c>
      <c r="H175" s="274"/>
    </row>
    <row r="176" spans="1:8" hidden="1" x14ac:dyDescent="0.3">
      <c r="A176" s="13" t="s">
        <v>1363</v>
      </c>
      <c r="B176" s="16">
        <f>'Ref. ACS-5-YR'!H888</f>
        <v>1342</v>
      </c>
      <c r="C176" s="55">
        <v>1.3141586360266865E-2</v>
      </c>
      <c r="D176" s="16">
        <f>'Ref. ACS-5-YR'!R888</f>
        <v>3653</v>
      </c>
      <c r="E176" s="55">
        <v>1.3900346209557463E-2</v>
      </c>
      <c r="F176" s="16">
        <f>'Ref. ACS-5-YR'!AB888</f>
        <v>134811</v>
      </c>
      <c r="G176" s="55">
        <v>1.0918590589918974E-2</v>
      </c>
      <c r="H176" s="274"/>
    </row>
    <row r="177" spans="1:8" hidden="1" x14ac:dyDescent="0.3">
      <c r="A177" s="13" t="s">
        <v>1364</v>
      </c>
      <c r="B177" s="16">
        <f>'Ref. ACS-5-YR'!H889</f>
        <v>1552</v>
      </c>
      <c r="C177" s="55">
        <v>1.5246849518161602E-2</v>
      </c>
      <c r="D177" s="16">
        <f>'Ref. ACS-5-YR'!R889</f>
        <v>4454</v>
      </c>
      <c r="E177" s="55">
        <v>1.6079582729794158E-2</v>
      </c>
      <c r="F177" s="16">
        <f>'Ref. ACS-5-YR'!AB889</f>
        <v>149463</v>
      </c>
      <c r="G177" s="55">
        <v>1.2028196910427924E-2</v>
      </c>
      <c r="H177" s="274"/>
    </row>
    <row r="178" spans="1:8" hidden="1" x14ac:dyDescent="0.3">
      <c r="A178" s="13" t="s">
        <v>1365</v>
      </c>
      <c r="B178" s="16">
        <f>'Ref. ACS-5-YR'!H890</f>
        <v>1424</v>
      </c>
      <c r="C178" s="55">
        <v>1.1653076352853967E-2</v>
      </c>
      <c r="D178" s="16">
        <f>'Ref. ACS-5-YR'!R890</f>
        <v>3864</v>
      </c>
      <c r="E178" s="55">
        <v>1.2607743921846278E-2</v>
      </c>
      <c r="F178" s="16">
        <f>'Ref. ACS-5-YR'!AB890</f>
        <v>138441</v>
      </c>
      <c r="G178" s="55">
        <v>1.1373043144014388E-2</v>
      </c>
      <c r="H178" s="274"/>
    </row>
    <row r="179" spans="1:8" hidden="1" x14ac:dyDescent="0.3">
      <c r="A179" s="13" t="s">
        <v>1366</v>
      </c>
      <c r="B179" s="16">
        <f>'Ref. ACS-5-YR'!H891</f>
        <v>1838</v>
      </c>
      <c r="C179" s="55">
        <v>1.4499629355077835E-2</v>
      </c>
      <c r="D179" s="16">
        <f>'Ref. ACS-5-YR'!R891</f>
        <v>4214</v>
      </c>
      <c r="E179" s="55">
        <v>1.5196196241710133E-2</v>
      </c>
      <c r="F179" s="16">
        <f>'Ref. ACS-5-YR'!AB891</f>
        <v>155952</v>
      </c>
      <c r="G179" s="55">
        <v>1.2048972322398209E-2</v>
      </c>
      <c r="H179" s="274"/>
    </row>
    <row r="180" spans="1:8" hidden="1" x14ac:dyDescent="0.3">
      <c r="A180" s="13" t="s">
        <v>1367</v>
      </c>
      <c r="B180" s="16">
        <f>'Ref. ACS-5-YR'!H892</f>
        <v>1333</v>
      </c>
      <c r="C180" s="55">
        <v>1.3159377316530763E-2</v>
      </c>
      <c r="D180" s="16">
        <f>'Ref. ACS-5-YR'!R892</f>
        <v>3958</v>
      </c>
      <c r="E180" s="55">
        <v>1.242262248868161E-2</v>
      </c>
      <c r="F180" s="16">
        <f>'Ref. ACS-5-YR'!AB892</f>
        <v>140200</v>
      </c>
      <c r="G180" s="55">
        <v>1.1521384185204441E-2</v>
      </c>
      <c r="H180" s="274"/>
    </row>
    <row r="181" spans="1:8" hidden="1" x14ac:dyDescent="0.3">
      <c r="A181" s="13" t="s">
        <v>1368</v>
      </c>
      <c r="B181" s="16">
        <f>'Ref. ACS-5-YR'!H893</f>
        <v>3127</v>
      </c>
      <c r="C181" s="55">
        <v>2.5808747220163082E-2</v>
      </c>
      <c r="D181" s="16">
        <f>'Ref. ACS-5-YR'!R893</f>
        <v>7336</v>
      </c>
      <c r="E181" s="55">
        <v>2.4195696089066143E-2</v>
      </c>
      <c r="F181" s="16">
        <f>'Ref. ACS-5-YR'!AB893</f>
        <v>298933</v>
      </c>
      <c r="G181" s="55">
        <v>2.3611370697285687E-2</v>
      </c>
      <c r="H181" s="274"/>
    </row>
    <row r="182" spans="1:8" hidden="1" x14ac:dyDescent="0.3">
      <c r="A182" s="13" t="s">
        <v>1369</v>
      </c>
      <c r="B182" s="16">
        <f>'Ref. ACS-5-YR'!H894</f>
        <v>4206</v>
      </c>
      <c r="C182" s="55">
        <v>3.3559673832468495E-2</v>
      </c>
      <c r="D182" s="16">
        <f>'Ref. ACS-5-YR'!R894</f>
        <v>9619</v>
      </c>
      <c r="E182" s="55">
        <v>3.5124356134664476E-2</v>
      </c>
      <c r="F182" s="16">
        <f>'Ref. ACS-5-YR'!AB894</f>
        <v>419518</v>
      </c>
      <c r="G182" s="55">
        <v>3.2930024579382239E-2</v>
      </c>
      <c r="H182" s="274"/>
    </row>
    <row r="183" spans="1:8" hidden="1" x14ac:dyDescent="0.3">
      <c r="A183" s="13" t="s">
        <v>1370</v>
      </c>
      <c r="B183" s="16">
        <f>'Ref. ACS-5-YR'!H895</f>
        <v>5962</v>
      </c>
      <c r="C183" s="55">
        <v>4.268643439584878E-2</v>
      </c>
      <c r="D183" s="16">
        <f>'Ref. ACS-5-YR'!R895</f>
        <v>12789</v>
      </c>
      <c r="E183" s="55">
        <v>4.7897735023026508E-2</v>
      </c>
      <c r="F183" s="16">
        <f>'Ref. ACS-5-YR'!AB895</f>
        <v>627473</v>
      </c>
      <c r="G183" s="55">
        <v>4.9514936294614044E-2</v>
      </c>
      <c r="H183" s="274"/>
    </row>
    <row r="184" spans="1:8" hidden="1" x14ac:dyDescent="0.3">
      <c r="A184" s="13" t="s">
        <v>1371</v>
      </c>
      <c r="B184" s="16">
        <f>'Ref. ACS-5-YR'!H896</f>
        <v>5050</v>
      </c>
      <c r="C184" s="55">
        <v>3.4099332839140101E-2</v>
      </c>
      <c r="D184" s="16">
        <f>'Ref. ACS-5-YR'!R896</f>
        <v>9641</v>
      </c>
      <c r="E184" s="55">
        <v>3.6660539255487061E-2</v>
      </c>
      <c r="F184" s="16">
        <f>'Ref. ACS-5-YR'!AB896</f>
        <v>540673</v>
      </c>
      <c r="G184" s="55">
        <v>4.1022929155231883E-2</v>
      </c>
      <c r="H184" s="274"/>
    </row>
    <row r="185" spans="1:8" hidden="1" x14ac:dyDescent="0.3">
      <c r="A185" s="13" t="s">
        <v>1372</v>
      </c>
      <c r="B185" s="16">
        <f>'Ref. ACS-5-YR'!H897</f>
        <v>3228</v>
      </c>
      <c r="C185" s="55">
        <v>1.681245366938473E-2</v>
      </c>
      <c r="D185" s="16">
        <f>'Ref. ACS-5-YR'!R897</f>
        <v>6156</v>
      </c>
      <c r="E185" s="55">
        <v>2.1883302046728548E-2</v>
      </c>
      <c r="F185" s="16">
        <f>'Ref. ACS-5-YR'!AB897</f>
        <v>406789</v>
      </c>
      <c r="G185" s="55">
        <v>3.058232636470308E-2</v>
      </c>
      <c r="H185" s="274"/>
    </row>
    <row r="186" spans="1:8" hidden="1" x14ac:dyDescent="0.3">
      <c r="A186" s="13" t="s">
        <v>1373</v>
      </c>
      <c r="B186" s="16">
        <f>'Ref. ACS-5-YR'!H898</f>
        <v>3740</v>
      </c>
      <c r="C186" s="55">
        <v>2.2161601186063751E-2</v>
      </c>
      <c r="D186" s="16">
        <f>'Ref. ACS-5-YR'!R898</f>
        <v>7848</v>
      </c>
      <c r="E186" s="55">
        <v>2.8161192052119803E-2</v>
      </c>
      <c r="F186" s="16">
        <f>'Ref. ACS-5-YR'!AB898</f>
        <v>563596</v>
      </c>
      <c r="G186" s="55">
        <v>4.1732896277950786E-2</v>
      </c>
      <c r="H186" s="274"/>
    </row>
    <row r="187" spans="1:8" hidden="1" x14ac:dyDescent="0.3">
      <c r="A187" s="13" t="s">
        <v>1374</v>
      </c>
      <c r="B187" s="16">
        <f>'Ref. ACS-5-YR'!H899</f>
        <v>3837</v>
      </c>
      <c r="C187" s="55">
        <v>2.2932542624166049E-2</v>
      </c>
      <c r="D187" s="16">
        <f>'Ref. ACS-5-YR'!R899</f>
        <v>6859</v>
      </c>
      <c r="E187" s="55">
        <v>2.7203107441881612E-2</v>
      </c>
      <c r="F187" s="16">
        <f>'Ref. ACS-5-YR'!AB899</f>
        <v>858937</v>
      </c>
      <c r="G187" s="55">
        <v>6.1113212502719588E-2</v>
      </c>
      <c r="H187" s="274"/>
    </row>
    <row r="188" spans="1:8" x14ac:dyDescent="0.3">
      <c r="A188" s="13" t="s">
        <v>1377</v>
      </c>
      <c r="B188" s="16">
        <f>'Ref. ACS-5-YR'!H900</f>
        <v>20972</v>
      </c>
      <c r="C188" s="55">
        <f>B188/B136</f>
        <v>0.17687740368396196</v>
      </c>
      <c r="D188" s="16">
        <f>'Ref. ACS-5-YR'!R900</f>
        <v>58117</v>
      </c>
      <c r="E188" s="55">
        <f>D188/D136</f>
        <v>0.21245010162453026</v>
      </c>
      <c r="F188" s="16">
        <f>'Ref. ACS-5-YR'!AB900</f>
        <v>3198850</v>
      </c>
      <c r="G188" s="55">
        <f>F188/F136</f>
        <v>0.24412899101694452</v>
      </c>
      <c r="H188" s="274"/>
    </row>
    <row r="189" spans="1:8" x14ac:dyDescent="0.3">
      <c r="A189" s="13" t="s">
        <v>1359</v>
      </c>
      <c r="B189" s="16">
        <f>'Ref. ACS-5-YR'!H901</f>
        <v>1390</v>
      </c>
      <c r="C189" s="55">
        <f>B189/B188</f>
        <v>6.6278847987793252E-2</v>
      </c>
      <c r="D189" s="16">
        <f>'Ref. ACS-5-YR'!R901</f>
        <v>4044</v>
      </c>
      <c r="E189" s="55">
        <f>D189/D188</f>
        <v>6.9583770669511505E-2</v>
      </c>
      <c r="F189" s="16">
        <f>'Ref. ACS-5-YR'!AB901</f>
        <v>172556</v>
      </c>
      <c r="G189" s="55">
        <f>F189/F188</f>
        <v>5.3943135814433309E-2</v>
      </c>
      <c r="H189" s="274"/>
    </row>
    <row r="190" spans="1:8" x14ac:dyDescent="0.3">
      <c r="A190" s="13" t="s">
        <v>1360</v>
      </c>
      <c r="B190" s="16">
        <f>'Ref. ACS-5-YR'!H902</f>
        <v>1892</v>
      </c>
      <c r="C190" s="55">
        <f>B190/B188</f>
        <v>9.0215525462521456E-2</v>
      </c>
      <c r="D190" s="16">
        <f>'Ref. ACS-5-YR'!R902</f>
        <v>5733</v>
      </c>
      <c r="E190" s="55">
        <f>D190/D188</f>
        <v>9.864583512569472E-2</v>
      </c>
      <c r="F190" s="16">
        <f>'Ref. ACS-5-YR'!AB902</f>
        <v>231833</v>
      </c>
      <c r="G190" s="55">
        <f>F190/F188</f>
        <v>7.2473857792644231E-2</v>
      </c>
      <c r="H190" s="274"/>
    </row>
    <row r="191" spans="1:8" x14ac:dyDescent="0.3">
      <c r="A191" s="13" t="s">
        <v>1361</v>
      </c>
      <c r="B191" s="16">
        <f>'Ref. ACS-5-YR'!H903</f>
        <v>1265</v>
      </c>
      <c r="C191" s="55">
        <f>B191/B188</f>
        <v>6.0318519931337022E-2</v>
      </c>
      <c r="D191" s="16">
        <f>'Ref. ACS-5-YR'!R903</f>
        <v>4533</v>
      </c>
      <c r="E191" s="55">
        <f>D191/D188</f>
        <v>7.7997831959667571E-2</v>
      </c>
      <c r="F191" s="16">
        <f>'Ref. ACS-5-YR'!AB903</f>
        <v>189249</v>
      </c>
      <c r="G191" s="55">
        <f>F191/F188</f>
        <v>5.916157369054504E-2</v>
      </c>
      <c r="H191" s="274"/>
    </row>
    <row r="192" spans="1:8" x14ac:dyDescent="0.3">
      <c r="A192" s="13" t="s">
        <v>1362</v>
      </c>
      <c r="B192" s="16">
        <f>'Ref. ACS-5-YR'!H904</f>
        <v>1372</v>
      </c>
      <c r="C192" s="55">
        <f>B192/B188</f>
        <v>6.5420560747663545E-2</v>
      </c>
      <c r="D192" s="16">
        <f>'Ref. ACS-5-YR'!R904</f>
        <v>4295</v>
      </c>
      <c r="E192" s="55">
        <f>D192/D188</f>
        <v>7.3902644665072181E-2</v>
      </c>
      <c r="F192" s="16">
        <f>'Ref. ACS-5-YR'!AB904</f>
        <v>173679</v>
      </c>
      <c r="G192" s="55">
        <f>F192/F188</f>
        <v>5.4294199477937385E-2</v>
      </c>
      <c r="H192" s="274"/>
    </row>
    <row r="193" spans="1:9" x14ac:dyDescent="0.3">
      <c r="A193" s="13" t="s">
        <v>1363</v>
      </c>
      <c r="B193" s="16">
        <f>'Ref. ACS-5-YR'!H905</f>
        <v>1205</v>
      </c>
      <c r="C193" s="55">
        <f>B193/B188</f>
        <v>5.7457562464238034E-2</v>
      </c>
      <c r="D193" s="16">
        <f>'Ref. ACS-5-YR'!R905</f>
        <v>3702</v>
      </c>
      <c r="E193" s="55">
        <f>D193/D188</f>
        <v>6.3699089767193767E-2</v>
      </c>
      <c r="F193" s="16">
        <f>'Ref. ACS-5-YR'!AB905</f>
        <v>156105</v>
      </c>
      <c r="G193" s="55">
        <f>F193/F188</f>
        <v>4.8800350125826467E-2</v>
      </c>
      <c r="H193" s="274"/>
    </row>
    <row r="194" spans="1:9" x14ac:dyDescent="0.3">
      <c r="A194" s="13" t="s">
        <v>1364</v>
      </c>
      <c r="B194" s="16">
        <f>'Ref. ACS-5-YR'!H906</f>
        <v>1078</v>
      </c>
      <c r="C194" s="55">
        <f>B194/B188</f>
        <v>5.1401869158878503E-2</v>
      </c>
      <c r="D194" s="16">
        <f>'Ref. ACS-5-YR'!R906</f>
        <v>3069</v>
      </c>
      <c r="E194" s="55">
        <f>D194/D188</f>
        <v>5.2807268097114439E-2</v>
      </c>
      <c r="F194" s="16">
        <f>'Ref. ACS-5-YR'!AB906</f>
        <v>146101</v>
      </c>
      <c r="G194" s="55">
        <f>F194/F188</f>
        <v>4.5672976225831156E-2</v>
      </c>
      <c r="H194" s="274"/>
    </row>
    <row r="195" spans="1:9" x14ac:dyDescent="0.3">
      <c r="A195" s="13" t="s">
        <v>1365</v>
      </c>
      <c r="B195" s="16">
        <f>'Ref. ACS-5-YR'!H907</f>
        <v>1006</v>
      </c>
      <c r="C195" s="55">
        <f>B195/B188</f>
        <v>4.7968720198359717E-2</v>
      </c>
      <c r="D195" s="16">
        <f>'Ref. ACS-5-YR'!R907</f>
        <v>2955</v>
      </c>
      <c r="E195" s="55">
        <f>D195/D188</f>
        <v>5.0845707796341864E-2</v>
      </c>
      <c r="F195" s="16">
        <f>'Ref. ACS-5-YR'!AB907</f>
        <v>133947</v>
      </c>
      <c r="G195" s="55">
        <f>F195/F188</f>
        <v>4.1873485783953605E-2</v>
      </c>
      <c r="H195" s="274"/>
    </row>
    <row r="196" spans="1:9" x14ac:dyDescent="0.3">
      <c r="A196" s="13" t="s">
        <v>1366</v>
      </c>
      <c r="B196" s="16">
        <f>'Ref. ACS-5-YR'!H908</f>
        <v>734</v>
      </c>
      <c r="C196" s="55">
        <f>B196/B188</f>
        <v>3.499904634751097E-2</v>
      </c>
      <c r="D196" s="16">
        <f>'Ref. ACS-5-YR'!R908</f>
        <v>2576</v>
      </c>
      <c r="E196" s="55">
        <f>D196/D188</f>
        <v>4.4324380129738286E-2</v>
      </c>
      <c r="F196" s="16">
        <f>'Ref. ACS-5-YR'!AB908</f>
        <v>124511</v>
      </c>
      <c r="G196" s="55">
        <f>F196/F188</f>
        <v>3.892367569595323E-2</v>
      </c>
      <c r="H196" s="274"/>
    </row>
    <row r="197" spans="1:9" x14ac:dyDescent="0.3">
      <c r="A197" s="13" t="s">
        <v>1367</v>
      </c>
      <c r="B197" s="16">
        <f>'Ref. ACS-5-YR'!H909</f>
        <v>777</v>
      </c>
      <c r="C197" s="55">
        <f>B197/B188</f>
        <v>3.7049399198931909E-2</v>
      </c>
      <c r="D197" s="16">
        <f>'Ref. ACS-5-YR'!R909</f>
        <v>2437</v>
      </c>
      <c r="E197" s="55">
        <f>D197/D188</f>
        <v>4.1932653096340144E-2</v>
      </c>
      <c r="F197" s="16">
        <f>'Ref. ACS-5-YR'!AB909</f>
        <v>116059</v>
      </c>
      <c r="G197" s="55">
        <f>F197/F188</f>
        <v>3.6281476155493382E-2</v>
      </c>
      <c r="H197" s="274"/>
    </row>
    <row r="198" spans="1:9" x14ac:dyDescent="0.3">
      <c r="A198" s="13" t="s">
        <v>1368</v>
      </c>
      <c r="B198" s="16">
        <f>'Ref. ACS-5-YR'!H910</f>
        <v>1558</v>
      </c>
      <c r="C198" s="55">
        <f>B198/B188</f>
        <v>7.428952889567042E-2</v>
      </c>
      <c r="D198" s="16">
        <f>'Ref. ACS-5-YR'!R910</f>
        <v>4084</v>
      </c>
      <c r="E198" s="55">
        <f>D198/D188</f>
        <v>7.0272037441712412E-2</v>
      </c>
      <c r="F198" s="16">
        <f>'Ref. ACS-5-YR'!AB910</f>
        <v>216099</v>
      </c>
      <c r="G198" s="55">
        <f>F198/F188</f>
        <v>6.7555215155446491E-2</v>
      </c>
      <c r="H198" s="274"/>
    </row>
    <row r="199" spans="1:9" x14ac:dyDescent="0.3">
      <c r="A199" s="13" t="s">
        <v>1369</v>
      </c>
      <c r="B199" s="16">
        <f>'Ref. ACS-5-YR'!H911</f>
        <v>1677</v>
      </c>
      <c r="C199" s="55">
        <f>B199/B188</f>
        <v>7.9963761205416747E-2</v>
      </c>
      <c r="D199" s="16">
        <f>'Ref. ACS-5-YR'!R911</f>
        <v>4805</v>
      </c>
      <c r="E199" s="55">
        <f>D199/D188</f>
        <v>8.2678046010633721E-2</v>
      </c>
      <c r="F199" s="16">
        <f>'Ref. ACS-5-YR'!AB911</f>
        <v>279893</v>
      </c>
      <c r="G199" s="55">
        <f>F199/F188</f>
        <v>8.7498007096300234E-2</v>
      </c>
      <c r="H199" s="274"/>
    </row>
    <row r="200" spans="1:9" x14ac:dyDescent="0.3">
      <c r="A200" s="13" t="s">
        <v>1370</v>
      </c>
      <c r="B200" s="16">
        <f>'Ref. ACS-5-YR'!H912</f>
        <v>2379</v>
      </c>
      <c r="C200" s="55">
        <f>B200/B188</f>
        <v>0.11343696357047492</v>
      </c>
      <c r="D200" s="16">
        <f>'Ref. ACS-5-YR'!R912</f>
        <v>5938</v>
      </c>
      <c r="E200" s="55">
        <f>D200/D188</f>
        <v>0.10217320233322436</v>
      </c>
      <c r="F200" s="16">
        <f>'Ref. ACS-5-YR'!AB912</f>
        <v>355361</v>
      </c>
      <c r="G200" s="55">
        <f>F200/F188</f>
        <v>0.111090235553402</v>
      </c>
      <c r="H200" s="274"/>
    </row>
    <row r="201" spans="1:9" x14ac:dyDescent="0.3">
      <c r="A201" s="13" t="s">
        <v>1371</v>
      </c>
      <c r="B201" s="16">
        <f>'Ref. ACS-5-YR'!H913</f>
        <v>1372</v>
      </c>
      <c r="C201" s="55">
        <f>B201/B188</f>
        <v>6.5420560747663545E-2</v>
      </c>
      <c r="D201" s="16">
        <f>'Ref. ACS-5-YR'!R913</f>
        <v>3390</v>
      </c>
      <c r="E201" s="55">
        <f>D201/D188</f>
        <v>5.8330608944026703E-2</v>
      </c>
      <c r="F201" s="16">
        <f>'Ref. ACS-5-YR'!AB913</f>
        <v>256255</v>
      </c>
      <c r="G201" s="55">
        <f>F201/F188</f>
        <v>8.0108476483736341E-2</v>
      </c>
      <c r="H201" s="274"/>
    </row>
    <row r="202" spans="1:9" x14ac:dyDescent="0.3">
      <c r="A202" s="13" t="s">
        <v>1372</v>
      </c>
      <c r="B202" s="16">
        <f>'Ref. ACS-5-YR'!H914</f>
        <v>1116</v>
      </c>
      <c r="C202" s="55">
        <f>B202/B188</f>
        <v>5.3213808888041197E-2</v>
      </c>
      <c r="D202" s="16">
        <f>'Ref. ACS-5-YR'!R914</f>
        <v>2391</v>
      </c>
      <c r="E202" s="55">
        <f>D202/D188</f>
        <v>4.1141146308309104E-2</v>
      </c>
      <c r="F202" s="16">
        <f>'Ref. ACS-5-YR'!AB914</f>
        <v>170039</v>
      </c>
      <c r="G202" s="55">
        <f>F202/F188</f>
        <v>5.3156290541913502E-2</v>
      </c>
      <c r="H202" s="274"/>
    </row>
    <row r="203" spans="1:9" x14ac:dyDescent="0.3">
      <c r="A203" s="13" t="s">
        <v>1373</v>
      </c>
      <c r="B203" s="16">
        <f>'Ref. ACS-5-YR'!H915</f>
        <v>1134</v>
      </c>
      <c r="C203" s="55">
        <f>B203/B188</f>
        <v>5.4072096128170898E-2</v>
      </c>
      <c r="D203" s="16">
        <f>'Ref. ACS-5-YR'!R915</f>
        <v>2146</v>
      </c>
      <c r="E203" s="55">
        <f>D203/D188</f>
        <v>3.6925512328578554E-2</v>
      </c>
      <c r="F203" s="16">
        <f>'Ref. ACS-5-YR'!AB915</f>
        <v>205551</v>
      </c>
      <c r="G203" s="55">
        <f>F203/F188</f>
        <v>6.4257780139737722E-2</v>
      </c>
      <c r="H203" s="274"/>
    </row>
    <row r="204" spans="1:9" x14ac:dyDescent="0.3">
      <c r="A204" s="13" t="s">
        <v>1374</v>
      </c>
      <c r="B204" s="16">
        <f>'Ref. ACS-5-YR'!H916</f>
        <v>1017</v>
      </c>
      <c r="C204" s="55">
        <f>B204/B188</f>
        <v>4.8493229067327864E-2</v>
      </c>
      <c r="D204" s="16">
        <f>'Ref. ACS-5-YR'!R916</f>
        <v>2019</v>
      </c>
      <c r="E204" s="55">
        <f>D204/D188</f>
        <v>3.4740265326840686E-2</v>
      </c>
      <c r="F204" s="16">
        <f>'Ref. ACS-5-YR'!AB916</f>
        <v>271612</v>
      </c>
      <c r="G204" s="55">
        <f>F204/F188</f>
        <v>8.4909264266845905E-2</v>
      </c>
      <c r="H204" s="274"/>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80"/>
      <c r="I208" s="61" t="s">
        <v>1380</v>
      </c>
    </row>
    <row r="209" spans="1:9" ht="28.8" x14ac:dyDescent="0.3">
      <c r="A209" s="48" t="s">
        <v>172</v>
      </c>
      <c r="B209" s="60" t="str">
        <f>B3</f>
        <v>City of Bakersfield</v>
      </c>
      <c r="C209" s="60" t="str">
        <f>B3</f>
        <v>City of Bakersfield</v>
      </c>
      <c r="D209" s="60" t="str">
        <f>B4</f>
        <v>Kern County</v>
      </c>
      <c r="E209" s="60" t="str">
        <f>B4</f>
        <v>Kern County</v>
      </c>
      <c r="F209" s="60" t="s">
        <v>173</v>
      </c>
      <c r="G209" s="60" t="s">
        <v>173</v>
      </c>
      <c r="H209" s="273"/>
    </row>
    <row r="210" spans="1:9" x14ac:dyDescent="0.3">
      <c r="A210" s="13" t="s">
        <v>180</v>
      </c>
      <c r="B210" s="16">
        <f>B211+B215</f>
        <v>20972</v>
      </c>
      <c r="C210" s="55"/>
      <c r="D210" s="16">
        <f>D211+D215</f>
        <v>58117</v>
      </c>
      <c r="E210" s="55"/>
      <c r="F210" s="16">
        <f>F211+F215</f>
        <v>3198850</v>
      </c>
      <c r="G210" s="55"/>
      <c r="H210" s="274"/>
    </row>
    <row r="211" spans="1:9" x14ac:dyDescent="0.3">
      <c r="A211" s="13" t="s">
        <v>1381</v>
      </c>
      <c r="B211" s="16">
        <f>SUM(B212:B214)</f>
        <v>15661</v>
      </c>
      <c r="C211" s="55">
        <f>B211/B210</f>
        <v>0.74675758153728777</v>
      </c>
      <c r="D211" s="16">
        <f>SUM(D212:D214)</f>
        <v>44406</v>
      </c>
      <c r="E211" s="55">
        <f>D211/D210</f>
        <v>0.76407935715883479</v>
      </c>
      <c r="F211" s="16">
        <f>SUM(F212:F214)</f>
        <v>2340689</v>
      </c>
      <c r="G211" s="55">
        <f>F211/F210</f>
        <v>0.7317282773496725</v>
      </c>
      <c r="H211" s="274"/>
    </row>
    <row r="212" spans="1:9" x14ac:dyDescent="0.3">
      <c r="A212" s="13" t="s">
        <v>1382</v>
      </c>
      <c r="B212" s="16">
        <f>'Ref. ACS-5-YR'!H1007</f>
        <v>9719</v>
      </c>
      <c r="C212" s="55">
        <f>B212/B211</f>
        <v>0.62058616946555134</v>
      </c>
      <c r="D212" s="16">
        <f>'Ref. ACS-5-YR'!R1007</f>
        <v>26393</v>
      </c>
      <c r="E212" s="55">
        <f>D212/D211</f>
        <v>0.59435661847498089</v>
      </c>
      <c r="F212" s="16">
        <f>'Ref. ACS-5-YR'!AB1007</f>
        <v>1350393</v>
      </c>
      <c r="G212" s="55">
        <f>F212/F211</f>
        <v>0.57692115441222647</v>
      </c>
      <c r="H212" s="274"/>
    </row>
    <row r="213" spans="1:9" x14ac:dyDescent="0.3">
      <c r="A213" s="13" t="s">
        <v>1383</v>
      </c>
      <c r="B213" s="16">
        <f>'Ref. ACS-5-YR'!H1008</f>
        <v>4347</v>
      </c>
      <c r="C213" s="55">
        <f>B213/B211</f>
        <v>0.27756848221697211</v>
      </c>
      <c r="D213" s="16">
        <f>'Ref. ACS-5-YR'!R1008</f>
        <v>13340</v>
      </c>
      <c r="E213" s="55">
        <f>D213/D211</f>
        <v>0.30040985452416341</v>
      </c>
      <c r="F213" s="16">
        <f>'Ref. ACS-5-YR'!AB1008</f>
        <v>688443</v>
      </c>
      <c r="G213" s="55">
        <f>F213/F211</f>
        <v>0.29411980831285145</v>
      </c>
      <c r="H213" s="274"/>
    </row>
    <row r="214" spans="1:9" x14ac:dyDescent="0.3">
      <c r="A214" s="13" t="s">
        <v>1384</v>
      </c>
      <c r="B214" s="16">
        <f>'Ref. ACS-5-YR'!H1009</f>
        <v>1595</v>
      </c>
      <c r="C214" s="55">
        <f>B214/B211</f>
        <v>0.10184534831747653</v>
      </c>
      <c r="D214" s="16">
        <f>'Ref. ACS-5-YR'!R1009</f>
        <v>4673</v>
      </c>
      <c r="E214" s="55">
        <f>D214/D211</f>
        <v>0.10523352700085574</v>
      </c>
      <c r="F214" s="16">
        <f>'Ref. ACS-5-YR'!AB1009</f>
        <v>301853</v>
      </c>
      <c r="G214" s="55">
        <f>F214/F211</f>
        <v>0.12895903727492206</v>
      </c>
      <c r="H214" s="274"/>
    </row>
    <row r="215" spans="1:9" x14ac:dyDescent="0.3">
      <c r="A215" s="13" t="s">
        <v>1385</v>
      </c>
      <c r="B215" s="16">
        <f>SUM(B216:B218)</f>
        <v>5311</v>
      </c>
      <c r="C215" s="55">
        <f>B215/B210</f>
        <v>0.25324241846271217</v>
      </c>
      <c r="D215" s="16">
        <f>SUM(D216:D218)</f>
        <v>13711</v>
      </c>
      <c r="E215" s="55">
        <f>D215/D210</f>
        <v>0.23592064284116523</v>
      </c>
      <c r="F215" s="16">
        <f>SUM(F216:F218)</f>
        <v>858161</v>
      </c>
      <c r="G215" s="55">
        <f>F215/F210</f>
        <v>0.26827172265032745</v>
      </c>
      <c r="H215" s="274"/>
    </row>
    <row r="216" spans="1:9" x14ac:dyDescent="0.3">
      <c r="A216" s="13" t="s">
        <v>1382</v>
      </c>
      <c r="B216" s="16">
        <f>'Ref. ACS-5-YR'!H1017</f>
        <v>3038</v>
      </c>
      <c r="C216" s="55">
        <f>B216/B215</f>
        <v>0.57202033515345507</v>
      </c>
      <c r="D216" s="16">
        <f>'Ref. ACS-5-YR'!R1017</f>
        <v>8690</v>
      </c>
      <c r="E216" s="55">
        <f>D216/D215</f>
        <v>0.63379768069433307</v>
      </c>
      <c r="F216" s="16">
        <f>'Ref. ACS-5-YR'!AB1017</f>
        <v>484266</v>
      </c>
      <c r="G216" s="55">
        <f>F216/F215</f>
        <v>0.56430669769425545</v>
      </c>
      <c r="H216" s="274"/>
    </row>
    <row r="217" spans="1:9" x14ac:dyDescent="0.3">
      <c r="A217" s="13" t="s">
        <v>1383</v>
      </c>
      <c r="B217" s="16">
        <f>'Ref. ACS-5-YR'!H1018</f>
        <v>1512</v>
      </c>
      <c r="C217" s="55">
        <f>B217/B215</f>
        <v>0.28469214837130485</v>
      </c>
      <c r="D217" s="16">
        <f>'Ref. ACS-5-YR'!R1018</f>
        <v>3505</v>
      </c>
      <c r="E217" s="55">
        <f>D217/D215</f>
        <v>0.25563416235139669</v>
      </c>
      <c r="F217" s="16">
        <f>'Ref. ACS-5-YR'!AB1018</f>
        <v>234067</v>
      </c>
      <c r="G217" s="55">
        <f>F217/F215</f>
        <v>0.27275418015966701</v>
      </c>
      <c r="H217" s="274"/>
    </row>
    <row r="218" spans="1:9" x14ac:dyDescent="0.3">
      <c r="A218" s="13" t="s">
        <v>1384</v>
      </c>
      <c r="B218" s="16">
        <f>'Ref. ACS-5-YR'!H1019</f>
        <v>761</v>
      </c>
      <c r="C218" s="55">
        <f>B218/B215</f>
        <v>0.14328751647524007</v>
      </c>
      <c r="D218" s="16">
        <f>'Ref. ACS-5-YR'!R1019</f>
        <v>1516</v>
      </c>
      <c r="E218" s="55">
        <f>D218/D215</f>
        <v>0.11056815695427029</v>
      </c>
      <c r="F218" s="16">
        <f>'Ref. ACS-5-YR'!AB1019</f>
        <v>139828</v>
      </c>
      <c r="G218" s="55">
        <f>F218/F215</f>
        <v>0.16293912214607748</v>
      </c>
      <c r="H218" s="274"/>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Bakersfield</v>
      </c>
      <c r="B226" s="63">
        <f>SUM('Ref. ACS-5-YR'!B1017:B1019)</f>
        <v>3961</v>
      </c>
      <c r="C226" s="63">
        <f>SUM('Ref. ACS-5-YR'!B1007:B1009)</f>
        <v>12159</v>
      </c>
      <c r="D226" s="63">
        <f>SUM('Ref. ACS-5-YR'!E1017:E1019)</f>
        <v>4842</v>
      </c>
      <c r="E226" s="16">
        <f>SUM('Ref. ACS-5-YR'!E1007:E1009)</f>
        <v>12903</v>
      </c>
      <c r="F226" s="16">
        <f>SUM('Ref. ACS-5-YR'!H1017:H1019)</f>
        <v>5311</v>
      </c>
      <c r="G226" s="16">
        <f>SUM('Ref. ACS-5-YR'!H1007:H1009)</f>
        <v>15661</v>
      </c>
    </row>
    <row r="227" spans="1:9" x14ac:dyDescent="0.3">
      <c r="A227" s="13" t="str">
        <f>B3</f>
        <v>City of Bakersfield</v>
      </c>
      <c r="B227" s="5">
        <f>B226/(B226+C226)</f>
        <v>0.24571960297766748</v>
      </c>
      <c r="C227" s="5">
        <f>C226/(B226+C226)</f>
        <v>0.75428039702233252</v>
      </c>
      <c r="D227" s="5">
        <f>D226/(D226+E226)</f>
        <v>0.27286559594251902</v>
      </c>
      <c r="E227" s="5">
        <f>E226/(D226+E226)</f>
        <v>0.72713440405748098</v>
      </c>
      <c r="F227" s="5">
        <f>F226/(F226+G226)</f>
        <v>0.25324241846271217</v>
      </c>
      <c r="G227" s="5">
        <f>G226/(F226+G226)</f>
        <v>0.74675758153728777</v>
      </c>
    </row>
    <row r="228" spans="1:9" x14ac:dyDescent="0.3">
      <c r="A228" s="13" t="str">
        <f>B4</f>
        <v>Kern County</v>
      </c>
      <c r="B228" s="63">
        <f>SUM('Ref. ACS-5-YR'!L1017:L1019)</f>
        <v>9244</v>
      </c>
      <c r="C228" s="63">
        <f>SUM('Ref. ACS-5-YR'!L1007:L1009)</f>
        <v>34273</v>
      </c>
      <c r="D228" s="63">
        <f>SUM('Ref. ACS-5-YR'!O1017:O1019)</f>
        <v>11220</v>
      </c>
      <c r="E228" s="16">
        <f>SUM('Ref. ACS-5-YR'!O1007:O1009)</f>
        <v>36862</v>
      </c>
      <c r="F228" s="16">
        <f>SUM('Ref. ACS-5-YR'!R1017:R1019)</f>
        <v>13711</v>
      </c>
      <c r="G228" s="16">
        <f>SUM('Ref. ACS-5-YR'!R1007:R1009)</f>
        <v>44406</v>
      </c>
    </row>
    <row r="229" spans="1:9" x14ac:dyDescent="0.3">
      <c r="A229" s="13" t="str">
        <f>B4</f>
        <v>Kern County</v>
      </c>
      <c r="B229" s="5">
        <f>B228/(B228+C228)</f>
        <v>0.21242273134637038</v>
      </c>
      <c r="C229" s="5">
        <f>C228/(B228+C228)</f>
        <v>0.78757726865362965</v>
      </c>
      <c r="D229" s="5">
        <f>D228/(D228+E228)</f>
        <v>0.233351358096585</v>
      </c>
      <c r="E229" s="5">
        <f>E228/(D228+E228)</f>
        <v>0.76664864190341497</v>
      </c>
      <c r="F229" s="5">
        <f>F228/(F228+G228)</f>
        <v>0.23592064284116523</v>
      </c>
      <c r="G229" s="5">
        <f>G228/(F228+G228)</f>
        <v>0.76407935715883479</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Bakersfield</v>
      </c>
      <c r="C243" s="60" t="str">
        <f>Housing!B3</f>
        <v>City of Bakersfield</v>
      </c>
      <c r="D243" s="60" t="str">
        <f>Housing!B4</f>
        <v>Kern County</v>
      </c>
      <c r="E243" s="60" t="str">
        <f>Housing!B4</f>
        <v>Kern County</v>
      </c>
      <c r="F243" s="60" t="s">
        <v>173</v>
      </c>
      <c r="G243" s="60" t="s">
        <v>173</v>
      </c>
      <c r="H243" s="275"/>
      <c r="I243" s="42"/>
      <c r="J243" s="58"/>
    </row>
    <row r="244" spans="1:10" x14ac:dyDescent="0.3">
      <c r="A244" s="13" t="s">
        <v>1393</v>
      </c>
      <c r="B244" s="16">
        <f>'Ref. ACS-5-YR'!H1023</f>
        <v>118568</v>
      </c>
      <c r="C244" s="55"/>
      <c r="D244" s="16">
        <f>'Ref. ACS-5-YR'!R1023</f>
        <v>273556</v>
      </c>
      <c r="E244" s="55"/>
      <c r="F244" s="16">
        <f>'Ref. ACS-5-YR'!AB1023</f>
        <v>13103114</v>
      </c>
      <c r="G244" s="55"/>
      <c r="H244" s="274"/>
      <c r="I244" s="84"/>
      <c r="J244" s="54"/>
    </row>
    <row r="245" spans="1:10" x14ac:dyDescent="0.3">
      <c r="A245" s="7" t="s">
        <v>1394</v>
      </c>
      <c r="B245" s="118">
        <f t="shared" ref="B245:G245" si="3">SUM(B246:B248)</f>
        <v>21065</v>
      </c>
      <c r="C245" s="119">
        <f t="shared" si="3"/>
        <v>0.17766176371364956</v>
      </c>
      <c r="D245" s="118">
        <f t="shared" si="3"/>
        <v>49656</v>
      </c>
      <c r="E245" s="119">
        <f t="shared" si="3"/>
        <v>0.18152041995057683</v>
      </c>
      <c r="F245" s="118">
        <f t="shared" si="3"/>
        <v>1809518</v>
      </c>
      <c r="G245" s="119">
        <f t="shared" si="3"/>
        <v>0.13700000000000001</v>
      </c>
      <c r="H245" s="274"/>
      <c r="I245" s="84"/>
      <c r="J245" s="54"/>
    </row>
    <row r="246" spans="1:10" x14ac:dyDescent="0.3">
      <c r="A246" s="7" t="s">
        <v>1326</v>
      </c>
      <c r="B246" s="118">
        <f t="shared" ref="B246:G248" si="4">B254+B262</f>
        <v>12442</v>
      </c>
      <c r="C246" s="119">
        <f t="shared" si="4"/>
        <v>0.10493556440186222</v>
      </c>
      <c r="D246" s="118">
        <f t="shared" si="4"/>
        <v>27802</v>
      </c>
      <c r="E246" s="119">
        <f t="shared" si="4"/>
        <v>0.10163184137799938</v>
      </c>
      <c r="F246" s="118">
        <f t="shared" si="4"/>
        <v>1025856</v>
      </c>
      <c r="G246" s="119">
        <f t="shared" si="4"/>
        <v>7.8E-2</v>
      </c>
      <c r="H246" s="274"/>
      <c r="I246" s="84"/>
      <c r="J246" s="54"/>
    </row>
    <row r="247" spans="1:10" x14ac:dyDescent="0.3">
      <c r="A247" s="7" t="s">
        <v>1327</v>
      </c>
      <c r="B247" s="118">
        <f t="shared" si="4"/>
        <v>5097</v>
      </c>
      <c r="C247" s="119">
        <f t="shared" si="4"/>
        <v>4.2987990014169086E-2</v>
      </c>
      <c r="D247" s="118">
        <f t="shared" si="4"/>
        <v>12972</v>
      </c>
      <c r="E247" s="119">
        <f t="shared" si="4"/>
        <v>4.7419906710143442E-2</v>
      </c>
      <c r="F247" s="118">
        <f t="shared" si="4"/>
        <v>440129</v>
      </c>
      <c r="G247" s="119">
        <f t="shared" si="4"/>
        <v>3.3000000000000002E-2</v>
      </c>
      <c r="H247" s="274"/>
      <c r="I247" s="84"/>
      <c r="J247" s="54"/>
    </row>
    <row r="248" spans="1:10" x14ac:dyDescent="0.3">
      <c r="A248" s="7" t="s">
        <v>1395</v>
      </c>
      <c r="B248" s="118">
        <f t="shared" si="4"/>
        <v>3526</v>
      </c>
      <c r="C248" s="119">
        <f t="shared" si="4"/>
        <v>2.9738209297618244E-2</v>
      </c>
      <c r="D248" s="118">
        <f t="shared" si="4"/>
        <v>8882</v>
      </c>
      <c r="E248" s="119">
        <f t="shared" si="4"/>
        <v>3.2468671862434018E-2</v>
      </c>
      <c r="F248" s="118">
        <f t="shared" si="4"/>
        <v>343533</v>
      </c>
      <c r="G248" s="119">
        <f t="shared" si="4"/>
        <v>2.5999999999999999E-2</v>
      </c>
      <c r="H248" s="274"/>
      <c r="I248" s="84"/>
      <c r="J248" s="54"/>
    </row>
    <row r="249" spans="1:10" x14ac:dyDescent="0.3">
      <c r="A249" s="13" t="s">
        <v>1396</v>
      </c>
      <c r="B249" s="16">
        <f>'Ref. ACS-5-YR'!H1024</f>
        <v>70470</v>
      </c>
      <c r="C249" s="55">
        <f>'Ref. ACS-5-YR'!I1024</f>
        <v>0.59434248701167258</v>
      </c>
      <c r="D249" s="16">
        <f>'Ref. ACS-5-YR'!R1024</f>
        <v>161113</v>
      </c>
      <c r="E249" s="55">
        <f>'Ref. ACS-5-YR'!S1024</f>
        <v>0.58895801956454985</v>
      </c>
      <c r="F249" s="16">
        <f>'Ref. ACS-5-YR'!AB1024</f>
        <v>7241318</v>
      </c>
      <c r="G249" s="55">
        <f>'Ref. ACS-5-YR'!AC1024</f>
        <v>0.55300000000000005</v>
      </c>
      <c r="H249" s="274"/>
      <c r="I249" s="84"/>
      <c r="J249" s="54"/>
    </row>
    <row r="250" spans="1:10" x14ac:dyDescent="0.3">
      <c r="A250" s="13" t="s">
        <v>1330</v>
      </c>
      <c r="B250" s="16">
        <f>'Ref. ACS-5-YR'!H1025</f>
        <v>11471</v>
      </c>
      <c r="C250" s="55">
        <f>'Ref. ACS-5-YR'!I1025</f>
        <v>9.6746170973618512E-2</v>
      </c>
      <c r="D250" s="16">
        <f>'Ref. ACS-5-YR'!R1025</f>
        <v>30653</v>
      </c>
      <c r="E250" s="55">
        <f>'Ref. ACS-5-YR'!S1025</f>
        <v>0.11205383906768632</v>
      </c>
      <c r="F250" s="16">
        <f>'Ref. ACS-5-YR'!AB1025</f>
        <v>1416913</v>
      </c>
      <c r="G250" s="55">
        <f>'Ref. ACS-5-YR'!AC1025</f>
        <v>0.108</v>
      </c>
      <c r="H250" s="274"/>
      <c r="I250" s="84"/>
      <c r="J250" s="54"/>
    </row>
    <row r="251" spans="1:10" x14ac:dyDescent="0.3">
      <c r="A251" s="13" t="s">
        <v>1323</v>
      </c>
      <c r="B251" s="16">
        <f>'Ref. ACS-5-YR'!H1026</f>
        <v>20828</v>
      </c>
      <c r="C251" s="55">
        <f>'Ref. ACS-5-YR'!I1026</f>
        <v>0.17566291073476822</v>
      </c>
      <c r="D251" s="16">
        <f>'Ref. ACS-5-YR'!R1026</f>
        <v>50008</v>
      </c>
      <c r="E251" s="55">
        <f>'Ref. ACS-5-YR'!S1026</f>
        <v>0.18280717659272691</v>
      </c>
      <c r="F251" s="16">
        <f>'Ref. ACS-5-YR'!AB1026</f>
        <v>2403865</v>
      </c>
      <c r="G251" s="55">
        <f>'Ref. ACS-5-YR'!AC1026</f>
        <v>0.183</v>
      </c>
      <c r="H251" s="274"/>
      <c r="I251" s="84"/>
      <c r="J251" s="54"/>
    </row>
    <row r="252" spans="1:10" x14ac:dyDescent="0.3">
      <c r="A252" s="13" t="s">
        <v>1324</v>
      </c>
      <c r="B252" s="16">
        <f>'Ref. ACS-5-YR'!H1027</f>
        <v>11669</v>
      </c>
      <c r="C252" s="55">
        <f>'Ref. ACS-5-YR'!I1027</f>
        <v>9.841609877875987E-2</v>
      </c>
      <c r="D252" s="16">
        <f>'Ref. ACS-5-YR'!R1027</f>
        <v>24316</v>
      </c>
      <c r="E252" s="55">
        <f>'Ref. ACS-5-YR'!S1027</f>
        <v>8.8888563950342891E-2</v>
      </c>
      <c r="F252" s="16">
        <f>'Ref. ACS-5-YR'!AB1027</f>
        <v>1235833</v>
      </c>
      <c r="G252" s="55">
        <f>'Ref. ACS-5-YR'!AC1027</f>
        <v>9.4E-2</v>
      </c>
      <c r="H252" s="274"/>
      <c r="I252" s="84"/>
      <c r="J252" s="54"/>
    </row>
    <row r="253" spans="1:10" x14ac:dyDescent="0.3">
      <c r="A253" s="13" t="s">
        <v>1325</v>
      </c>
      <c r="B253" s="16">
        <f>'Ref. ACS-5-YR'!H1028</f>
        <v>13686</v>
      </c>
      <c r="C253" s="55">
        <f>'Ref. ACS-5-YR'!I1028</f>
        <v>0.11542743404628568</v>
      </c>
      <c r="D253" s="16">
        <f>'Ref. ACS-5-YR'!R1028</f>
        <v>27976</v>
      </c>
      <c r="E253" s="55">
        <f>'Ref. ACS-5-YR'!S1028</f>
        <v>0.10226790858178947</v>
      </c>
      <c r="F253" s="16">
        <f>'Ref. ACS-5-YR'!AB1028</f>
        <v>1182987</v>
      </c>
      <c r="G253" s="55">
        <f>'Ref. ACS-5-YR'!AC1028</f>
        <v>0.09</v>
      </c>
      <c r="H253" s="274"/>
      <c r="I253" s="84"/>
      <c r="J253" s="54"/>
    </row>
    <row r="254" spans="1:10" x14ac:dyDescent="0.3">
      <c r="A254" s="13" t="s">
        <v>1326</v>
      </c>
      <c r="B254" s="16">
        <f>'Ref. ACS-5-YR'!H1029</f>
        <v>7642</v>
      </c>
      <c r="C254" s="55">
        <f>'Ref. ACS-5-YR'!I1029</f>
        <v>6.445246609540517E-2</v>
      </c>
      <c r="D254" s="16">
        <f>'Ref. ACS-5-YR'!R1029</f>
        <v>16370</v>
      </c>
      <c r="E254" s="55">
        <f>'Ref. ACS-5-YR'!S1029</f>
        <v>5.9841494977262426E-2</v>
      </c>
      <c r="F254" s="16">
        <f>'Ref. ACS-5-YR'!AB1029</f>
        <v>567528</v>
      </c>
      <c r="G254" s="55">
        <f>'Ref. ACS-5-YR'!AC1029</f>
        <v>4.2999999999999997E-2</v>
      </c>
      <c r="H254" s="274"/>
      <c r="I254" s="84"/>
      <c r="J254" s="54"/>
    </row>
    <row r="255" spans="1:10" x14ac:dyDescent="0.3">
      <c r="A255" s="13" t="s">
        <v>1327</v>
      </c>
      <c r="B255" s="16">
        <f>'Ref. ACS-5-YR'!H1030</f>
        <v>3174</v>
      </c>
      <c r="C255" s="55">
        <f>'Ref. ACS-5-YR'!I1030</f>
        <v>2.6769448755144726E-2</v>
      </c>
      <c r="D255" s="16">
        <f>'Ref. ACS-5-YR'!R1030</f>
        <v>7118</v>
      </c>
      <c r="E255" s="55">
        <f>'Ref. ACS-5-YR'!S1030</f>
        <v>2.6020266417113865E-2</v>
      </c>
      <c r="F255" s="16">
        <f>'Ref. ACS-5-YR'!AB1030</f>
        <v>238866</v>
      </c>
      <c r="G255" s="55">
        <f>'Ref. ACS-5-YR'!AC1030</f>
        <v>1.7999999999999999E-2</v>
      </c>
      <c r="H255" s="274"/>
      <c r="I255" s="84"/>
      <c r="J255" s="54"/>
    </row>
    <row r="256" spans="1:10" x14ac:dyDescent="0.3">
      <c r="A256" s="13" t="s">
        <v>1395</v>
      </c>
      <c r="B256" s="16">
        <f>'Ref. ACS-5-YR'!H1031</f>
        <v>2000</v>
      </c>
      <c r="C256" s="55">
        <f>'Ref. ACS-5-YR'!I1031</f>
        <v>1.6867957627690441E-2</v>
      </c>
      <c r="D256" s="16">
        <f>'Ref. ACS-5-YR'!R1031</f>
        <v>4672</v>
      </c>
      <c r="E256" s="55">
        <f>'Ref. ACS-5-YR'!S1031</f>
        <v>1.7078769977627983E-2</v>
      </c>
      <c r="F256" s="16">
        <f>'Ref. ACS-5-YR'!AB1031</f>
        <v>195326</v>
      </c>
      <c r="G256" s="55">
        <f>'Ref. ACS-5-YR'!AC1031</f>
        <v>1.4999999999999999E-2</v>
      </c>
      <c r="H256" s="274"/>
      <c r="I256" s="84"/>
      <c r="J256" s="54"/>
    </row>
    <row r="257" spans="1:10" x14ac:dyDescent="0.3">
      <c r="A257" s="13" t="s">
        <v>1388</v>
      </c>
      <c r="B257" s="16">
        <f>'Ref. ACS-5-YR'!H1032</f>
        <v>48098</v>
      </c>
      <c r="C257" s="55">
        <f>'Ref. ACS-5-YR'!I1032</f>
        <v>0.40565751298832736</v>
      </c>
      <c r="D257" s="16">
        <f>'Ref. ACS-5-YR'!R1032</f>
        <v>112443</v>
      </c>
      <c r="E257" s="55">
        <f>'Ref. ACS-5-YR'!S1032</f>
        <v>0.41104198043545015</v>
      </c>
      <c r="F257" s="16">
        <f>'Ref. ACS-5-YR'!AB1032</f>
        <v>5861796</v>
      </c>
      <c r="G257" s="55">
        <f>'Ref. ACS-5-YR'!AC1032</f>
        <v>0.44700000000000001</v>
      </c>
      <c r="H257" s="274"/>
      <c r="I257" s="84"/>
      <c r="J257" s="54"/>
    </row>
    <row r="258" spans="1:10" x14ac:dyDescent="0.3">
      <c r="A258" s="13" t="s">
        <v>1330</v>
      </c>
      <c r="B258" s="16">
        <f>'Ref. ACS-5-YR'!H1033</f>
        <v>11935</v>
      </c>
      <c r="C258" s="55">
        <f>'Ref. ACS-5-YR'!I1033</f>
        <v>0.1006595371432427</v>
      </c>
      <c r="D258" s="16">
        <f>'Ref. ACS-5-YR'!R1033</f>
        <v>26424</v>
      </c>
      <c r="E258" s="55">
        <f>'Ref. ACS-5-YR'!S1033</f>
        <v>9.6594481568673327E-2</v>
      </c>
      <c r="F258" s="16">
        <f>'Ref. ACS-5-YR'!AB1033</f>
        <v>1697906</v>
      </c>
      <c r="G258" s="55">
        <f>'Ref. ACS-5-YR'!AC1033</f>
        <v>0.13</v>
      </c>
      <c r="H258" s="274"/>
      <c r="I258" s="84"/>
      <c r="J258" s="54"/>
    </row>
    <row r="259" spans="1:10" x14ac:dyDescent="0.3">
      <c r="A259" s="13" t="s">
        <v>1323</v>
      </c>
      <c r="B259" s="16">
        <f>'Ref. ACS-5-YR'!H1034</f>
        <v>12507</v>
      </c>
      <c r="C259" s="55">
        <f>'Ref. ACS-5-YR'!I1034</f>
        <v>0.10548377302476217</v>
      </c>
      <c r="D259" s="16">
        <f>'Ref. ACS-5-YR'!R1034</f>
        <v>26091</v>
      </c>
      <c r="E259" s="55">
        <f>'Ref. ACS-5-YR'!S1034</f>
        <v>9.537718054073023E-2</v>
      </c>
      <c r="F259" s="16">
        <f>'Ref. ACS-5-YR'!AB1034</f>
        <v>1579529</v>
      </c>
      <c r="G259" s="55">
        <f>'Ref. ACS-5-YR'!AC1034</f>
        <v>0.121</v>
      </c>
      <c r="H259" s="274"/>
      <c r="I259" s="42"/>
      <c r="J259" s="54"/>
    </row>
    <row r="260" spans="1:10" x14ac:dyDescent="0.3">
      <c r="A260" s="13" t="s">
        <v>1324</v>
      </c>
      <c r="B260" s="16">
        <f>'Ref. ACS-5-YR'!H1035</f>
        <v>7457</v>
      </c>
      <c r="C260" s="55">
        <f>'Ref. ACS-5-YR'!I1035</f>
        <v>6.2892180014843799E-2</v>
      </c>
      <c r="D260" s="16">
        <f>'Ref. ACS-5-YR'!R1035</f>
        <v>18830</v>
      </c>
      <c r="E260" s="55">
        <f>'Ref. ACS-5-YR'!S1035</f>
        <v>6.8834169237742909E-2</v>
      </c>
      <c r="F260" s="16">
        <f>'Ref. ACS-5-YR'!AB1035</f>
        <v>954485</v>
      </c>
      <c r="G260" s="55">
        <f>'Ref. ACS-5-YR'!AC1035</f>
        <v>7.2999999999999995E-2</v>
      </c>
      <c r="H260" s="274"/>
      <c r="I260" s="42"/>
      <c r="J260" s="54"/>
    </row>
    <row r="261" spans="1:10" x14ac:dyDescent="0.3">
      <c r="A261" s="13" t="s">
        <v>1325</v>
      </c>
      <c r="B261" s="16">
        <f>'Ref. ACS-5-YR'!H1036</f>
        <v>7950</v>
      </c>
      <c r="C261" s="55">
        <f>'Ref. ACS-5-YR'!I1036</f>
        <v>6.7050131570069491E-2</v>
      </c>
      <c r="D261" s="16">
        <f>'Ref. ACS-5-YR'!R1036</f>
        <v>19602</v>
      </c>
      <c r="E261" s="55">
        <f>'Ref. ACS-5-YR'!S1036</f>
        <v>7.1656260509731104E-2</v>
      </c>
      <c r="F261" s="16">
        <f>'Ref. ACS-5-YR'!AB1036</f>
        <v>822078</v>
      </c>
      <c r="G261" s="55">
        <f>'Ref. ACS-5-YR'!AC1036</f>
        <v>6.3E-2</v>
      </c>
      <c r="H261" s="274"/>
      <c r="I261" s="42"/>
      <c r="J261" s="54"/>
    </row>
    <row r="262" spans="1:10" x14ac:dyDescent="0.3">
      <c r="A262" s="13" t="s">
        <v>1326</v>
      </c>
      <c r="B262" s="16">
        <f>'Ref. ACS-5-YR'!H1037</f>
        <v>4800</v>
      </c>
      <c r="C262" s="55">
        <f>'Ref. ACS-5-YR'!I1037</f>
        <v>4.0483098306457056E-2</v>
      </c>
      <c r="D262" s="16">
        <f>'Ref. ACS-5-YR'!R1037</f>
        <v>11432</v>
      </c>
      <c r="E262" s="55">
        <f>'Ref. ACS-5-YR'!S1037</f>
        <v>4.1790346400736963E-2</v>
      </c>
      <c r="F262" s="16">
        <f>'Ref. ACS-5-YR'!AB1037</f>
        <v>458328</v>
      </c>
      <c r="G262" s="55">
        <f>'Ref. ACS-5-YR'!AC1037</f>
        <v>3.5000000000000003E-2</v>
      </c>
      <c r="H262" s="274"/>
      <c r="I262" s="42" t="str">
        <f>A265</f>
        <v>Source: U.S. Census Bureau, ACS 16-20 (5-year Estimates), Table B25009</v>
      </c>
      <c r="J262" s="54"/>
    </row>
    <row r="263" spans="1:10" x14ac:dyDescent="0.3">
      <c r="A263" s="13" t="s">
        <v>1327</v>
      </c>
      <c r="B263" s="16">
        <f>'Ref. ACS-5-YR'!H1038</f>
        <v>1923</v>
      </c>
      <c r="C263" s="55">
        <f>'Ref. ACS-5-YR'!I1038</f>
        <v>1.6218541259024357E-2</v>
      </c>
      <c r="D263" s="16">
        <f>'Ref. ACS-5-YR'!R1038</f>
        <v>5854</v>
      </c>
      <c r="E263" s="55">
        <f>'Ref. ACS-5-YR'!S1038</f>
        <v>2.1399640293029581E-2</v>
      </c>
      <c r="F263" s="16">
        <f>'Ref. ACS-5-YR'!AB1038</f>
        <v>201263</v>
      </c>
      <c r="G263" s="55">
        <f>'Ref. ACS-5-YR'!AC1038</f>
        <v>1.4999999999999999E-2</v>
      </c>
      <c r="H263" s="274"/>
      <c r="I263" s="42"/>
      <c r="J263" s="54"/>
    </row>
    <row r="264" spans="1:10" x14ac:dyDescent="0.3">
      <c r="A264" s="13" t="s">
        <v>1395</v>
      </c>
      <c r="B264" s="16">
        <f>'Ref. ACS-5-YR'!H1039</f>
        <v>1526</v>
      </c>
      <c r="C264" s="55">
        <f>'Ref. ACS-5-YR'!I1039</f>
        <v>1.2870251669927805E-2</v>
      </c>
      <c r="D264" s="16">
        <f>'Ref. ACS-5-YR'!R1039</f>
        <v>4210</v>
      </c>
      <c r="E264" s="55">
        <f>'Ref. ACS-5-YR'!S1039</f>
        <v>1.5389901884806037E-2</v>
      </c>
      <c r="F264" s="16">
        <f>'Ref. ACS-5-YR'!AB1039</f>
        <v>148207</v>
      </c>
      <c r="G264" s="55">
        <f>'Ref. ACS-5-YR'!AC1039</f>
        <v>1.0999999999999999E-2</v>
      </c>
      <c r="H264" s="274"/>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105648</v>
      </c>
      <c r="C269" s="55"/>
      <c r="D269" s="16">
        <f>'Ref. ACS-5-YR'!E1023</f>
        <v>112439</v>
      </c>
      <c r="E269" s="55"/>
      <c r="F269" s="16">
        <f>'Ref. ACS-5-YR'!H1023</f>
        <v>118568</v>
      </c>
      <c r="G269" s="55"/>
      <c r="I269" s="42"/>
    </row>
    <row r="270" spans="1:10" x14ac:dyDescent="0.3">
      <c r="A270" s="7" t="s">
        <v>1330</v>
      </c>
      <c r="B270" s="118">
        <f t="shared" ref="B270:G276" si="5">B278+B286</f>
        <v>21247</v>
      </c>
      <c r="C270" s="119">
        <f t="shared" si="5"/>
        <v>0.20111123731637134</v>
      </c>
      <c r="D270" s="118">
        <f t="shared" si="5"/>
        <v>22000</v>
      </c>
      <c r="E270" s="119">
        <f t="shared" si="5"/>
        <v>0.19566164764894742</v>
      </c>
      <c r="F270" s="118">
        <f t="shared" si="5"/>
        <v>23406</v>
      </c>
      <c r="G270" s="119">
        <f t="shared" si="5"/>
        <v>0.1974057081168612</v>
      </c>
      <c r="I270" s="42"/>
    </row>
    <row r="271" spans="1:10" x14ac:dyDescent="0.3">
      <c r="A271" s="7" t="s">
        <v>1323</v>
      </c>
      <c r="B271" s="118">
        <f t="shared" si="5"/>
        <v>29368</v>
      </c>
      <c r="C271" s="119">
        <f t="shared" si="5"/>
        <v>0.27797970619415419</v>
      </c>
      <c r="D271" s="118">
        <f t="shared" si="5"/>
        <v>31174</v>
      </c>
      <c r="E271" s="119">
        <f t="shared" si="5"/>
        <v>0.27725255471855853</v>
      </c>
      <c r="F271" s="118">
        <f t="shared" si="5"/>
        <v>33335</v>
      </c>
      <c r="G271" s="119">
        <f t="shared" si="5"/>
        <v>0.28114668375953039</v>
      </c>
      <c r="I271" s="42"/>
    </row>
    <row r="272" spans="1:10" x14ac:dyDescent="0.3">
      <c r="A272" s="7" t="s">
        <v>1324</v>
      </c>
      <c r="B272" s="118">
        <f t="shared" si="5"/>
        <v>17787</v>
      </c>
      <c r="C272" s="119">
        <f t="shared" si="5"/>
        <v>0.16836097228532484</v>
      </c>
      <c r="D272" s="118">
        <f t="shared" si="5"/>
        <v>19297</v>
      </c>
      <c r="E272" s="119">
        <f t="shared" si="5"/>
        <v>0.17162194612189721</v>
      </c>
      <c r="F272" s="118">
        <f t="shared" si="5"/>
        <v>19126</v>
      </c>
      <c r="G272" s="119">
        <f t="shared" si="5"/>
        <v>0.16130827879360365</v>
      </c>
      <c r="I272" s="42"/>
    </row>
    <row r="273" spans="1:9" x14ac:dyDescent="0.3">
      <c r="A273" s="7" t="s">
        <v>1325</v>
      </c>
      <c r="B273" s="118">
        <f t="shared" si="5"/>
        <v>19052</v>
      </c>
      <c r="C273" s="119">
        <f t="shared" si="5"/>
        <v>0.18033469635014387</v>
      </c>
      <c r="D273" s="118">
        <f t="shared" si="5"/>
        <v>19057</v>
      </c>
      <c r="E273" s="119">
        <f t="shared" si="5"/>
        <v>0.16948745542027233</v>
      </c>
      <c r="F273" s="118">
        <f t="shared" si="5"/>
        <v>21636</v>
      </c>
      <c r="G273" s="119">
        <f t="shared" si="5"/>
        <v>0.18247756561635517</v>
      </c>
      <c r="I273" s="42"/>
    </row>
    <row r="274" spans="1:9" x14ac:dyDescent="0.3">
      <c r="A274" s="7" t="s">
        <v>1326</v>
      </c>
      <c r="B274" s="118">
        <f t="shared" si="5"/>
        <v>10771</v>
      </c>
      <c r="C274" s="119">
        <f t="shared" si="5"/>
        <v>0.10195176434953809</v>
      </c>
      <c r="D274" s="118">
        <f t="shared" si="5"/>
        <v>11436</v>
      </c>
      <c r="E274" s="119">
        <f t="shared" si="5"/>
        <v>0.10170848193242558</v>
      </c>
      <c r="F274" s="118">
        <f t="shared" si="5"/>
        <v>12442</v>
      </c>
      <c r="G274" s="119">
        <f t="shared" si="5"/>
        <v>0.10493556440186222</v>
      </c>
      <c r="I274" s="42"/>
    </row>
    <row r="275" spans="1:9" x14ac:dyDescent="0.3">
      <c r="A275" s="7" t="s">
        <v>1327</v>
      </c>
      <c r="B275" s="118">
        <f t="shared" si="5"/>
        <v>4041</v>
      </c>
      <c r="C275" s="119">
        <f t="shared" si="5"/>
        <v>3.824965924579736E-2</v>
      </c>
      <c r="D275" s="118">
        <f t="shared" si="5"/>
        <v>5840</v>
      </c>
      <c r="E275" s="119">
        <f t="shared" si="5"/>
        <v>5.1939273739538772E-2</v>
      </c>
      <c r="F275" s="118">
        <f t="shared" si="5"/>
        <v>5097</v>
      </c>
      <c r="G275" s="119">
        <f t="shared" si="5"/>
        <v>4.2987990014169086E-2</v>
      </c>
      <c r="I275" s="42"/>
    </row>
    <row r="276" spans="1:9" x14ac:dyDescent="0.3">
      <c r="A276" s="7" t="s">
        <v>1395</v>
      </c>
      <c r="B276" s="118">
        <f t="shared" si="5"/>
        <v>3382</v>
      </c>
      <c r="C276" s="119">
        <f t="shared" si="5"/>
        <v>3.2011964258670297E-2</v>
      </c>
      <c r="D276" s="118">
        <f t="shared" si="5"/>
        <v>3635</v>
      </c>
      <c r="E276" s="119">
        <f t="shared" si="5"/>
        <v>3.2328640418360179E-2</v>
      </c>
      <c r="F276" s="118">
        <f t="shared" si="5"/>
        <v>3526</v>
      </c>
      <c r="G276" s="119">
        <f t="shared" si="5"/>
        <v>2.9738209297618244E-2</v>
      </c>
      <c r="I276" s="42"/>
    </row>
    <row r="277" spans="1:9" x14ac:dyDescent="0.3">
      <c r="A277" s="13" t="s">
        <v>1396</v>
      </c>
      <c r="B277" s="16">
        <f>'Ref. ACS-5-YR'!B1024</f>
        <v>63815</v>
      </c>
      <c r="C277" s="55">
        <f>'Ref. ACS-5-YR'!C1024</f>
        <v>0.60403415114341963</v>
      </c>
      <c r="D277" s="16">
        <f>'Ref. ACS-5-YR'!E1024</f>
        <v>63539</v>
      </c>
      <c r="E277" s="55">
        <f>'Ref. ACS-5-YR'!F1024</f>
        <v>0.5650975195439305</v>
      </c>
      <c r="F277" s="16">
        <f>'Ref. ACS-5-YR'!H1024</f>
        <v>70470</v>
      </c>
      <c r="G277" s="55">
        <f>'Ref. ACS-5-YR'!I1024</f>
        <v>0.59434248701167258</v>
      </c>
      <c r="I277" s="42"/>
    </row>
    <row r="278" spans="1:9" x14ac:dyDescent="0.3">
      <c r="A278" s="13" t="s">
        <v>1330</v>
      </c>
      <c r="B278" s="16">
        <f>'Ref. ACS-5-YR'!B1025</f>
        <v>10451</v>
      </c>
      <c r="C278" s="55">
        <f>'Ref. ACS-5-YR'!C1025</f>
        <v>9.8922838103892172E-2</v>
      </c>
      <c r="D278" s="16">
        <f>'Ref. ACS-5-YR'!E1025</f>
        <v>10099</v>
      </c>
      <c r="E278" s="55">
        <f>'Ref. ACS-5-YR'!F1025</f>
        <v>8.9817589982123636E-2</v>
      </c>
      <c r="F278" s="16">
        <f>'Ref. ACS-5-YR'!H1025</f>
        <v>11471</v>
      </c>
      <c r="G278" s="55">
        <f>'Ref. ACS-5-YR'!I1025</f>
        <v>9.6746170973618512E-2</v>
      </c>
      <c r="I278" s="42"/>
    </row>
    <row r="279" spans="1:9" x14ac:dyDescent="0.3">
      <c r="A279" s="13" t="s">
        <v>1323</v>
      </c>
      <c r="B279" s="16">
        <f>'Ref. ACS-5-YR'!B1026</f>
        <v>18968</v>
      </c>
      <c r="C279" s="55">
        <f>'Ref. ACS-5-YR'!C1026</f>
        <v>0.17953960321066181</v>
      </c>
      <c r="D279" s="16">
        <f>'Ref. ACS-5-YR'!E1026</f>
        <v>19961</v>
      </c>
      <c r="E279" s="55">
        <f>'Ref. ACS-5-YR'!F1026</f>
        <v>0.17752737039639271</v>
      </c>
      <c r="F279" s="16">
        <f>'Ref. ACS-5-YR'!H1026</f>
        <v>20828</v>
      </c>
      <c r="G279" s="55">
        <f>'Ref. ACS-5-YR'!I1026</f>
        <v>0.17566291073476822</v>
      </c>
      <c r="I279" s="42"/>
    </row>
    <row r="280" spans="1:9" x14ac:dyDescent="0.3">
      <c r="A280" s="13" t="s">
        <v>1324</v>
      </c>
      <c r="B280" s="16">
        <f>'Ref. ACS-5-YR'!B1027</f>
        <v>11133</v>
      </c>
      <c r="C280" s="55">
        <f>'Ref. ACS-5-YR'!C1027</f>
        <v>0.10537823716492503</v>
      </c>
      <c r="D280" s="16">
        <f>'Ref. ACS-5-YR'!E1027</f>
        <v>10717</v>
      </c>
      <c r="E280" s="55">
        <f>'Ref. ACS-5-YR'!F1027</f>
        <v>9.5313903538807712E-2</v>
      </c>
      <c r="F280" s="16">
        <f>'Ref. ACS-5-YR'!H1027</f>
        <v>11669</v>
      </c>
      <c r="G280" s="55">
        <f>'Ref. ACS-5-YR'!I1027</f>
        <v>9.841609877875987E-2</v>
      </c>
      <c r="I280" s="42"/>
    </row>
    <row r="281" spans="1:9" x14ac:dyDescent="0.3">
      <c r="A281" s="13" t="s">
        <v>1325</v>
      </c>
      <c r="B281" s="16">
        <f>'Ref. ACS-5-YR'!B1028</f>
        <v>12540</v>
      </c>
      <c r="C281" s="55">
        <f>'Ref. ACS-5-YR'!C1028</f>
        <v>0.11869604725124944</v>
      </c>
      <c r="D281" s="16">
        <f>'Ref. ACS-5-YR'!E1028</f>
        <v>11139</v>
      </c>
      <c r="E281" s="55">
        <f>'Ref. ACS-5-YR'!F1028</f>
        <v>9.9067049689164785E-2</v>
      </c>
      <c r="F281" s="16">
        <f>'Ref. ACS-5-YR'!H1028</f>
        <v>13686</v>
      </c>
      <c r="G281" s="55">
        <f>'Ref. ACS-5-YR'!I1028</f>
        <v>0.11542743404628568</v>
      </c>
      <c r="I281" s="42"/>
    </row>
    <row r="282" spans="1:9" x14ac:dyDescent="0.3">
      <c r="A282" s="13" t="s">
        <v>1326</v>
      </c>
      <c r="B282" s="16">
        <f>'Ref. ACS-5-YR'!B1029</f>
        <v>6560</v>
      </c>
      <c r="C282" s="55">
        <f>'Ref. ACS-5-YR'!C1029</f>
        <v>6.2092988035741328E-2</v>
      </c>
      <c r="D282" s="16">
        <f>'Ref. ACS-5-YR'!E1029</f>
        <v>6722</v>
      </c>
      <c r="E282" s="55">
        <f>'Ref. ACS-5-YR'!F1029</f>
        <v>5.9783527068010212E-2</v>
      </c>
      <c r="F282" s="16">
        <f>'Ref. ACS-5-YR'!H1029</f>
        <v>7642</v>
      </c>
      <c r="G282" s="55">
        <f>'Ref. ACS-5-YR'!I1029</f>
        <v>6.445246609540517E-2</v>
      </c>
      <c r="I282" s="42"/>
    </row>
    <row r="283" spans="1:9" x14ac:dyDescent="0.3">
      <c r="A283" s="13" t="s">
        <v>1327</v>
      </c>
      <c r="B283" s="16">
        <f>'Ref. ACS-5-YR'!B1030</f>
        <v>2526</v>
      </c>
      <c r="C283" s="55">
        <f>'Ref. ACS-5-YR'!C1030</f>
        <v>2.3909586551567469E-2</v>
      </c>
      <c r="D283" s="16">
        <f>'Ref. ACS-5-YR'!E1030</f>
        <v>2873</v>
      </c>
      <c r="E283" s="55">
        <f>'Ref. ACS-5-YR'!F1030</f>
        <v>2.5551632440701182E-2</v>
      </c>
      <c r="F283" s="16">
        <f>'Ref. ACS-5-YR'!H1030</f>
        <v>3174</v>
      </c>
      <c r="G283" s="55">
        <f>'Ref. ACS-5-YR'!I1030</f>
        <v>2.6769448755144726E-2</v>
      </c>
      <c r="I283" s="42"/>
    </row>
    <row r="284" spans="1:9" x14ac:dyDescent="0.3">
      <c r="A284" s="13" t="s">
        <v>1395</v>
      </c>
      <c r="B284" s="16">
        <f>'Ref. ACS-5-YR'!B1031</f>
        <v>1637</v>
      </c>
      <c r="C284" s="55">
        <f>'Ref. ACS-5-YR'!C1031</f>
        <v>1.5494850825382402E-2</v>
      </c>
      <c r="D284" s="16">
        <f>'Ref. ACS-5-YR'!E1031</f>
        <v>2028</v>
      </c>
      <c r="E284" s="55">
        <f>'Ref. ACS-5-YR'!F1031</f>
        <v>1.8036446428730243E-2</v>
      </c>
      <c r="F284" s="16">
        <f>'Ref. ACS-5-YR'!H1031</f>
        <v>2000</v>
      </c>
      <c r="G284" s="55">
        <f>'Ref. ACS-5-YR'!I1031</f>
        <v>1.6867957627690441E-2</v>
      </c>
      <c r="I284" s="42"/>
    </row>
    <row r="285" spans="1:9" x14ac:dyDescent="0.3">
      <c r="A285" s="13" t="s">
        <v>1388</v>
      </c>
      <c r="B285" s="16">
        <f>'Ref. ACS-5-YR'!B1032</f>
        <v>41833</v>
      </c>
      <c r="C285" s="55">
        <f>'Ref. ACS-5-YR'!C1032</f>
        <v>0.39596584885658032</v>
      </c>
      <c r="D285" s="16">
        <f>'Ref. ACS-5-YR'!E1032</f>
        <v>48900</v>
      </c>
      <c r="E285" s="55">
        <f>'Ref. ACS-5-YR'!F1032</f>
        <v>0.4349024804560695</v>
      </c>
      <c r="F285" s="16">
        <f>'Ref. ACS-5-YR'!H1032</f>
        <v>48098</v>
      </c>
      <c r="G285" s="55">
        <f>'Ref. ACS-5-YR'!I1032</f>
        <v>0.40565751298832736</v>
      </c>
      <c r="I285" s="42"/>
    </row>
    <row r="286" spans="1:9" x14ac:dyDescent="0.3">
      <c r="A286" s="13" t="s">
        <v>1330</v>
      </c>
      <c r="B286" s="16">
        <f>'Ref. ACS-5-YR'!B1033</f>
        <v>10796</v>
      </c>
      <c r="C286" s="55">
        <f>'Ref. ACS-5-YR'!C1033</f>
        <v>0.10218839921247917</v>
      </c>
      <c r="D286" s="16">
        <f>'Ref. ACS-5-YR'!E1033</f>
        <v>11901</v>
      </c>
      <c r="E286" s="55">
        <f>'Ref. ACS-5-YR'!F1033</f>
        <v>0.10584405766682378</v>
      </c>
      <c r="F286" s="16">
        <f>'Ref. ACS-5-YR'!H1033</f>
        <v>11935</v>
      </c>
      <c r="G286" s="55">
        <f>'Ref. ACS-5-YR'!I1033</f>
        <v>0.1006595371432427</v>
      </c>
      <c r="I286" s="42"/>
    </row>
    <row r="287" spans="1:9" x14ac:dyDescent="0.3">
      <c r="A287" s="13" t="s">
        <v>1323</v>
      </c>
      <c r="B287" s="16">
        <f>'Ref. ACS-5-YR'!B1034</f>
        <v>10400</v>
      </c>
      <c r="C287" s="55">
        <f>'Ref. ACS-5-YR'!C1034</f>
        <v>9.8440102983492359E-2</v>
      </c>
      <c r="D287" s="16">
        <f>'Ref. ACS-5-YR'!E1034</f>
        <v>11213</v>
      </c>
      <c r="E287" s="55">
        <f>'Ref. ACS-5-YR'!F1034</f>
        <v>9.9725184322165802E-2</v>
      </c>
      <c r="F287" s="16">
        <f>'Ref. ACS-5-YR'!H1034</f>
        <v>12507</v>
      </c>
      <c r="G287" s="55">
        <f>'Ref. ACS-5-YR'!I1034</f>
        <v>0.10548377302476217</v>
      </c>
      <c r="I287" s="42"/>
    </row>
    <row r="288" spans="1:9" x14ac:dyDescent="0.3">
      <c r="A288" s="13" t="s">
        <v>1324</v>
      </c>
      <c r="B288" s="16">
        <f>'Ref. ACS-5-YR'!B1035</f>
        <v>6654</v>
      </c>
      <c r="C288" s="55">
        <f>'Ref. ACS-5-YR'!C1035</f>
        <v>6.2982735120399813E-2</v>
      </c>
      <c r="D288" s="16">
        <f>'Ref. ACS-5-YR'!E1035</f>
        <v>8580</v>
      </c>
      <c r="E288" s="55">
        <f>'Ref. ACS-5-YR'!F1035</f>
        <v>7.63080425830895E-2</v>
      </c>
      <c r="F288" s="16">
        <f>'Ref. ACS-5-YR'!H1035</f>
        <v>7457</v>
      </c>
      <c r="G288" s="55">
        <f>'Ref. ACS-5-YR'!I1035</f>
        <v>6.2892180014843799E-2</v>
      </c>
      <c r="I288" s="42"/>
    </row>
    <row r="289" spans="1:10" x14ac:dyDescent="0.3">
      <c r="A289" s="13" t="s">
        <v>1325</v>
      </c>
      <c r="B289" s="16">
        <f>'Ref. ACS-5-YR'!B1036</f>
        <v>6512</v>
      </c>
      <c r="C289" s="55">
        <f>'Ref. ACS-5-YR'!C1036</f>
        <v>6.1638649098894445E-2</v>
      </c>
      <c r="D289" s="16">
        <f>'Ref. ACS-5-YR'!E1036</f>
        <v>7918</v>
      </c>
      <c r="E289" s="55">
        <f>'Ref. ACS-5-YR'!F1036</f>
        <v>7.0420405731107527E-2</v>
      </c>
      <c r="F289" s="16">
        <f>'Ref. ACS-5-YR'!H1036</f>
        <v>7950</v>
      </c>
      <c r="G289" s="55">
        <f>'Ref. ACS-5-YR'!I1036</f>
        <v>6.7050131570069491E-2</v>
      </c>
      <c r="I289" s="42"/>
    </row>
    <row r="290" spans="1:10" x14ac:dyDescent="0.3">
      <c r="A290" s="13" t="s">
        <v>1326</v>
      </c>
      <c r="B290" s="16">
        <f>'Ref. ACS-5-YR'!B1037</f>
        <v>4211</v>
      </c>
      <c r="C290" s="55">
        <f>'Ref. ACS-5-YR'!C1037</f>
        <v>3.9858776313796758E-2</v>
      </c>
      <c r="D290" s="16">
        <f>'Ref. ACS-5-YR'!E1037</f>
        <v>4714</v>
      </c>
      <c r="E290" s="55">
        <f>'Ref. ACS-5-YR'!F1037</f>
        <v>4.1924954864415373E-2</v>
      </c>
      <c r="F290" s="16">
        <f>'Ref. ACS-5-YR'!H1037</f>
        <v>4800</v>
      </c>
      <c r="G290" s="55">
        <f>'Ref. ACS-5-YR'!I1037</f>
        <v>4.0483098306457056E-2</v>
      </c>
      <c r="I290" s="42"/>
    </row>
    <row r="291" spans="1:10" x14ac:dyDescent="0.3">
      <c r="A291" s="13" t="s">
        <v>1327</v>
      </c>
      <c r="B291" s="16">
        <f>'Ref. ACS-5-YR'!B1038</f>
        <v>1515</v>
      </c>
      <c r="C291" s="55">
        <f>'Ref. ACS-5-YR'!C1038</f>
        <v>1.4340072694229895E-2</v>
      </c>
      <c r="D291" s="16">
        <f>'Ref. ACS-5-YR'!E1038</f>
        <v>2967</v>
      </c>
      <c r="E291" s="55">
        <f>'Ref. ACS-5-YR'!F1038</f>
        <v>2.6387641298837593E-2</v>
      </c>
      <c r="F291" s="16">
        <f>'Ref. ACS-5-YR'!H1038</f>
        <v>1923</v>
      </c>
      <c r="G291" s="55">
        <f>'Ref. ACS-5-YR'!I1038</f>
        <v>1.6218541259024357E-2</v>
      </c>
      <c r="I291" s="42"/>
    </row>
    <row r="292" spans="1:10" x14ac:dyDescent="0.3">
      <c r="A292" s="13" t="s">
        <v>1395</v>
      </c>
      <c r="B292" s="16">
        <f>'Ref. ACS-5-YR'!B1039</f>
        <v>1745</v>
      </c>
      <c r="C292" s="55">
        <f>'Ref. ACS-5-YR'!C1039</f>
        <v>1.6517113433287899E-2</v>
      </c>
      <c r="D292" s="16">
        <f>'Ref. ACS-5-YR'!E1039</f>
        <v>1607</v>
      </c>
      <c r="E292" s="55">
        <f>'Ref. ACS-5-YR'!F1039</f>
        <v>1.4292193989629933E-2</v>
      </c>
      <c r="F292" s="16">
        <f>'Ref. ACS-5-YR'!H1039</f>
        <v>1526</v>
      </c>
      <c r="G292" s="55">
        <f>'Ref. ACS-5-YR'!I1039</f>
        <v>1.2870251669927805E-2</v>
      </c>
      <c r="I292" s="42" t="str">
        <f>A293</f>
        <v>Source: U.S. Census Bureau, ACS 06-10, 11-15, 16-20 (5-year Estimates), Table B25009</v>
      </c>
    </row>
    <row r="293" spans="1:10" x14ac:dyDescent="0.3">
      <c r="A293" t="s">
        <v>1400</v>
      </c>
      <c r="I293" s="42"/>
    </row>
    <row r="295" spans="1:10" x14ac:dyDescent="0.3">
      <c r="A295" s="88" t="s">
        <v>1401</v>
      </c>
      <c r="I295" s="61" t="s">
        <v>2493</v>
      </c>
    </row>
    <row r="296" spans="1:10" ht="28.8" x14ac:dyDescent="0.3">
      <c r="A296" s="80"/>
      <c r="B296" s="60" t="str">
        <f>Housing!B3</f>
        <v>City of Bakersfield</v>
      </c>
      <c r="C296" s="60" t="str">
        <f>Housing!B4</f>
        <v>Kern County</v>
      </c>
      <c r="D296" s="60" t="s">
        <v>173</v>
      </c>
      <c r="H296" s="275"/>
      <c r="I296" s="42"/>
      <c r="J296" s="58"/>
    </row>
    <row r="297" spans="1:10" x14ac:dyDescent="0.3">
      <c r="A297" s="13" t="s">
        <v>1401</v>
      </c>
      <c r="B297" s="10">
        <f>'Ref. ACS-5-YR'!H1209</f>
        <v>1484</v>
      </c>
      <c r="C297" s="10">
        <f>'Ref. ACS-5-YR'!R1209</f>
        <v>1215</v>
      </c>
      <c r="D297" s="10">
        <f>'Ref. ACS-5-YR'!AB1209</f>
        <v>1851</v>
      </c>
      <c r="H297" s="274"/>
      <c r="I297" s="42"/>
      <c r="J297" s="54"/>
    </row>
    <row r="298" spans="1:10" x14ac:dyDescent="0.3">
      <c r="A298" t="s">
        <v>1402</v>
      </c>
      <c r="I298" s="42"/>
    </row>
    <row r="299" spans="1:10" ht="26.4" customHeight="1" x14ac:dyDescent="0.3">
      <c r="A299" s="350" t="s">
        <v>2535</v>
      </c>
      <c r="B299" s="350"/>
      <c r="C299" s="350"/>
      <c r="D299" s="350"/>
      <c r="E299" s="350"/>
      <c r="F299" s="350"/>
      <c r="G299" s="350"/>
      <c r="I299" s="42"/>
    </row>
    <row r="300" spans="1:10" s="72" customFormat="1" ht="29.4" customHeight="1" x14ac:dyDescent="0.3">
      <c r="H300" s="278"/>
      <c r="I300" s="42"/>
    </row>
    <row r="301" spans="1:10" x14ac:dyDescent="0.3">
      <c r="I301" s="42"/>
    </row>
    <row r="302" spans="1:10" x14ac:dyDescent="0.3">
      <c r="I302" s="42"/>
    </row>
    <row r="303" spans="1:10" x14ac:dyDescent="0.3">
      <c r="A303" s="222" t="s">
        <v>1403</v>
      </c>
      <c r="I303" s="42"/>
    </row>
    <row r="304" spans="1:10" x14ac:dyDescent="0.3">
      <c r="A304" s="80"/>
      <c r="B304" s="51">
        <v>2010</v>
      </c>
      <c r="C304" s="51">
        <v>2015</v>
      </c>
      <c r="D304" s="51">
        <v>2020</v>
      </c>
      <c r="I304" s="42"/>
    </row>
    <row r="305" spans="1:10" x14ac:dyDescent="0.3">
      <c r="A305" s="13" t="s">
        <v>1401</v>
      </c>
      <c r="B305" s="10">
        <f>'Ref. ACS-5-YR Add.'!B52</f>
        <v>1557</v>
      </c>
      <c r="C305" s="10">
        <f>'Ref. ACS-5-YR Add.'!E52</f>
        <v>1365</v>
      </c>
      <c r="D305" s="10">
        <f>'Ref. ACS-5-YR Add.'!H52</f>
        <v>1484</v>
      </c>
      <c r="I305" s="42"/>
    </row>
    <row r="306" spans="1:10" x14ac:dyDescent="0.3">
      <c r="A306" s="13" t="s">
        <v>177</v>
      </c>
      <c r="B306" s="3"/>
      <c r="C306" s="4">
        <f>(C305-B305)/B305</f>
        <v>-0.1233140655105973</v>
      </c>
      <c r="D306" s="4">
        <f>(D305-C305)/C305</f>
        <v>8.7179487179487175E-2</v>
      </c>
      <c r="I306" s="42"/>
    </row>
    <row r="307" spans="1:10" x14ac:dyDescent="0.3">
      <c r="A307" t="s">
        <v>1404</v>
      </c>
      <c r="I307" s="42"/>
    </row>
    <row r="308" spans="1:10" ht="27" customHeight="1" x14ac:dyDescent="0.3">
      <c r="A308" s="350" t="s">
        <v>2535</v>
      </c>
      <c r="B308" s="350"/>
      <c r="C308" s="350"/>
      <c r="D308" s="350"/>
      <c r="E308" s="350"/>
      <c r="F308" s="350"/>
      <c r="G308" s="350"/>
      <c r="I308" s="42"/>
    </row>
    <row r="309" spans="1:10" s="72" customFormat="1" ht="29.4" customHeight="1" x14ac:dyDescent="0.3">
      <c r="H309" s="278"/>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Bakersfield</v>
      </c>
      <c r="C315" s="60" t="s">
        <v>179</v>
      </c>
      <c r="D315" s="60" t="str">
        <f>Housing!B4</f>
        <v>Kern County</v>
      </c>
      <c r="E315" s="60" t="s">
        <v>1443</v>
      </c>
      <c r="F315" s="60" t="s">
        <v>173</v>
      </c>
      <c r="G315" s="60" t="s">
        <v>1444</v>
      </c>
      <c r="H315" s="275"/>
      <c r="I315" s="42"/>
      <c r="J315" s="58"/>
    </row>
    <row r="316" spans="1:10" x14ac:dyDescent="0.3">
      <c r="A316" s="13" t="s">
        <v>1407</v>
      </c>
      <c r="B316" s="5">
        <f>'Ref. ACS-5-YR'!H1241/100</f>
        <v>0.20499999999999999</v>
      </c>
      <c r="C316" s="55"/>
      <c r="D316" s="5">
        <f>'Ref. ACS-5-YR'!R1241/100</f>
        <v>0.19899999999999998</v>
      </c>
      <c r="E316" s="55">
        <f>B316/D316</f>
        <v>1.0301507537688444</v>
      </c>
      <c r="F316" s="5">
        <f>'Ref. ACS-5-YR'!AB1241/100</f>
        <v>0.214</v>
      </c>
      <c r="G316" s="55">
        <f>B316/F316</f>
        <v>0.9579439252336448</v>
      </c>
      <c r="H316" s="274"/>
      <c r="I316" s="42"/>
      <c r="J316" s="54"/>
    </row>
    <row r="317" spans="1:10" x14ac:dyDescent="0.3">
      <c r="A317" t="s">
        <v>1408</v>
      </c>
      <c r="I317" s="42"/>
    </row>
    <row r="318" spans="1:10" s="72" customFormat="1" ht="29.4" customHeight="1" x14ac:dyDescent="0.3">
      <c r="A318" s="350" t="s">
        <v>2535</v>
      </c>
      <c r="B318" s="350"/>
      <c r="C318" s="350"/>
      <c r="D318" s="350"/>
      <c r="E318" s="350"/>
      <c r="F318" s="350"/>
      <c r="G318" s="350"/>
      <c r="H318" s="278"/>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3" t="s">
        <v>2481</v>
      </c>
    </row>
    <row r="327" spans="1:10" x14ac:dyDescent="0.3">
      <c r="A327" s="1" t="s">
        <v>1409</v>
      </c>
      <c r="I327" s="42"/>
    </row>
    <row r="328" spans="1:10" ht="28.8" x14ac:dyDescent="0.3">
      <c r="A328" s="80"/>
      <c r="B328" s="60" t="str">
        <f>Housing!B3</f>
        <v>City of Bakersfield</v>
      </c>
      <c r="C328" s="60" t="s">
        <v>179</v>
      </c>
      <c r="D328" s="60" t="str">
        <f>Housing!B4</f>
        <v>Kern County</v>
      </c>
      <c r="E328" s="60" t="s">
        <v>179</v>
      </c>
      <c r="F328" s="60" t="s">
        <v>173</v>
      </c>
      <c r="G328" s="60" t="s">
        <v>179</v>
      </c>
      <c r="H328" s="275"/>
      <c r="I328" s="61" t="s">
        <v>1410</v>
      </c>
      <c r="J328" s="58"/>
    </row>
    <row r="329" spans="1:10" x14ac:dyDescent="0.3">
      <c r="A329" s="13" t="s">
        <v>174</v>
      </c>
      <c r="B329" s="16">
        <f>(SUM('Ref. ACS-5-YR'!H1222:H1225))+(SUM('Ref. ACS-5-YR'!H1233:H1236))</f>
        <v>19781</v>
      </c>
      <c r="C329" s="55">
        <f>SUM('Ref. ACS-5-YR'!I1222,'Ref. ACS-5-YR'!I1223,'Ref. ACS-5-YR'!I1224,'Ref. ACS-5-YR'!I1225,'Ref. ACS-5-YR'!I1233,'Ref. ACS-5-YR'!I1234,'Ref. ACS-5-YR'!I1235,'Ref. ACS-5-YR'!I1236)</f>
        <v>0.28070100752093091</v>
      </c>
      <c r="D329" s="16">
        <f>SUM('Ref. ACS-5-YR'!R1222,'Ref. ACS-5-YR'!R1223,'Ref. ACS-5-YR'!R1224,'Ref. ACS-5-YR'!R1225,'Ref. ACS-5-YR'!R1233,'Ref. ACS-5-YR'!R1234,'Ref. ACS-5-YR'!R1235,'Ref. ACS-5-YR'!R1236)</f>
        <v>45171</v>
      </c>
      <c r="E329" s="55">
        <f>SUM('Ref. ACS-5-YR'!S1222,'Ref. ACS-5-YR'!S1223,'Ref. ACS-5-YR'!S1224,'Ref. ACS-5-YR'!S1225,'Ref. ACS-5-YR'!S1233,'Ref. ACS-5-YR'!S1234,'Ref. ACS-5-YR'!S1235,'Ref. ACS-5-YR'!S1236)</f>
        <v>0.28036843705970349</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4"/>
      <c r="I329" s="42"/>
      <c r="J329" s="54"/>
    </row>
    <row r="330" spans="1:10" x14ac:dyDescent="0.3">
      <c r="A330" t="s">
        <v>1411</v>
      </c>
      <c r="I330" s="42"/>
    </row>
    <row r="331" spans="1:10" x14ac:dyDescent="0.3">
      <c r="A331" s="350" t="s">
        <v>2479</v>
      </c>
      <c r="B331" s="350"/>
      <c r="C331" s="350"/>
      <c r="D331" s="350"/>
      <c r="E331" s="350"/>
      <c r="F331" s="350"/>
      <c r="G331" s="350"/>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3"/>
      <c r="I334" s="42"/>
      <c r="J334" s="52"/>
    </row>
    <row r="335" spans="1:10" x14ac:dyDescent="0.3">
      <c r="A335" s="13" t="s">
        <v>1413</v>
      </c>
      <c r="B335" s="16">
        <f>SUM('Ref. DC-1980'!B95,'Ref. DC-1980'!B89,'Ref. DC-1980'!B83,'Ref. DC-1980'!B77,'Ref. DC-1980'!B71)</f>
        <v>2224</v>
      </c>
      <c r="C335" s="16">
        <f>SUM('Ref. DC-1990'!B63,'Ref. DC-1990'!B70,'Ref. DC-1990'!B77,'Ref. DC-1990'!B84,'Ref. DC-1990'!B91)</f>
        <v>4913</v>
      </c>
      <c r="D335" s="16">
        <f>SUM('Ref. DC-2000'!B75:B77,'Ref. DC-2000'!B86:B88)</f>
        <v>9346</v>
      </c>
      <c r="E335" s="16">
        <f>SUM('Ref. ACS-5-YR'!B1223:B1225,'Ref. ACS-5-YR'!B1234:B1236)</f>
        <v>20287</v>
      </c>
      <c r="F335" s="16">
        <f>SUM('Ref. ACS-5-YR'!H1223:H1225,'Ref. ACS-5-YR'!H1234:H1236)</f>
        <v>14736</v>
      </c>
      <c r="H335" s="271"/>
      <c r="I335" s="42"/>
      <c r="J335" s="2"/>
    </row>
    <row r="336" spans="1:10" x14ac:dyDescent="0.3">
      <c r="A336" s="13" t="s">
        <v>177</v>
      </c>
      <c r="B336" s="3"/>
      <c r="C336" s="4">
        <f>(C335-B335)/B335</f>
        <v>1.2090827338129497</v>
      </c>
      <c r="D336" s="4">
        <f>(D335-C335)/C335</f>
        <v>0.90230002035416246</v>
      </c>
      <c r="E336" s="4">
        <f>(E335-D335)/D335</f>
        <v>1.1706612454526</v>
      </c>
      <c r="F336" s="4">
        <f>(F335-E335)/E335</f>
        <v>-0.2736235027357421</v>
      </c>
      <c r="H336" s="272"/>
      <c r="I336" s="42"/>
      <c r="J336" s="19"/>
    </row>
    <row r="337" spans="1:10" x14ac:dyDescent="0.3">
      <c r="A337" t="s">
        <v>1414</v>
      </c>
      <c r="I337" s="42"/>
    </row>
    <row r="338" spans="1:10" s="72" customFormat="1" x14ac:dyDescent="0.3">
      <c r="A338" s="350" t="s">
        <v>2479</v>
      </c>
      <c r="B338" s="350"/>
      <c r="C338" s="350"/>
      <c r="D338" s="350"/>
      <c r="E338" s="350"/>
      <c r="F338" s="350"/>
      <c r="G338" s="350"/>
      <c r="H338" s="278"/>
      <c r="I338" s="42"/>
    </row>
    <row r="339" spans="1:10" ht="14.4" customHeight="1" x14ac:dyDescent="0.3">
      <c r="A339" s="352"/>
      <c r="B339" s="352"/>
      <c r="C339" s="352"/>
      <c r="D339" s="352"/>
      <c r="E339" s="352"/>
      <c r="F339" s="352"/>
      <c r="G339" s="352"/>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2483</v>
      </c>
    </row>
    <row r="344" spans="1:10" x14ac:dyDescent="0.3">
      <c r="I344" s="42"/>
    </row>
    <row r="345" spans="1:10" x14ac:dyDescent="0.3">
      <c r="A345" s="88" t="s">
        <v>1415</v>
      </c>
      <c r="I345" s="61" t="s">
        <v>2494</v>
      </c>
    </row>
    <row r="346" spans="1:10" ht="28.8" x14ac:dyDescent="0.3">
      <c r="A346" s="80"/>
      <c r="B346" s="60" t="str">
        <f>Housing!B3</f>
        <v>City of Bakersfield</v>
      </c>
      <c r="C346" s="60" t="s">
        <v>179</v>
      </c>
      <c r="D346" s="60" t="str">
        <f>Housing!B4</f>
        <v>Kern County</v>
      </c>
      <c r="E346" s="60" t="s">
        <v>1443</v>
      </c>
      <c r="F346" s="60" t="s">
        <v>173</v>
      </c>
      <c r="G346" s="60" t="s">
        <v>1444</v>
      </c>
      <c r="H346" s="275"/>
      <c r="I346" s="42"/>
      <c r="J346" s="58"/>
    </row>
    <row r="347" spans="1:10" x14ac:dyDescent="0.3">
      <c r="A347" s="13" t="s">
        <v>1415</v>
      </c>
      <c r="B347" s="16">
        <f>'Ref. ACS-5-YR'!H1183</f>
        <v>1124</v>
      </c>
      <c r="C347" s="55"/>
      <c r="D347" s="16">
        <f>'Ref. ACS-5-YR'!R1183</f>
        <v>994</v>
      </c>
      <c r="E347" s="55">
        <f>B347/D347</f>
        <v>1.1307847082494971</v>
      </c>
      <c r="F347" s="16">
        <f>'Ref. ACS-5-YR'!AB1183</f>
        <v>1586</v>
      </c>
      <c r="G347" s="55">
        <f>B347/F347</f>
        <v>0.70870113493064313</v>
      </c>
      <c r="H347" s="274"/>
      <c r="I347" s="42"/>
      <c r="J347" s="54"/>
    </row>
    <row r="348" spans="1:10" x14ac:dyDescent="0.3">
      <c r="A348" t="s">
        <v>2451</v>
      </c>
      <c r="I348" s="42"/>
    </row>
    <row r="349" spans="1:10" ht="25.95" customHeight="1" x14ac:dyDescent="0.3">
      <c r="A349" s="350" t="s">
        <v>2535</v>
      </c>
      <c r="B349" s="350"/>
      <c r="C349" s="350"/>
      <c r="D349" s="350"/>
      <c r="E349" s="350"/>
      <c r="F349" s="350"/>
      <c r="G349" s="350"/>
      <c r="I349" s="42"/>
    </row>
    <row r="350" spans="1:10" s="72" customFormat="1" ht="29.4" customHeight="1" x14ac:dyDescent="0.3">
      <c r="H350" s="278"/>
      <c r="I350" s="42"/>
    </row>
    <row r="351" spans="1:10" x14ac:dyDescent="0.3">
      <c r="A351" s="153"/>
      <c r="I351" s="42"/>
    </row>
    <row r="352" spans="1:10" x14ac:dyDescent="0.3">
      <c r="A352" s="222" t="s">
        <v>1416</v>
      </c>
      <c r="I352" s="42"/>
    </row>
    <row r="353" spans="1:10" x14ac:dyDescent="0.3">
      <c r="A353" s="48"/>
      <c r="B353" s="89">
        <v>1980</v>
      </c>
      <c r="C353" s="89">
        <v>1990</v>
      </c>
      <c r="D353" s="89">
        <v>2000</v>
      </c>
      <c r="E353" s="89">
        <v>2010</v>
      </c>
      <c r="F353" s="89">
        <v>2020</v>
      </c>
      <c r="H353" s="281"/>
      <c r="I353" s="42"/>
      <c r="J353" s="25"/>
    </row>
    <row r="354" spans="1:10" x14ac:dyDescent="0.3">
      <c r="A354" s="13" t="s">
        <v>1415</v>
      </c>
      <c r="B354" s="10">
        <f>'Ref. DC-1980'!B99</f>
        <v>269</v>
      </c>
      <c r="C354" s="10">
        <f>'Ref. DC-1990'!B98</f>
        <v>468</v>
      </c>
      <c r="D354" s="10">
        <f>'Ref. DC-2000'!B48</f>
        <v>564</v>
      </c>
      <c r="E354" s="10">
        <f>'Ref. ACS-5-YR Add.'!B24</f>
        <v>906</v>
      </c>
      <c r="F354" s="10">
        <f>'Ref. ACS-5-YR Add.'!H24</f>
        <v>1124</v>
      </c>
      <c r="H354" s="282"/>
      <c r="I354" s="42"/>
      <c r="J354" s="24"/>
    </row>
    <row r="355" spans="1:10" x14ac:dyDescent="0.3">
      <c r="A355" s="13" t="s">
        <v>177</v>
      </c>
      <c r="B355" s="3"/>
      <c r="C355" s="4">
        <f>(C354-B354)/B354</f>
        <v>0.7397769516728625</v>
      </c>
      <c r="D355" s="4">
        <f>(D354-C354)/C354</f>
        <v>0.20512820512820512</v>
      </c>
      <c r="E355" s="4">
        <f>(E354-D354)/D354</f>
        <v>0.6063829787234043</v>
      </c>
      <c r="F355" s="4">
        <f>(F354-E354)/E354</f>
        <v>0.24061810154525387</v>
      </c>
      <c r="H355" s="272"/>
      <c r="I355" s="42"/>
      <c r="J355" s="19"/>
    </row>
    <row r="356" spans="1:10" x14ac:dyDescent="0.3">
      <c r="A356" s="47" t="s">
        <v>1417</v>
      </c>
      <c r="I356" s="42"/>
    </row>
    <row r="357" spans="1:10" ht="28.95" customHeight="1" x14ac:dyDescent="0.3">
      <c r="A357" s="350" t="s">
        <v>2535</v>
      </c>
      <c r="B357" s="350"/>
      <c r="C357" s="350"/>
      <c r="D357" s="350"/>
      <c r="E357" s="350"/>
      <c r="F357" s="350"/>
      <c r="G357" s="350"/>
      <c r="I357" s="42"/>
    </row>
    <row r="358" spans="1:10" s="72" customFormat="1" ht="14.4" customHeight="1" x14ac:dyDescent="0.3">
      <c r="A358" s="351" t="s">
        <v>2468</v>
      </c>
      <c r="B358" s="351"/>
      <c r="C358" s="351"/>
      <c r="D358" s="351"/>
      <c r="E358" s="351"/>
      <c r="F358" s="351"/>
      <c r="G358" s="351"/>
      <c r="H358" s="278"/>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2482</v>
      </c>
    </row>
    <row r="365" spans="1:10" x14ac:dyDescent="0.3">
      <c r="A365" s="47"/>
      <c r="I365" s="29"/>
    </row>
    <row r="366" spans="1:10" x14ac:dyDescent="0.3">
      <c r="A366" s="1" t="s">
        <v>1418</v>
      </c>
      <c r="I366" s="61" t="s">
        <v>1419</v>
      </c>
    </row>
    <row r="367" spans="1:10" ht="28.8" x14ac:dyDescent="0.3">
      <c r="A367" s="80"/>
      <c r="B367" s="60" t="str">
        <f>Housing!B3</f>
        <v>City of Bakersfield</v>
      </c>
      <c r="C367" s="60" t="s">
        <v>179</v>
      </c>
      <c r="D367" s="60" t="str">
        <f>Housing!B4</f>
        <v>Kern County</v>
      </c>
      <c r="E367" s="60" t="s">
        <v>1443</v>
      </c>
      <c r="F367" s="60" t="s">
        <v>173</v>
      </c>
      <c r="G367" s="60" t="s">
        <v>1444</v>
      </c>
      <c r="H367" s="275"/>
      <c r="I367" s="42"/>
      <c r="J367" s="58"/>
    </row>
    <row r="368" spans="1:10" x14ac:dyDescent="0.3">
      <c r="A368" s="13" t="s">
        <v>1407</v>
      </c>
      <c r="B368" s="5">
        <f>'Ref. ACS-5-YR'!H1201/100</f>
        <v>0.315</v>
      </c>
      <c r="C368" s="55"/>
      <c r="D368" s="5">
        <f>'Ref. ACS-5-YR'!R1201/100</f>
        <v>0.32500000000000001</v>
      </c>
      <c r="E368" s="55">
        <f>B368/D368</f>
        <v>0.96923076923076923</v>
      </c>
      <c r="F368" s="5">
        <f>'Ref. ACS-5-YR'!AB1201/100</f>
        <v>0.32200000000000001</v>
      </c>
      <c r="G368" s="55">
        <f>B368/F368</f>
        <v>0.97826086956521741</v>
      </c>
      <c r="H368" s="274"/>
      <c r="I368" s="42"/>
      <c r="J368" s="54"/>
    </row>
    <row r="369" spans="1:10" x14ac:dyDescent="0.3">
      <c r="A369" t="s">
        <v>2452</v>
      </c>
      <c r="I369" s="42"/>
    </row>
    <row r="370" spans="1:10" ht="28.2" customHeight="1" x14ac:dyDescent="0.3">
      <c r="A370" s="350" t="s">
        <v>2535</v>
      </c>
      <c r="B370" s="350"/>
      <c r="C370" s="350"/>
      <c r="D370" s="350"/>
      <c r="E370" s="350"/>
      <c r="F370" s="350"/>
      <c r="G370" s="350"/>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3" t="s">
        <v>2481</v>
      </c>
    </row>
    <row r="377" spans="1:10" x14ac:dyDescent="0.3">
      <c r="I377" s="42"/>
    </row>
    <row r="378" spans="1:10" x14ac:dyDescent="0.3">
      <c r="A378" s="1" t="s">
        <v>1420</v>
      </c>
      <c r="I378" s="61" t="s">
        <v>1421</v>
      </c>
    </row>
    <row r="379" spans="1:10" ht="28.8" x14ac:dyDescent="0.3">
      <c r="A379" s="80"/>
      <c r="B379" s="60" t="str">
        <f>Housing!B3</f>
        <v>City of Bakersfield</v>
      </c>
      <c r="C379" s="60" t="s">
        <v>179</v>
      </c>
      <c r="D379" s="60" t="str">
        <f>Housing!B4</f>
        <v>Kern County</v>
      </c>
      <c r="E379" s="60" t="s">
        <v>179</v>
      </c>
      <c r="F379" s="60" t="s">
        <v>173</v>
      </c>
      <c r="G379" s="60" t="s">
        <v>179</v>
      </c>
      <c r="H379" s="275"/>
      <c r="I379" s="37"/>
      <c r="J379" s="58"/>
    </row>
    <row r="380" spans="1:10" x14ac:dyDescent="0.3">
      <c r="A380" s="13" t="s">
        <v>1413</v>
      </c>
      <c r="B380" s="16">
        <f>SUM('Ref. ACS-5-YR'!H1193,'Ref. ACS-5-YR'!H1194,'Ref. ACS-5-YR'!H1195,'Ref. ACS-5-YR'!H1196)</f>
        <v>23931</v>
      </c>
      <c r="C380" s="55">
        <f>SUM('Ref. ACS-5-YR'!I1193,'Ref. ACS-5-YR'!I1194,'Ref. ACS-5-YR'!I1195,'Ref. ACS-5-YR'!I1196)</f>
        <v>0.49754667553744436</v>
      </c>
      <c r="D380" s="16">
        <f>SUM('Ref. ACS-5-YR'!R1193,'Ref. ACS-5-YR'!R1194,'Ref. ACS-5-YR'!R1195,'Ref. ACS-5-YR'!R1196)</f>
        <v>57143</v>
      </c>
      <c r="E380" s="55">
        <f>SUM('Ref. ACS-5-YR'!S1193,'Ref. ACS-5-YR'!S1194,'Ref. ACS-5-YR'!S1195,'Ref. ACS-5-YR'!S1196)</f>
        <v>0.50819526337788923</v>
      </c>
      <c r="F380" s="16">
        <f>SUM('Ref. ACS-5-YR'!AB1193,'Ref. ACS-5-YR'!AB1194,'Ref. ACS-5-YR'!AB1195,'Ref. ACS-5-YR'!AB1196)</f>
        <v>3019235</v>
      </c>
      <c r="G380" s="55">
        <f>SUM('Ref. ACS-5-YR'!AC1193,'Ref. ACS-5-YR'!AC1194,'Ref. ACS-5-YR'!AC1195,'Ref. ACS-5-YR'!AC1196)</f>
        <v>0.51500000000000001</v>
      </c>
      <c r="H380" s="274"/>
      <c r="I380" s="42"/>
      <c r="J380" s="54"/>
    </row>
    <row r="381" spans="1:10" x14ac:dyDescent="0.3">
      <c r="A381" t="s">
        <v>1422</v>
      </c>
      <c r="I381" s="42"/>
    </row>
    <row r="382" spans="1:10" s="72" customFormat="1" x14ac:dyDescent="0.3">
      <c r="A382" s="350" t="s">
        <v>2479</v>
      </c>
      <c r="B382" s="350"/>
      <c r="C382" s="350"/>
      <c r="D382" s="350"/>
      <c r="E382" s="350"/>
      <c r="F382" s="350"/>
      <c r="G382" s="350"/>
      <c r="H382" s="278"/>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3"/>
      <c r="I385" s="42"/>
      <c r="J385" s="52"/>
    </row>
    <row r="386" spans="1:10" x14ac:dyDescent="0.3">
      <c r="A386" s="13" t="s">
        <v>1413</v>
      </c>
      <c r="B386" s="16">
        <f>SUM('Ref. DC-1980'!B33,'Ref. DC-1980'!B39,'Ref. DC-1980'!B45,'Ref. DC-1980'!B51,'Ref. DC-1980'!B57)</f>
        <v>5537</v>
      </c>
      <c r="C386" s="16">
        <f>SUM('Ref. DC-1990'!B25,'Ref. DC-1990'!B32,'Ref. DC-1990'!B39,'Ref. DC-1990'!B46,'Ref. DC-1990'!B53)</f>
        <v>10153</v>
      </c>
      <c r="D386" s="16">
        <f>SUM('Ref. DC-2000'!B58:B60)</f>
        <v>12607</v>
      </c>
      <c r="E386" s="16">
        <f>SUM('Ref. ACS-5-YR'!B1194:B1196)</f>
        <v>17840</v>
      </c>
      <c r="F386" s="16">
        <f>SUM('Ref. ACS-5-YR'!H1194:H1196)</f>
        <v>19969</v>
      </c>
      <c r="H386" s="271"/>
      <c r="I386" s="42"/>
      <c r="J386" s="2"/>
    </row>
    <row r="387" spans="1:10" x14ac:dyDescent="0.3">
      <c r="A387" s="13" t="s">
        <v>177</v>
      </c>
      <c r="B387" s="3"/>
      <c r="C387" s="4">
        <f>(C386-B386)/B386</f>
        <v>0.83366443922701827</v>
      </c>
      <c r="D387" s="4">
        <f>(D386-C386)/C386</f>
        <v>0.24170196001181918</v>
      </c>
      <c r="E387" s="4">
        <f>(E386-D386)/D386</f>
        <v>0.41508685650828903</v>
      </c>
      <c r="F387" s="4">
        <f>(F386-E386)/E386</f>
        <v>0.11933856502242153</v>
      </c>
      <c r="H387" s="272"/>
      <c r="I387" s="42"/>
      <c r="J387" s="19"/>
    </row>
    <row r="388" spans="1:10" x14ac:dyDescent="0.3">
      <c r="A388" t="s">
        <v>1424</v>
      </c>
      <c r="I388" s="42"/>
    </row>
    <row r="389" spans="1:10" s="72" customFormat="1" x14ac:dyDescent="0.3">
      <c r="A389" s="350" t="s">
        <v>2479</v>
      </c>
      <c r="B389" s="350"/>
      <c r="C389" s="350"/>
      <c r="D389" s="350"/>
      <c r="E389" s="350"/>
      <c r="F389" s="350"/>
      <c r="G389" s="350"/>
      <c r="H389" s="278"/>
      <c r="I389" s="42"/>
    </row>
    <row r="390" spans="1:10" x14ac:dyDescent="0.3">
      <c r="A390" s="352"/>
      <c r="B390" s="352"/>
      <c r="C390" s="352"/>
      <c r="D390" s="352"/>
      <c r="E390" s="352"/>
      <c r="F390" s="352"/>
      <c r="G390" s="352"/>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2483</v>
      </c>
    </row>
    <row r="399" spans="1:10" x14ac:dyDescent="0.3">
      <c r="A399" s="354"/>
      <c r="B399" s="354"/>
      <c r="C399" s="354"/>
      <c r="D399" s="354"/>
      <c r="E399" s="354"/>
      <c r="I399" s="42"/>
    </row>
    <row r="400" spans="1:10" x14ac:dyDescent="0.3">
      <c r="A400" s="88" t="s">
        <v>2466</v>
      </c>
      <c r="B400" s="1" t="s">
        <v>2579</v>
      </c>
      <c r="I400" s="42"/>
    </row>
    <row r="401" spans="1:9" x14ac:dyDescent="0.3">
      <c r="A401" s="88" t="s">
        <v>2467</v>
      </c>
      <c r="B401" s="1" t="s">
        <v>2580</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Bakersfield/Kern County CoC - Homelessness by Type Over Time (2005-2020)</v>
      </c>
    </row>
    <row r="405" spans="1:9" x14ac:dyDescent="0.3">
      <c r="A405" s="13" t="s">
        <v>1429</v>
      </c>
      <c r="B405" s="6">
        <f>E413</f>
        <v>378</v>
      </c>
      <c r="C405" s="6">
        <f>E414</f>
        <v>198</v>
      </c>
      <c r="D405" s="6">
        <f>E415</f>
        <v>1004</v>
      </c>
      <c r="E405" s="6">
        <f>SUM(B405:D405)</f>
        <v>1580</v>
      </c>
      <c r="I405" s="42"/>
    </row>
    <row r="406" spans="1:9" x14ac:dyDescent="0.3">
      <c r="A406" t="s">
        <v>1430</v>
      </c>
      <c r="I406" s="42"/>
    </row>
    <row r="407" spans="1:9" ht="27.6" customHeight="1" x14ac:dyDescent="0.3">
      <c r="A407" s="347" t="s">
        <v>2469</v>
      </c>
      <c r="B407" s="347"/>
      <c r="C407" s="347"/>
      <c r="D407" s="347"/>
      <c r="E407" s="347"/>
      <c r="F407" s="347"/>
      <c r="G407" s="347"/>
      <c r="I407" s="42"/>
    </row>
    <row r="408" spans="1:9" x14ac:dyDescent="0.3">
      <c r="A408" s="353"/>
      <c r="B408" s="353"/>
      <c r="C408" s="353"/>
      <c r="D408" s="353"/>
      <c r="E408" s="353"/>
      <c r="F408" s="353"/>
      <c r="G408" s="353"/>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6"/>
      <c r="I411" s="42"/>
    </row>
    <row r="412" spans="1:9" x14ac:dyDescent="0.3">
      <c r="A412" s="7" t="s">
        <v>174</v>
      </c>
      <c r="B412" s="16">
        <f t="shared" ref="B412:D412" si="6">B413+B414+B415</f>
        <v>1653</v>
      </c>
      <c r="C412" s="16">
        <f t="shared" si="6"/>
        <v>1499</v>
      </c>
      <c r="D412" s="16">
        <f t="shared" si="6"/>
        <v>954</v>
      </c>
      <c r="E412" s="16">
        <f>E413+E414+E415</f>
        <v>1580</v>
      </c>
      <c r="F412" s="265"/>
      <c r="I412" s="42"/>
    </row>
    <row r="413" spans="1:9" x14ac:dyDescent="0.3">
      <c r="A413" s="13" t="s">
        <v>1426</v>
      </c>
      <c r="B413" s="16">
        <v>545</v>
      </c>
      <c r="C413" s="16">
        <v>380</v>
      </c>
      <c r="D413" s="16">
        <v>361</v>
      </c>
      <c r="E413" s="6">
        <v>378</v>
      </c>
      <c r="F413" s="265"/>
      <c r="I413" s="42"/>
    </row>
    <row r="414" spans="1:9" x14ac:dyDescent="0.3">
      <c r="A414" s="13" t="s">
        <v>1427</v>
      </c>
      <c r="B414" s="16">
        <v>492</v>
      </c>
      <c r="C414" s="16">
        <v>287</v>
      </c>
      <c r="D414" s="16">
        <v>184</v>
      </c>
      <c r="E414" s="6">
        <v>198</v>
      </c>
      <c r="F414" s="265"/>
      <c r="I414" s="42"/>
    </row>
    <row r="415" spans="1:9" x14ac:dyDescent="0.3">
      <c r="A415" s="13" t="s">
        <v>1428</v>
      </c>
      <c r="B415" s="16">
        <v>616</v>
      </c>
      <c r="C415" s="16">
        <v>832</v>
      </c>
      <c r="D415" s="16">
        <v>409</v>
      </c>
      <c r="E415" s="6">
        <v>1004</v>
      </c>
      <c r="F415" s="265"/>
      <c r="I415" s="42"/>
    </row>
    <row r="416" spans="1:9" x14ac:dyDescent="0.3">
      <c r="A416" t="s">
        <v>1432</v>
      </c>
      <c r="I416" s="42"/>
    </row>
    <row r="417" spans="1:9" ht="27.6" customHeight="1" x14ac:dyDescent="0.3">
      <c r="A417" s="347" t="s">
        <v>2469</v>
      </c>
      <c r="B417" s="347"/>
      <c r="C417" s="347"/>
      <c r="D417" s="347"/>
      <c r="E417" s="347"/>
      <c r="F417" s="347"/>
      <c r="G417" s="347"/>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Bakersfield/Kern County CoC - Homelessness by Type by Race (2020)</v>
      </c>
    </row>
    <row r="423" spans="1:9" x14ac:dyDescent="0.3">
      <c r="A423" s="13" t="s">
        <v>1434</v>
      </c>
      <c r="B423" s="6">
        <v>102</v>
      </c>
      <c r="C423" s="152">
        <v>29</v>
      </c>
      <c r="D423" s="152">
        <v>146</v>
      </c>
      <c r="E423" s="6">
        <f>SUM(B423:D423)</f>
        <v>277</v>
      </c>
      <c r="I423" s="42"/>
    </row>
    <row r="424" spans="1:9" x14ac:dyDescent="0.3">
      <c r="A424" s="13" t="s">
        <v>1435</v>
      </c>
      <c r="B424" s="6">
        <v>234</v>
      </c>
      <c r="C424" s="152">
        <v>150</v>
      </c>
      <c r="D424" s="152">
        <v>747</v>
      </c>
      <c r="E424" s="6">
        <f t="shared" ref="E424:E429" si="7">SUM(B424:D424)</f>
        <v>1131</v>
      </c>
      <c r="I424" s="42"/>
    </row>
    <row r="425" spans="1:9" x14ac:dyDescent="0.3">
      <c r="A425" s="13" t="s">
        <v>1436</v>
      </c>
      <c r="B425" s="6">
        <v>2</v>
      </c>
      <c r="C425" s="152">
        <v>1</v>
      </c>
      <c r="D425" s="152">
        <v>6</v>
      </c>
      <c r="E425" s="6">
        <f t="shared" si="7"/>
        <v>9</v>
      </c>
      <c r="I425" s="42"/>
    </row>
    <row r="426" spans="1:9" x14ac:dyDescent="0.3">
      <c r="A426" s="13" t="s">
        <v>1437</v>
      </c>
      <c r="B426" s="6">
        <v>20</v>
      </c>
      <c r="C426" s="152">
        <v>7</v>
      </c>
      <c r="D426" s="152">
        <v>36</v>
      </c>
      <c r="E426" s="6">
        <f t="shared" si="7"/>
        <v>63</v>
      </c>
      <c r="I426" s="42"/>
    </row>
    <row r="427" spans="1:9" x14ac:dyDescent="0.3">
      <c r="A427" s="13" t="s">
        <v>1438</v>
      </c>
      <c r="B427" s="6">
        <v>2</v>
      </c>
      <c r="C427" s="152">
        <v>3</v>
      </c>
      <c r="D427" s="152">
        <v>3</v>
      </c>
      <c r="E427" s="6">
        <f>SUM(B427:D427)</f>
        <v>8</v>
      </c>
      <c r="I427" s="42"/>
    </row>
    <row r="428" spans="1:9" x14ac:dyDescent="0.3">
      <c r="A428" s="13" t="s">
        <v>1439</v>
      </c>
      <c r="B428" s="6">
        <v>18</v>
      </c>
      <c r="C428" s="152">
        <v>8</v>
      </c>
      <c r="D428" s="152">
        <v>66</v>
      </c>
      <c r="E428" s="6">
        <f t="shared" si="7"/>
        <v>92</v>
      </c>
      <c r="I428" s="42"/>
    </row>
    <row r="429" spans="1:9" x14ac:dyDescent="0.3">
      <c r="A429" s="13" t="s">
        <v>1429</v>
      </c>
      <c r="B429" s="6">
        <f>SUM(B423:B428)</f>
        <v>378</v>
      </c>
      <c r="C429" s="6">
        <f t="shared" ref="C429:D429" si="8">SUM(C423:C428)</f>
        <v>198</v>
      </c>
      <c r="D429" s="6">
        <f t="shared" si="8"/>
        <v>1004</v>
      </c>
      <c r="E429" s="6">
        <f t="shared" si="7"/>
        <v>1580</v>
      </c>
      <c r="I429" s="42"/>
    </row>
    <row r="430" spans="1:9" x14ac:dyDescent="0.3">
      <c r="A430" t="s">
        <v>1430</v>
      </c>
      <c r="B430" s="2"/>
      <c r="C430" s="2"/>
      <c r="D430" s="2"/>
      <c r="E430" s="2"/>
      <c r="I430" s="42"/>
    </row>
    <row r="431" spans="1:9" ht="27.6" customHeight="1" x14ac:dyDescent="0.3">
      <c r="A431" s="347" t="s">
        <v>2469</v>
      </c>
      <c r="B431" s="347"/>
      <c r="C431" s="347"/>
      <c r="D431" s="347"/>
      <c r="E431" s="347"/>
      <c r="F431" s="347"/>
      <c r="G431" s="347"/>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71"/>
      <c r="I438" s="42" t="str">
        <f>A430</f>
        <v>Source: U.S. HUD, CoC Homeless Populations and Subpopulations Reports (2020).</v>
      </c>
    </row>
    <row r="439" spans="1:9" x14ac:dyDescent="0.3">
      <c r="B439" s="2"/>
      <c r="C439" s="2"/>
      <c r="D439" s="2"/>
      <c r="E439" s="2"/>
      <c r="F439" s="2"/>
      <c r="G439" s="2"/>
      <c r="H439" s="271"/>
      <c r="I439" s="42"/>
    </row>
    <row r="440" spans="1:9" x14ac:dyDescent="0.3">
      <c r="I440" s="42"/>
    </row>
    <row r="441" spans="1:9" x14ac:dyDescent="0.3">
      <c r="A441" s="1" t="s">
        <v>1440</v>
      </c>
      <c r="I441" s="61" t="str">
        <f>_xlfn.CONCAT(B401," - ",A441)</f>
        <v>Bakersfield/Kern County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148</v>
      </c>
      <c r="C443" s="152">
        <v>76</v>
      </c>
      <c r="D443" s="152">
        <v>332</v>
      </c>
      <c r="E443" s="152">
        <f>SUM(B443:D443)</f>
        <v>556</v>
      </c>
      <c r="I443" s="42"/>
    </row>
    <row r="444" spans="1:9" x14ac:dyDescent="0.3">
      <c r="A444" s="13" t="s">
        <v>1442</v>
      </c>
      <c r="B444" s="16">
        <v>230</v>
      </c>
      <c r="C444" s="152">
        <v>122</v>
      </c>
      <c r="D444" s="152">
        <v>672</v>
      </c>
      <c r="E444" s="152">
        <f>SUM(B444:D444)</f>
        <v>1024</v>
      </c>
      <c r="I444" s="42"/>
    </row>
    <row r="445" spans="1:9" x14ac:dyDescent="0.3">
      <c r="A445" s="13" t="s">
        <v>1429</v>
      </c>
      <c r="B445" s="16">
        <f>SUM(B443:B444)</f>
        <v>378</v>
      </c>
      <c r="C445" s="16">
        <f t="shared" ref="C445:D445" si="9">SUM(C443:C444)</f>
        <v>198</v>
      </c>
      <c r="D445" s="16">
        <f t="shared" si="9"/>
        <v>1004</v>
      </c>
      <c r="E445" s="152">
        <f>SUM(B445:D445)</f>
        <v>1580</v>
      </c>
      <c r="I445" s="42"/>
    </row>
    <row r="446" spans="1:9" x14ac:dyDescent="0.3">
      <c r="A446" t="s">
        <v>1430</v>
      </c>
      <c r="B446" s="2"/>
      <c r="C446" s="2"/>
      <c r="D446" s="2"/>
      <c r="E446" s="2"/>
      <c r="I446" s="42"/>
    </row>
    <row r="447" spans="1:9" ht="27.6" customHeight="1" x14ac:dyDescent="0.3">
      <c r="A447" s="347" t="s">
        <v>2469</v>
      </c>
      <c r="B447" s="347"/>
      <c r="C447" s="347"/>
      <c r="D447" s="347"/>
      <c r="E447" s="347"/>
      <c r="F447" s="347"/>
      <c r="G447" s="347"/>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 ref="A407:G407"/>
    <mergeCell ref="A417:G417"/>
    <mergeCell ref="A431:G431"/>
    <mergeCell ref="A447:G447"/>
    <mergeCell ref="A1:I1"/>
    <mergeCell ref="A111:G111"/>
    <mergeCell ref="A58:G58"/>
    <mergeCell ref="A339:G339"/>
    <mergeCell ref="A358:G358"/>
    <mergeCell ref="A390:G390"/>
    <mergeCell ref="A408:G408"/>
    <mergeCell ref="A2:H2"/>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4"/>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56" t="s">
        <v>83</v>
      </c>
      <c r="B1" s="357"/>
      <c r="C1" s="357"/>
      <c r="D1" s="357"/>
      <c r="E1" s="357"/>
      <c r="F1" s="357"/>
      <c r="G1" s="357"/>
      <c r="H1" s="357"/>
      <c r="I1" s="357"/>
      <c r="J1" s="343" t="s">
        <v>169</v>
      </c>
    </row>
    <row r="2" spans="1:10" x14ac:dyDescent="0.3">
      <c r="A2" s="344" t="s">
        <v>5</v>
      </c>
      <c r="B2" s="345"/>
      <c r="C2" s="345"/>
      <c r="D2" s="345"/>
      <c r="E2" s="345"/>
      <c r="F2" s="345"/>
      <c r="G2" s="345"/>
      <c r="H2" s="346"/>
      <c r="I2" s="98" t="s">
        <v>6</v>
      </c>
      <c r="J2" s="343"/>
    </row>
    <row r="3" spans="1:10" x14ac:dyDescent="0.3">
      <c r="A3" s="77" t="s">
        <v>0</v>
      </c>
      <c r="B3" s="77" t="str">
        <f>Population!B3</f>
        <v>City of Bakersfield</v>
      </c>
      <c r="C3" s="65"/>
      <c r="D3" s="65"/>
      <c r="E3" s="65"/>
      <c r="F3" s="65"/>
      <c r="G3" s="65"/>
      <c r="H3" s="276"/>
      <c r="I3" s="76"/>
      <c r="J3" s="343"/>
    </row>
    <row r="4" spans="1:10" x14ac:dyDescent="0.3">
      <c r="A4" s="77" t="s">
        <v>2</v>
      </c>
      <c r="B4" s="77" t="str">
        <f>Population!B4</f>
        <v>Kern County</v>
      </c>
      <c r="C4" s="65"/>
      <c r="D4" s="65"/>
      <c r="E4" s="65"/>
      <c r="F4" s="65"/>
      <c r="G4" s="65"/>
      <c r="H4" s="276"/>
      <c r="I4" s="76"/>
      <c r="J4" s="343"/>
    </row>
    <row r="5" spans="1:10" ht="24" customHeight="1" x14ac:dyDescent="0.3">
      <c r="A5" s="66"/>
      <c r="B5" s="66"/>
      <c r="C5" s="66"/>
      <c r="D5" s="66"/>
      <c r="E5" s="66"/>
      <c r="F5" s="66"/>
      <c r="G5" s="66"/>
      <c r="H5" s="277"/>
      <c r="I5" s="75"/>
    </row>
    <row r="6" spans="1:10" x14ac:dyDescent="0.3">
      <c r="A6" s="88" t="s">
        <v>2446</v>
      </c>
      <c r="I6" s="61" t="s">
        <v>2492</v>
      </c>
    </row>
    <row r="7" spans="1:10" ht="28.8" x14ac:dyDescent="0.3">
      <c r="A7" s="57" t="s">
        <v>172</v>
      </c>
      <c r="B7" s="60" t="str">
        <f>B3</f>
        <v>City of Bakersfield</v>
      </c>
      <c r="C7" s="60" t="str">
        <f>B4</f>
        <v>Kern County</v>
      </c>
      <c r="D7" s="60" t="s">
        <v>1443</v>
      </c>
      <c r="E7" s="60" t="s">
        <v>173</v>
      </c>
      <c r="F7" s="60" t="s">
        <v>1444</v>
      </c>
    </row>
    <row r="8" spans="1:10" x14ac:dyDescent="0.3">
      <c r="A8" s="69" t="s">
        <v>2447</v>
      </c>
      <c r="B8" s="10">
        <f>'Ref. ACS-5-YR'!H808</f>
        <v>65687</v>
      </c>
      <c r="C8" s="10">
        <f>'Ref. ACS-5-YR'!R808</f>
        <v>54851</v>
      </c>
      <c r="D8" s="55">
        <f>B8/C8</f>
        <v>1.1975533718619533</v>
      </c>
      <c r="E8" s="10">
        <f>'Ref. ACS-5-YR'!AB808</f>
        <v>78672</v>
      </c>
      <c r="F8" s="55">
        <f>B8/E8</f>
        <v>0.83494763066910715</v>
      </c>
      <c r="I8" s="37"/>
    </row>
    <row r="9" spans="1:10" x14ac:dyDescent="0.3">
      <c r="A9" s="355" t="s">
        <v>1445</v>
      </c>
      <c r="B9" s="355"/>
      <c r="I9" s="37"/>
    </row>
    <row r="10" spans="1:10" ht="14.4" customHeight="1" x14ac:dyDescent="0.3">
      <c r="A10" s="352"/>
      <c r="B10" s="352"/>
      <c r="C10" s="352"/>
      <c r="D10" s="352"/>
      <c r="E10" s="352"/>
      <c r="F10" s="352"/>
      <c r="G10" s="352"/>
      <c r="I10" s="37"/>
    </row>
    <row r="11" spans="1:10" x14ac:dyDescent="0.3">
      <c r="I11" s="37"/>
    </row>
    <row r="12" spans="1:10" x14ac:dyDescent="0.3">
      <c r="A12" s="144"/>
      <c r="I12" s="37"/>
    </row>
    <row r="13" spans="1:10" x14ac:dyDescent="0.3">
      <c r="I13" s="37"/>
    </row>
    <row r="14" spans="1:10" x14ac:dyDescent="0.3">
      <c r="A14" s="221" t="s">
        <v>2435</v>
      </c>
      <c r="I14" s="37"/>
    </row>
    <row r="15" spans="1:10" ht="58.95" customHeight="1" x14ac:dyDescent="0.3">
      <c r="A15" s="57"/>
      <c r="B15" s="79">
        <v>2010</v>
      </c>
      <c r="C15" s="79">
        <v>2015</v>
      </c>
      <c r="D15" s="79">
        <v>2020</v>
      </c>
      <c r="E15" s="108" t="s">
        <v>2436</v>
      </c>
      <c r="I15" s="37"/>
    </row>
    <row r="16" spans="1:10" x14ac:dyDescent="0.3">
      <c r="A16" s="13" t="str">
        <f>B3</f>
        <v>City of Bakersfield</v>
      </c>
      <c r="B16" s="70">
        <f>'Ref. ACS-5-YR Add.'!B58</f>
        <v>1202</v>
      </c>
      <c r="C16" s="70">
        <f>'Ref. ACS-5-YR Add.'!E58</f>
        <v>1153</v>
      </c>
      <c r="D16" s="105">
        <f>'Ref. ACS-5-YR Add.'!H58</f>
        <v>1293</v>
      </c>
      <c r="E16" s="109">
        <f>'Ref. ACS-5-YR Add.'!K58</f>
        <v>7.5707154742096508E-2</v>
      </c>
    </row>
    <row r="17" spans="1:9" x14ac:dyDescent="0.3">
      <c r="A17" s="100" t="str">
        <f>B4</f>
        <v>Kern County</v>
      </c>
      <c r="B17" s="101">
        <f>'Ref. ACS-5-YR Add.'!L58</f>
        <v>985</v>
      </c>
      <c r="C17" s="101">
        <f>'Ref. ACS-5-YR Add.'!O58</f>
        <v>988</v>
      </c>
      <c r="D17" s="106">
        <f>'Ref. ACS-5-YR Add.'!R58</f>
        <v>1096</v>
      </c>
      <c r="E17" s="109">
        <f>'Ref. ACS-5-YR Add.'!U58</f>
        <v>0.11269035532994924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0" t="s">
        <v>2535</v>
      </c>
      <c r="B20" s="350"/>
      <c r="C20" s="350"/>
      <c r="D20" s="350"/>
      <c r="E20" s="350"/>
      <c r="F20" s="350"/>
      <c r="G20" s="350"/>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0.32200000000000001</v>
      </c>
      <c r="C24" s="113">
        <f>('Ref. ACS-5-YR'!E1201)/100</f>
        <v>0.32</v>
      </c>
      <c r="D24" s="113">
        <f>('Ref. ACS-5-YR'!H1201)/100</f>
        <v>0.315</v>
      </c>
      <c r="I24" s="61" t="s">
        <v>2491</v>
      </c>
    </row>
    <row r="25" spans="1:9" x14ac:dyDescent="0.3">
      <c r="A25" s="111" t="s">
        <v>1448</v>
      </c>
      <c r="B25" s="113">
        <f>'Ref. ACS-5-YR'!B1241/100</f>
        <v>0.25900000000000001</v>
      </c>
      <c r="C25" s="113">
        <f>'Ref. ACS-5-YR'!E1241/100</f>
        <v>0.218</v>
      </c>
      <c r="D25" s="113">
        <f>'Ref. ACS-5-YR'!H1241/100</f>
        <v>0.20499999999999999</v>
      </c>
    </row>
    <row r="26" spans="1:9" x14ac:dyDescent="0.3">
      <c r="A26" s="111" t="s">
        <v>1449</v>
      </c>
      <c r="B26" s="113">
        <f>'Ref. ACS-5-YR'!B1242/100</f>
        <v>0.28800000000000003</v>
      </c>
      <c r="C26" s="113">
        <f>'Ref. ACS-5-YR'!E1242/100</f>
        <v>0.24399999999999999</v>
      </c>
      <c r="D26" s="113">
        <f>'Ref. ACS-5-YR'!H1242/100</f>
        <v>0.23300000000000001</v>
      </c>
    </row>
    <row r="27" spans="1:9" x14ac:dyDescent="0.3">
      <c r="A27" s="102" t="s">
        <v>1450</v>
      </c>
      <c r="B27" s="113">
        <f>'Ref. ACS-5-YR'!B1243/100</f>
        <v>0.11199999999999999</v>
      </c>
      <c r="C27" s="113">
        <f>'Ref. ACS-5-YR'!E1243/100</f>
        <v>0.10300000000000001</v>
      </c>
      <c r="D27" s="113">
        <f>'Ref. ACS-5-YR'!H1243/100</f>
        <v>0.10400000000000001</v>
      </c>
      <c r="I27" s="37"/>
    </row>
    <row r="28" spans="1:9" x14ac:dyDescent="0.3">
      <c r="A28" t="s">
        <v>2536</v>
      </c>
      <c r="I28" s="37"/>
    </row>
    <row r="29" spans="1:9" x14ac:dyDescent="0.3">
      <c r="A29" s="350" t="s">
        <v>2535</v>
      </c>
      <c r="B29" s="350"/>
      <c r="C29" s="350"/>
      <c r="D29" s="350"/>
      <c r="E29" s="350"/>
      <c r="F29" s="350"/>
      <c r="G29" s="350"/>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3" t="s">
        <v>2484</v>
      </c>
    </row>
    <row r="45" spans="1:9" x14ac:dyDescent="0.3">
      <c r="A45" s="88" t="s">
        <v>1451</v>
      </c>
      <c r="I45" s="61" t="s">
        <v>2490</v>
      </c>
    </row>
    <row r="46" spans="1:9" ht="28.2" customHeight="1" x14ac:dyDescent="0.3">
      <c r="A46" s="48"/>
      <c r="B46" s="79" t="str">
        <f>B3</f>
        <v>City of Bakersfield</v>
      </c>
      <c r="C46" s="79" t="str">
        <f>B4</f>
        <v>Kern County</v>
      </c>
      <c r="D46" s="79" t="s">
        <v>173</v>
      </c>
      <c r="I46" s="37"/>
    </row>
    <row r="47" spans="1:9" x14ac:dyDescent="0.3">
      <c r="A47" s="13" t="s">
        <v>1452</v>
      </c>
      <c r="B47" s="71">
        <f>'Ref. ACS-5-YR'!H840</f>
        <v>78282</v>
      </c>
      <c r="C47" s="71">
        <f>'Ref. ACS-5-YR'!R840</f>
        <v>66163</v>
      </c>
      <c r="D47" s="71">
        <f>'Ref. ACS-5-YR'!AB840</f>
        <v>90496</v>
      </c>
      <c r="I47" s="37"/>
    </row>
    <row r="48" spans="1:9" ht="32.700000000000003" customHeight="1" x14ac:dyDescent="0.3">
      <c r="A48" s="13" t="s">
        <v>1453</v>
      </c>
      <c r="B48" s="71">
        <f>'Ref. ACS-5-YR'!H816</f>
        <v>40642</v>
      </c>
      <c r="C48" s="71">
        <f>'Ref. ACS-5-YR'!R816</f>
        <v>39422</v>
      </c>
      <c r="D48" s="71">
        <f>'Ref. ACS-5-YR'!AB816</f>
        <v>54976</v>
      </c>
      <c r="H48" s="273"/>
      <c r="I48" s="37"/>
    </row>
    <row r="49" spans="1:9" x14ac:dyDescent="0.3">
      <c r="A49" s="13" t="s">
        <v>1454</v>
      </c>
      <c r="B49" s="71">
        <f>'Ref. ACS-5-YR'!H820</f>
        <v>65558</v>
      </c>
      <c r="C49" s="71">
        <f>'Ref. ACS-5-YR'!R820</f>
        <v>49412</v>
      </c>
      <c r="D49" s="71">
        <f>'Ref. ACS-5-YR'!AB820</f>
        <v>60182</v>
      </c>
      <c r="H49" s="274"/>
      <c r="I49" s="37"/>
    </row>
    <row r="50" spans="1:9" x14ac:dyDescent="0.3">
      <c r="A50" s="13" t="s">
        <v>1455</v>
      </c>
      <c r="B50" s="71">
        <f>'Ref. ACS-5-YR'!H824</f>
        <v>86382</v>
      </c>
      <c r="C50" s="71">
        <f>'Ref. ACS-5-YR'!R824</f>
        <v>74021</v>
      </c>
      <c r="D50" s="71">
        <f>'Ref. ACS-5-YR'!AB824</f>
        <v>101380</v>
      </c>
      <c r="I50" s="37"/>
    </row>
    <row r="51" spans="1:9" x14ac:dyDescent="0.3">
      <c r="A51" s="13" t="s">
        <v>1456</v>
      </c>
      <c r="B51" s="71">
        <f>'Ref. ACS-5-YR'!H828</f>
        <v>88021</v>
      </c>
      <c r="C51" s="71">
        <f>'Ref. ACS-5-YR'!R828</f>
        <v>73750</v>
      </c>
      <c r="D51" s="71">
        <f>'Ref. ACS-5-YR'!AB828</f>
        <v>81682</v>
      </c>
      <c r="I51" s="37"/>
    </row>
    <row r="52" spans="1:9" x14ac:dyDescent="0.3">
      <c r="A52" s="13" t="s">
        <v>1457</v>
      </c>
      <c r="B52" s="71">
        <f>'Ref. ACS-5-YR'!H832</f>
        <v>54565</v>
      </c>
      <c r="C52" s="71">
        <f>'Ref. ACS-5-YR'!R832</f>
        <v>49168</v>
      </c>
      <c r="D52" s="71">
        <f>'Ref. ACS-5-YR'!AB832</f>
        <v>59287</v>
      </c>
    </row>
    <row r="53" spans="1:9" x14ac:dyDescent="0.3">
      <c r="A53" s="13" t="s">
        <v>1458</v>
      </c>
      <c r="B53" s="71">
        <f>'Ref. ACS-5-YR'!H836</f>
        <v>61954</v>
      </c>
      <c r="C53" s="71">
        <f>'Ref. ACS-5-YR'!R836</f>
        <v>49484</v>
      </c>
      <c r="D53" s="71">
        <f>'Ref. ACS-5-YR'!AB836</f>
        <v>76733</v>
      </c>
      <c r="I53" s="37"/>
    </row>
    <row r="54" spans="1:9" x14ac:dyDescent="0.3">
      <c r="A54" s="13" t="s">
        <v>1459</v>
      </c>
      <c r="B54" s="71">
        <f>'Ref. ACS-5-YR'!H844</f>
        <v>56844</v>
      </c>
      <c r="C54" s="71">
        <f>'Ref. ACS-5-YR'!R844</f>
        <v>47095</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Bakersfield</v>
      </c>
      <c r="C59" s="60" t="s">
        <v>179</v>
      </c>
      <c r="D59" s="60" t="str">
        <f>B4</f>
        <v>Kern County</v>
      </c>
      <c r="E59" s="60" t="s">
        <v>179</v>
      </c>
      <c r="F59" s="60" t="s">
        <v>173</v>
      </c>
      <c r="G59" s="60" t="s">
        <v>179</v>
      </c>
      <c r="I59" s="37"/>
    </row>
    <row r="60" spans="1:9" x14ac:dyDescent="0.3">
      <c r="A60" s="13" t="s">
        <v>1461</v>
      </c>
      <c r="B60" s="16">
        <f>'Ref. ACS-5-YR'!H745</f>
        <v>12207</v>
      </c>
      <c r="C60" s="55">
        <f>'Ref. ACS-5-YR'!I745</f>
        <v>0.13805543931871389</v>
      </c>
      <c r="D60" s="16">
        <f>'Ref. ACS-5-YR'!R745</f>
        <v>33691</v>
      </c>
      <c r="E60" s="55">
        <f>'Ref. ACS-5-YR'!S745</f>
        <v>0.16683751033728006</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2445</v>
      </c>
    </row>
    <row r="65" spans="1:9" x14ac:dyDescent="0.3">
      <c r="A65" s="1" t="s">
        <v>1463</v>
      </c>
      <c r="I65" s="96"/>
    </row>
    <row r="66" spans="1:9" x14ac:dyDescent="0.3">
      <c r="A66" s="57"/>
      <c r="B66" s="79">
        <v>2010</v>
      </c>
      <c r="C66" s="79">
        <v>2015</v>
      </c>
      <c r="D66" s="79">
        <v>2020</v>
      </c>
      <c r="I66" s="61" t="s">
        <v>1464</v>
      </c>
    </row>
    <row r="67" spans="1:9" ht="28.95" customHeight="1" x14ac:dyDescent="0.3">
      <c r="A67" s="13" t="s">
        <v>2582</v>
      </c>
      <c r="B67" s="16">
        <f>'Ref. ACS-5-YR'!B745</f>
        <v>10896</v>
      </c>
      <c r="C67" s="16">
        <f>'Ref. ACS-5-YR'!E745</f>
        <v>13813</v>
      </c>
      <c r="D67" s="16">
        <f>'Ref. ACS-5-YR'!H745</f>
        <v>12207</v>
      </c>
      <c r="H67" s="273"/>
      <c r="I67" s="37"/>
    </row>
    <row r="68" spans="1:9" x14ac:dyDescent="0.3">
      <c r="A68" s="13" t="s">
        <v>1294</v>
      </c>
      <c r="B68" s="16">
        <f>'Ref. ACS-5-YR'!B744</f>
        <v>78650</v>
      </c>
      <c r="C68" s="16">
        <f>'Ref. ACS-5-YR'!E744</f>
        <v>84185</v>
      </c>
      <c r="D68" s="16">
        <f>'Ref. ACS-5-YR'!H744</f>
        <v>88421</v>
      </c>
      <c r="E68" s="116"/>
      <c r="F68" s="116"/>
      <c r="G68" s="116"/>
      <c r="H68" s="274"/>
      <c r="I68" s="37"/>
    </row>
    <row r="69" spans="1:9" x14ac:dyDescent="0.3">
      <c r="A69" s="13" t="s">
        <v>1465</v>
      </c>
      <c r="B69" s="117">
        <f>B67/B68</f>
        <v>0.13853782581055307</v>
      </c>
      <c r="C69" s="117">
        <f t="shared" ref="C69" si="0">C67/C68</f>
        <v>0.16407911148066759</v>
      </c>
      <c r="D69" s="117">
        <f>D67/D68</f>
        <v>0.13805543931871389</v>
      </c>
      <c r="H69" s="274"/>
      <c r="I69" s="37"/>
    </row>
    <row r="70" spans="1:9" x14ac:dyDescent="0.3">
      <c r="A70" s="13" t="s">
        <v>2583</v>
      </c>
      <c r="B70" s="117"/>
      <c r="C70" s="117">
        <f>(C69-B69)/B69</f>
        <v>0.18436326339523743</v>
      </c>
      <c r="D70" s="117">
        <f>(D69-C69)/C69</f>
        <v>-0.15860441909462622</v>
      </c>
      <c r="H70" s="274"/>
      <c r="I70" s="37"/>
    </row>
    <row r="71" spans="1:9" x14ac:dyDescent="0.3">
      <c r="A71" t="s">
        <v>1462</v>
      </c>
      <c r="H71" s="274"/>
      <c r="I71" s="37"/>
    </row>
    <row r="72" spans="1:9" x14ac:dyDescent="0.3">
      <c r="H72" s="274"/>
      <c r="I72" s="37"/>
    </row>
    <row r="73" spans="1:9" x14ac:dyDescent="0.3">
      <c r="H73" s="274"/>
      <c r="I73" s="37"/>
    </row>
    <row r="74" spans="1:9" x14ac:dyDescent="0.3">
      <c r="H74" s="274"/>
    </row>
    <row r="75" spans="1:9" x14ac:dyDescent="0.3">
      <c r="H75" s="274"/>
      <c r="I75" s="37"/>
    </row>
    <row r="76" spans="1:9" x14ac:dyDescent="0.3">
      <c r="H76" s="274"/>
    </row>
    <row r="77" spans="1:9" x14ac:dyDescent="0.3">
      <c r="H77" s="274"/>
      <c r="I77" s="42" t="str">
        <f>A71</f>
        <v>Source: U.S. Census Bureau, ACS16-20 (5-year Estimates), Table B17019.</v>
      </c>
    </row>
    <row r="78" spans="1:9" x14ac:dyDescent="0.3">
      <c r="H78" s="274"/>
      <c r="I78" s="37"/>
    </row>
    <row r="79" spans="1:9" x14ac:dyDescent="0.3">
      <c r="A79" s="1" t="s">
        <v>1466</v>
      </c>
      <c r="I79" s="61" t="s">
        <v>2489</v>
      </c>
    </row>
    <row r="80" spans="1:9" ht="24" customHeight="1" x14ac:dyDescent="0.3">
      <c r="A80" s="57" t="s">
        <v>172</v>
      </c>
      <c r="B80" s="60" t="str">
        <f>B3</f>
        <v>City of Bakersfield</v>
      </c>
      <c r="C80" s="60" t="s">
        <v>179</v>
      </c>
      <c r="D80" s="60" t="str">
        <f>B4</f>
        <v>Kern County</v>
      </c>
      <c r="E80" s="60" t="s">
        <v>179</v>
      </c>
      <c r="F80" s="60" t="s">
        <v>173</v>
      </c>
      <c r="G80" s="60" t="s">
        <v>179</v>
      </c>
    </row>
    <row r="81" spans="1:9" x14ac:dyDescent="0.3">
      <c r="A81" s="13" t="s">
        <v>180</v>
      </c>
      <c r="B81" s="16">
        <f>'Ref. ACS-5-YR'!H305</f>
        <v>12207</v>
      </c>
      <c r="C81" s="55"/>
      <c r="D81" s="16">
        <f>'Ref. ACS-5-YR'!R305</f>
        <v>33691</v>
      </c>
      <c r="E81" s="55"/>
      <c r="F81" s="16">
        <f>'Ref. ACS-5-YR'!AB305</f>
        <v>806599</v>
      </c>
      <c r="G81" s="55"/>
    </row>
    <row r="82" spans="1:9" x14ac:dyDescent="0.3">
      <c r="A82" s="13" t="s">
        <v>1452</v>
      </c>
      <c r="B82" s="16">
        <f>'Ref. ACS-5-YR'!H657</f>
        <v>2559</v>
      </c>
      <c r="C82" s="55">
        <f>'Ref. ACS-5-YR'!I657</f>
        <v>7.9074222853964524E-2</v>
      </c>
      <c r="D82" s="16">
        <f>'Ref. ACS-5-YR'!R657</f>
        <v>7822</v>
      </c>
      <c r="E82" s="55">
        <f>'Ref. ACS-5-YR'!S657</f>
        <v>9.9393877784413637E-2</v>
      </c>
      <c r="F82" s="16">
        <f>'Ref. ACS-5-YR'!AB657</f>
        <v>184715</v>
      </c>
      <c r="G82" s="55">
        <f>'Ref. ACS-5-YR'!AC657</f>
        <v>4.9000000000000002E-2</v>
      </c>
      <c r="I82" s="37"/>
    </row>
    <row r="83" spans="1:9" x14ac:dyDescent="0.3">
      <c r="A83" s="13" t="s">
        <v>1467</v>
      </c>
      <c r="B83" s="16">
        <f>'Ref. ACS-5-YR'!H393</f>
        <v>1763</v>
      </c>
      <c r="C83" s="55">
        <f>'Ref. ACS-5-YR'!I393</f>
        <v>0.28019707565162111</v>
      </c>
      <c r="D83" s="16">
        <f>'Ref. ACS-5-YR'!R393</f>
        <v>3164</v>
      </c>
      <c r="E83" s="55">
        <f>'Ref. ACS-5-YR'!S393</f>
        <v>0.3195959595959596</v>
      </c>
      <c r="F83" s="16">
        <f>'Ref. ACS-5-YR'!AB393</f>
        <v>71144</v>
      </c>
      <c r="G83" s="55">
        <f>'Ref. ACS-5-YR'!AC393</f>
        <v>0.15</v>
      </c>
      <c r="H83" s="273"/>
      <c r="I83" s="37"/>
    </row>
    <row r="84" spans="1:9" x14ac:dyDescent="0.3">
      <c r="A84" s="13" t="s">
        <v>1468</v>
      </c>
      <c r="B84" s="16">
        <f>'Ref. ACS-5-YR'!H437</f>
        <v>84</v>
      </c>
      <c r="C84" s="55">
        <f>'Ref. ACS-5-YR'!I437</f>
        <v>0.11781206171107994</v>
      </c>
      <c r="D84" s="16">
        <f>'Ref. ACS-5-YR'!R437</f>
        <v>344</v>
      </c>
      <c r="E84" s="55">
        <f>'Ref. ACS-5-YR'!S437</f>
        <v>0.18818380743982493</v>
      </c>
      <c r="F84" s="16">
        <f>'Ref. ACS-5-YR'!AB437</f>
        <v>9939</v>
      </c>
      <c r="G84" s="55">
        <f>'Ref. ACS-5-YR'!AC437</f>
        <v>0.14299999999999999</v>
      </c>
      <c r="H84" s="274"/>
    </row>
    <row r="85" spans="1:9" x14ac:dyDescent="0.3">
      <c r="A85" s="13" t="s">
        <v>1469</v>
      </c>
      <c r="B85" s="16">
        <f>'Ref. ACS-5-YR'!H481</f>
        <v>600</v>
      </c>
      <c r="C85" s="55">
        <f>'Ref. ACS-5-YR'!I481</f>
        <v>9.3545369504209538E-2</v>
      </c>
      <c r="D85" s="16">
        <f>'Ref. ACS-5-YR'!R481</f>
        <v>1179</v>
      </c>
      <c r="E85" s="55">
        <f>'Ref. ACS-5-YR'!S481</f>
        <v>0.12086109687339826</v>
      </c>
      <c r="F85" s="16">
        <f>'Ref. ACS-5-YR'!AB481</f>
        <v>96657</v>
      </c>
      <c r="G85" s="55">
        <f>'Ref. ACS-5-YR'!AC481</f>
        <v>7.0000000000000007E-2</v>
      </c>
      <c r="H85" s="274"/>
      <c r="I85" s="37"/>
    </row>
    <row r="86" spans="1:9" x14ac:dyDescent="0.3">
      <c r="A86" s="13" t="s">
        <v>1470</v>
      </c>
      <c r="B86" s="16">
        <f>'Ref. ACS-5-YR'!H525</f>
        <v>0</v>
      </c>
      <c r="C86" s="55">
        <f>'Ref. ACS-5-YR'!I525</f>
        <v>0</v>
      </c>
      <c r="D86" s="16">
        <f>'Ref. ACS-5-YR'!R525</f>
        <v>53</v>
      </c>
      <c r="E86" s="55">
        <f>'Ref. ACS-5-YR'!S525</f>
        <v>0.18996415770609318</v>
      </c>
      <c r="F86" s="16">
        <f>'Ref. ACS-5-YR'!AB525</f>
        <v>2702</v>
      </c>
      <c r="G86" s="55">
        <f>'Ref. ACS-5-YR'!AC525</f>
        <v>8.6999999999999994E-2</v>
      </c>
      <c r="H86" s="274"/>
      <c r="I86" s="37"/>
    </row>
    <row r="87" spans="1:9" x14ac:dyDescent="0.3">
      <c r="A87" s="13" t="s">
        <v>1471</v>
      </c>
      <c r="B87" s="16">
        <f>'Ref. ACS-5-YR'!H569</f>
        <v>2272</v>
      </c>
      <c r="C87" s="55">
        <f>'Ref. ACS-5-YR'!I569</f>
        <v>0.19111709286675641</v>
      </c>
      <c r="D87" s="16">
        <f>'Ref. ACS-5-YR'!R569</f>
        <v>4854</v>
      </c>
      <c r="E87" s="55">
        <f>'Ref. ACS-5-YR'!S569</f>
        <v>0.20150276059612271</v>
      </c>
      <c r="F87" s="16">
        <f>'Ref. ACS-5-YR'!AB569</f>
        <v>172587</v>
      </c>
      <c r="G87" s="55">
        <f>'Ref. ACS-5-YR'!AC569</f>
        <v>0.151</v>
      </c>
      <c r="I87" s="37"/>
    </row>
    <row r="88" spans="1:9" x14ac:dyDescent="0.3">
      <c r="A88" s="13" t="s">
        <v>1472</v>
      </c>
      <c r="B88" s="16">
        <f>'Ref. ACS-5-YR'!H613</f>
        <v>435</v>
      </c>
      <c r="C88" s="55">
        <f>'Ref. ACS-5-YR'!I613</f>
        <v>7.5876504447933021E-2</v>
      </c>
      <c r="D88" s="16">
        <f>'Ref. ACS-5-YR'!R613</f>
        <v>2054</v>
      </c>
      <c r="E88" s="55">
        <f>'Ref. ACS-5-YR'!S613</f>
        <v>0.15326070735711089</v>
      </c>
      <c r="F88" s="16">
        <f>'Ref. ACS-5-YR'!AB613</f>
        <v>49254</v>
      </c>
      <c r="G88" s="55">
        <f>'Ref. ACS-5-YR'!AC613</f>
        <v>9.5000000000000001E-2</v>
      </c>
      <c r="I88" s="37"/>
    </row>
    <row r="89" spans="1:9" x14ac:dyDescent="0.3">
      <c r="A89" s="13" t="s">
        <v>1459</v>
      </c>
      <c r="B89" s="16">
        <f>'Ref. ACS-5-YR'!H701</f>
        <v>7166</v>
      </c>
      <c r="C89" s="55">
        <f>'Ref. ACS-5-YR'!I701</f>
        <v>0.17284963095180664</v>
      </c>
      <c r="D89" s="16">
        <f>'Ref. ACS-5-YR'!R701</f>
        <v>20999</v>
      </c>
      <c r="E89" s="55">
        <f>'Ref. ACS-5-YR'!S701</f>
        <v>0.21139152581616114</v>
      </c>
      <c r="F89" s="16">
        <f>'Ref. ACS-5-YR'!AB701</f>
        <v>432193</v>
      </c>
      <c r="G89" s="55">
        <f>'Ref. ACS-5-YR'!AC701</f>
        <v>0.14000000000000001</v>
      </c>
      <c r="I89" s="37"/>
    </row>
    <row r="90" spans="1:9" x14ac:dyDescent="0.3">
      <c r="A90" t="s">
        <v>1473</v>
      </c>
      <c r="C90" s="54"/>
    </row>
    <row r="94" spans="1:9" x14ac:dyDescent="0.3">
      <c r="I94" s="37"/>
    </row>
    <row r="95" spans="1:9" x14ac:dyDescent="0.3">
      <c r="I95" s="37"/>
    </row>
    <row r="96" spans="1:9" x14ac:dyDescent="0.3">
      <c r="I96" s="37" t="str">
        <f>A90</f>
        <v>Source: U.S. Census Bureau, ACS16-20 (5-year Estimates), Table B17010A.</v>
      </c>
    </row>
    <row r="97" spans="1:9" ht="57.6" customHeight="1" x14ac:dyDescent="0.3">
      <c r="I97" s="84" t="s">
        <v>2485</v>
      </c>
    </row>
    <row r="98" spans="1:9" x14ac:dyDescent="0.3">
      <c r="I98"/>
    </row>
    <row r="99" spans="1:9" x14ac:dyDescent="0.3">
      <c r="A99" s="1"/>
      <c r="H99" s="274"/>
      <c r="I99"/>
    </row>
    <row r="100" spans="1:9" x14ac:dyDescent="0.3">
      <c r="A100" s="227" t="s">
        <v>1474</v>
      </c>
      <c r="H100" s="274"/>
      <c r="I100" s="61" t="str">
        <f>_xlfn.CONCAT(B3," Worker Population for Workplace Geography Over Time (2010 to 2020)")</f>
        <v>City of Bakersfield Worker Population for Workplace Geography Over Time (2010 to 2020)</v>
      </c>
    </row>
    <row r="101" spans="1:9" x14ac:dyDescent="0.3">
      <c r="A101" s="57" t="s">
        <v>172</v>
      </c>
      <c r="B101" s="60">
        <v>2010</v>
      </c>
      <c r="C101" s="60">
        <v>2015</v>
      </c>
      <c r="D101" s="60">
        <v>2020</v>
      </c>
      <c r="H101" s="274"/>
      <c r="I101"/>
    </row>
    <row r="102" spans="1:9" x14ac:dyDescent="0.3">
      <c r="A102" s="13" t="str">
        <f>B3</f>
        <v>City of Bakersfield</v>
      </c>
      <c r="B102" s="16">
        <f>'Ref. ACS-5-YR Add.'!B28</f>
        <v>144134</v>
      </c>
      <c r="C102" s="16">
        <f>'Ref. ACS-5-YR Add.'!E28</f>
        <v>151854</v>
      </c>
      <c r="D102" s="16">
        <f>'Ref. ACS-5-YR Add.'!H28</f>
        <v>162760</v>
      </c>
      <c r="H102" s="274"/>
      <c r="I102"/>
    </row>
    <row r="103" spans="1:9" x14ac:dyDescent="0.3">
      <c r="A103" s="13" t="str">
        <f>_xlfn.CONCAT(A102," Percent Change")</f>
        <v>City of Bakersfield Percent Change</v>
      </c>
      <c r="B103" s="16"/>
      <c r="C103" s="5">
        <f>(C102-B102)/B102</f>
        <v>5.356126937433222E-2</v>
      </c>
      <c r="D103" s="5">
        <f>(D102-C102)/C102</f>
        <v>7.1818984024128438E-2</v>
      </c>
      <c r="H103" s="274"/>
      <c r="I103"/>
    </row>
    <row r="104" spans="1:9" x14ac:dyDescent="0.3">
      <c r="A104" s="13" t="str">
        <f>B4</f>
        <v>Kern County</v>
      </c>
      <c r="B104" s="16">
        <f>'Ref. ACS-5-YR Add.'!L28</f>
        <v>303446</v>
      </c>
      <c r="C104" s="16">
        <f>'Ref. ACS-5-YR Add.'!O28</f>
        <v>322560</v>
      </c>
      <c r="D104" s="16">
        <f>'Ref. ACS-5-YR Add.'!R28</f>
        <v>341895</v>
      </c>
      <c r="H104" s="274"/>
      <c r="I104"/>
    </row>
    <row r="105" spans="1:9" x14ac:dyDescent="0.3">
      <c r="A105" s="13" t="str">
        <f>_xlfn.CONCAT(A104," Percent Change")</f>
        <v>Kern County Percent Change</v>
      </c>
      <c r="B105" s="16"/>
      <c r="C105" s="5">
        <f>(C104-B104)/B104</f>
        <v>6.2989790605247717E-2</v>
      </c>
      <c r="D105" s="5">
        <f>(D104-C104)/C104</f>
        <v>5.9942336309523808E-2</v>
      </c>
      <c r="H105" s="274"/>
      <c r="I105"/>
    </row>
    <row r="106" spans="1:9" x14ac:dyDescent="0.3">
      <c r="A106" s="13" t="s">
        <v>173</v>
      </c>
      <c r="B106" s="16">
        <f>'Ref. ACS-5-YR Add.'!V28</f>
        <v>16272337</v>
      </c>
      <c r="C106" s="16">
        <f>'Ref. ACS-5-YR Add.'!Y28</f>
        <v>16864403</v>
      </c>
      <c r="D106" s="16">
        <f>'Ref. ACS-5-YR Add.'!AB28</f>
        <v>18246043</v>
      </c>
      <c r="H106" s="274"/>
      <c r="I106"/>
    </row>
    <row r="107" spans="1:9" x14ac:dyDescent="0.3">
      <c r="A107" s="13" t="str">
        <f>_xlfn.CONCAT(A106," Percent Change")</f>
        <v>California Percent Change</v>
      </c>
      <c r="B107" s="16"/>
      <c r="C107" s="5">
        <f>(C106-B106)/B106</f>
        <v>3.6384816759879049E-2</v>
      </c>
      <c r="D107" s="5">
        <f>(D106-C106)/C106</f>
        <v>8.1926410321195478E-2</v>
      </c>
      <c r="H107" s="274"/>
      <c r="I107"/>
    </row>
    <row r="108" spans="1:9" x14ac:dyDescent="0.3">
      <c r="A108" t="s">
        <v>1475</v>
      </c>
      <c r="H108" s="274"/>
      <c r="I108"/>
    </row>
    <row r="109" spans="1:9" x14ac:dyDescent="0.3">
      <c r="H109" s="274"/>
      <c r="I109"/>
    </row>
    <row r="110" spans="1:9" x14ac:dyDescent="0.3">
      <c r="H110" s="274"/>
      <c r="I110"/>
    </row>
    <row r="111" spans="1:9" x14ac:dyDescent="0.3">
      <c r="H111" s="274"/>
      <c r="I111"/>
    </row>
    <row r="112" spans="1:9" x14ac:dyDescent="0.3">
      <c r="H112" s="274"/>
      <c r="I112"/>
    </row>
    <row r="113" spans="8:9" x14ac:dyDescent="0.3">
      <c r="H113" s="274"/>
      <c r="I113" s="37" t="str">
        <f>A108</f>
        <v>Source: U.S. Census Bureau, ACS 06-10, 11-15, 16-20 (5-year Estimates), Table B08604.</v>
      </c>
    </row>
    <row r="114" spans="8:9" x14ac:dyDescent="0.3">
      <c r="H114" s="274"/>
      <c r="I114"/>
    </row>
    <row r="115" spans="8:9" x14ac:dyDescent="0.3">
      <c r="H115" s="274"/>
      <c r="I115" s="61" t="str">
        <f>_xlfn.CONCAT(B4," Worker Population for Workplace Geography Over Time (2010 to 2020)")</f>
        <v>Kern County Worker Population for Workplace Geography Over Time (2010 to 2020)</v>
      </c>
    </row>
    <row r="116" spans="8:9" x14ac:dyDescent="0.3">
      <c r="H116" s="274"/>
      <c r="I116"/>
    </row>
    <row r="117" spans="8:9" x14ac:dyDescent="0.3">
      <c r="H117" s="274"/>
      <c r="I117"/>
    </row>
    <row r="118" spans="8:9" x14ac:dyDescent="0.3">
      <c r="H118" s="274"/>
      <c r="I118"/>
    </row>
    <row r="119" spans="8:9" x14ac:dyDescent="0.3">
      <c r="H119" s="274"/>
      <c r="I119"/>
    </row>
    <row r="120" spans="8:9" x14ac:dyDescent="0.3">
      <c r="H120" s="274"/>
      <c r="I120"/>
    </row>
    <row r="121" spans="8:9" x14ac:dyDescent="0.3">
      <c r="H121" s="274"/>
      <c r="I121"/>
    </row>
    <row r="122" spans="8:9" x14ac:dyDescent="0.3">
      <c r="H122" s="274"/>
      <c r="I122"/>
    </row>
    <row r="123" spans="8:9" x14ac:dyDescent="0.3">
      <c r="H123" s="274"/>
      <c r="I123"/>
    </row>
    <row r="124" spans="8:9" x14ac:dyDescent="0.3">
      <c r="H124" s="274"/>
      <c r="I124"/>
    </row>
    <row r="125" spans="8:9" x14ac:dyDescent="0.3">
      <c r="I125"/>
    </row>
    <row r="126" spans="8:9" x14ac:dyDescent="0.3">
      <c r="H126" s="283"/>
      <c r="I126"/>
    </row>
    <row r="127" spans="8:9" x14ac:dyDescent="0.3">
      <c r="I127"/>
    </row>
    <row r="128" spans="8:9" x14ac:dyDescent="0.3">
      <c r="H128" s="284"/>
      <c r="I128" t="str">
        <f>A108</f>
        <v>Source: U.S. Census Bureau, ACS 06-10, 11-15, 16-20 (5-year Estimates), Table B08604.</v>
      </c>
    </row>
    <row r="129" spans="1:9" x14ac:dyDescent="0.3">
      <c r="H129" s="274"/>
      <c r="I129"/>
    </row>
    <row r="130" spans="1:9" x14ac:dyDescent="0.3">
      <c r="A130" s="1" t="s">
        <v>1476</v>
      </c>
      <c r="H130" s="274"/>
      <c r="I130" s="61" t="s">
        <v>1477</v>
      </c>
    </row>
    <row r="131" spans="1:9" ht="28.8" x14ac:dyDescent="0.3">
      <c r="A131" s="57" t="s">
        <v>172</v>
      </c>
      <c r="B131" s="60" t="str">
        <f>B3</f>
        <v>City of Bakersfield</v>
      </c>
      <c r="C131" s="60" t="str">
        <f>B4</f>
        <v>Kern County</v>
      </c>
      <c r="D131" s="60" t="s">
        <v>1443</v>
      </c>
      <c r="E131" s="60" t="s">
        <v>173</v>
      </c>
      <c r="F131" s="60" t="s">
        <v>1444</v>
      </c>
      <c r="H131" s="274"/>
      <c r="I131" s="37"/>
    </row>
    <row r="132" spans="1:9" x14ac:dyDescent="0.3">
      <c r="A132" s="69" t="s">
        <v>1476</v>
      </c>
      <c r="B132" s="63">
        <f>'Ref. ACS-5-YR'!H920</f>
        <v>0.44879999999999998</v>
      </c>
      <c r="C132" s="63">
        <f>'Ref. ACS-5-YR'!R920</f>
        <v>0.46729999999999999</v>
      </c>
      <c r="D132" s="55">
        <f>B132/C132</f>
        <v>0.96041087096083888</v>
      </c>
      <c r="E132" s="63">
        <f>'Ref. ACS-5-YR'!AB920</f>
        <v>0.49</v>
      </c>
      <c r="F132" s="55">
        <f>B132/E132</f>
        <v>0.91591836734693877</v>
      </c>
      <c r="H132" s="274"/>
      <c r="I132" s="37"/>
    </row>
    <row r="133" spans="1:9" x14ac:dyDescent="0.3">
      <c r="A133" s="355" t="s">
        <v>1478</v>
      </c>
      <c r="B133" s="355"/>
      <c r="H133" s="274"/>
      <c r="I133" s="37"/>
    </row>
    <row r="134" spans="1:9" x14ac:dyDescent="0.3">
      <c r="H134" s="274"/>
      <c r="I134" s="37"/>
    </row>
    <row r="135" spans="1:9" x14ac:dyDescent="0.3">
      <c r="A135" s="1" t="s">
        <v>1479</v>
      </c>
      <c r="H135" s="274"/>
      <c r="I135" s="37"/>
    </row>
    <row r="136" spans="1:9" x14ac:dyDescent="0.3">
      <c r="A136" s="48"/>
      <c r="B136" s="79">
        <v>2010</v>
      </c>
      <c r="C136" s="79">
        <v>2015</v>
      </c>
      <c r="D136" s="79">
        <v>2020</v>
      </c>
      <c r="H136" s="274"/>
      <c r="I136" s="37"/>
    </row>
    <row r="137" spans="1:9" x14ac:dyDescent="0.3">
      <c r="A137" s="69" t="s">
        <v>1476</v>
      </c>
      <c r="B137" s="11">
        <f>'Ref. ACS-5-YR'!B920</f>
        <v>0.438</v>
      </c>
      <c r="C137" s="11">
        <f>'Ref. ACS-5-YR'!E920</f>
        <v>0.45079999999999998</v>
      </c>
      <c r="D137" s="73">
        <f>'Ref. ACS-5-YR'!H920</f>
        <v>0.44879999999999998</v>
      </c>
      <c r="H137" s="274"/>
      <c r="I137" s="37"/>
    </row>
    <row r="138" spans="1:9" x14ac:dyDescent="0.3">
      <c r="A138" s="69" t="s">
        <v>177</v>
      </c>
      <c r="B138" s="11"/>
      <c r="C138" s="5">
        <f>(C137-B137)/B137</f>
        <v>2.9223744292237393E-2</v>
      </c>
      <c r="D138" s="5">
        <f>(D137-C137)/C137</f>
        <v>-4.4365572315882918E-3</v>
      </c>
      <c r="H138" s="274"/>
      <c r="I138" s="37"/>
    </row>
    <row r="139" spans="1:9" x14ac:dyDescent="0.3">
      <c r="A139" t="s">
        <v>1480</v>
      </c>
      <c r="H139" s="274"/>
      <c r="I139"/>
    </row>
    <row r="140" spans="1:9" x14ac:dyDescent="0.3">
      <c r="H140" s="274"/>
      <c r="I140" s="37"/>
    </row>
    <row r="141" spans="1:9" x14ac:dyDescent="0.3">
      <c r="B141" s="2"/>
      <c r="H141" s="274"/>
      <c r="I141"/>
    </row>
    <row r="142" spans="1:9" x14ac:dyDescent="0.3">
      <c r="B142" s="2"/>
      <c r="H142" s="274"/>
      <c r="I142" t="str">
        <f>A139</f>
        <v>Source: U.S. Census Bureau, ACS 06-10, 11-15, 16-20 (5-year Estimates), Table B19083</v>
      </c>
    </row>
    <row r="143" spans="1:9" x14ac:dyDescent="0.3">
      <c r="B143" s="2"/>
      <c r="H143" s="274"/>
      <c r="I143"/>
    </row>
    <row r="144" spans="1:9" x14ac:dyDescent="0.3">
      <c r="A144" s="1" t="s">
        <v>1481</v>
      </c>
      <c r="C144" t="s">
        <v>179</v>
      </c>
      <c r="E144" t="s">
        <v>179</v>
      </c>
      <c r="G144" t="s">
        <v>179</v>
      </c>
      <c r="I144" s="61" t="s">
        <v>1482</v>
      </c>
    </row>
    <row r="145" spans="1:9" ht="28.95" customHeight="1" x14ac:dyDescent="0.3">
      <c r="A145" s="48" t="s">
        <v>172</v>
      </c>
      <c r="B145" s="51" t="str">
        <f>B3</f>
        <v>City of Bakersfield</v>
      </c>
      <c r="C145" s="51" t="str">
        <f>B3</f>
        <v>City of Bakersfield</v>
      </c>
      <c r="D145" s="51" t="str">
        <f>B4</f>
        <v>Kern County</v>
      </c>
      <c r="E145" s="51" t="str">
        <f>B4</f>
        <v>Kern County</v>
      </c>
      <c r="F145" s="51" t="s">
        <v>173</v>
      </c>
      <c r="G145" s="51" t="s">
        <v>173</v>
      </c>
      <c r="I145" s="37"/>
    </row>
    <row r="146" spans="1:9" x14ac:dyDescent="0.3">
      <c r="A146" s="13" t="s">
        <v>180</v>
      </c>
      <c r="B146" s="16">
        <f>'Ref. ACS-5-YR'!H106</f>
        <v>158257</v>
      </c>
      <c r="C146" s="55"/>
      <c r="D146" s="16">
        <f>'Ref. ACS-5-YR'!R106</f>
        <v>339931</v>
      </c>
      <c r="E146" s="55"/>
      <c r="F146" s="16">
        <f>'Ref. ACS-5-YR'!AB106</f>
        <v>18239892</v>
      </c>
      <c r="G146" s="55"/>
      <c r="I146" s="37"/>
    </row>
    <row r="147" spans="1:9" x14ac:dyDescent="0.3">
      <c r="A147" s="13" t="s">
        <v>1483</v>
      </c>
      <c r="B147" s="16">
        <f>'Ref. ACS-5-YR'!H107</f>
        <v>146722</v>
      </c>
      <c r="C147" s="55">
        <f>'Ref. ACS-5-YR'!I107</f>
        <v>0.92711222884295796</v>
      </c>
      <c r="D147" s="16">
        <f>'Ref. ACS-5-YR'!R107</f>
        <v>313924</v>
      </c>
      <c r="E147" s="55">
        <f>'Ref. ACS-5-YR'!S107</f>
        <v>0.92349329716913142</v>
      </c>
      <c r="F147" s="16">
        <f>'Ref. ACS-5-YR'!AB107</f>
        <v>14963132</v>
      </c>
      <c r="G147" s="55">
        <f>'Ref. ACS-5-YR'!AC107</f>
        <v>0.82</v>
      </c>
      <c r="H147" s="270"/>
      <c r="I147" s="37"/>
    </row>
    <row r="148" spans="1:9" x14ac:dyDescent="0.3">
      <c r="A148" s="7" t="s">
        <v>1484</v>
      </c>
      <c r="B148" s="16">
        <f>'Ref. ACS-5-YR'!H108</f>
        <v>129796</v>
      </c>
      <c r="C148" s="55">
        <f>'Ref. ACS-5-YR'!I108</f>
        <v>0.82015961379275482</v>
      </c>
      <c r="D148" s="16">
        <f>'Ref. ACS-5-YR'!R108</f>
        <v>272448</v>
      </c>
      <c r="E148" s="55">
        <f>'Ref. ACS-5-YR'!S108</f>
        <v>0.8014803004139075</v>
      </c>
      <c r="F148" s="16">
        <f>'Ref. ACS-5-YR'!AB108</f>
        <v>13146038</v>
      </c>
      <c r="G148" s="55">
        <f>'Ref. ACS-5-YR'!AC108</f>
        <v>0.72099999999999997</v>
      </c>
      <c r="H148" s="274"/>
      <c r="I148" s="37"/>
    </row>
    <row r="149" spans="1:9" x14ac:dyDescent="0.3">
      <c r="A149" s="7" t="s">
        <v>1485</v>
      </c>
      <c r="B149" s="16">
        <f>'Ref. ACS-5-YR'!H109</f>
        <v>16926</v>
      </c>
      <c r="C149" s="55">
        <f>'Ref. ACS-5-YR'!I109</f>
        <v>0.10695261505020315</v>
      </c>
      <c r="D149" s="16">
        <f>'Ref. ACS-5-YR'!R109</f>
        <v>41476</v>
      </c>
      <c r="E149" s="55">
        <f>'Ref. ACS-5-YR'!S109</f>
        <v>0.12201299675522385</v>
      </c>
      <c r="F149" s="16">
        <f>'Ref. ACS-5-YR'!AB109</f>
        <v>1817094</v>
      </c>
      <c r="G149" s="55">
        <f>'Ref. ACS-5-YR'!AC109</f>
        <v>0.1</v>
      </c>
      <c r="H149" s="274"/>
      <c r="I149" s="37"/>
    </row>
    <row r="150" spans="1:9" x14ac:dyDescent="0.3">
      <c r="A150" s="13" t="s">
        <v>1486</v>
      </c>
      <c r="B150" s="16">
        <f>'Ref. ACS-5-YR'!H110</f>
        <v>10183</v>
      </c>
      <c r="C150" s="55">
        <f>'Ref. ACS-5-YR'!I110</f>
        <v>6.4344705131526569E-2</v>
      </c>
      <c r="D150" s="16">
        <f>'Ref. ACS-5-YR'!R110</f>
        <v>27026</v>
      </c>
      <c r="E150" s="55">
        <f>'Ref. ACS-5-YR'!S110</f>
        <v>7.9504370004500918E-2</v>
      </c>
      <c r="F150" s="16">
        <f>'Ref. ACS-5-YR'!AB110</f>
        <v>1325863</v>
      </c>
      <c r="G150" s="55">
        <f>'Ref. ACS-5-YR'!AC110</f>
        <v>7.2999999999999995E-2</v>
      </c>
      <c r="H150" s="274"/>
      <c r="I150" s="37"/>
    </row>
    <row r="151" spans="1:9" x14ac:dyDescent="0.3">
      <c r="A151" s="13" t="s">
        <v>1487</v>
      </c>
      <c r="B151" s="16">
        <f>'Ref. ACS-5-YR'!H111</f>
        <v>3103</v>
      </c>
      <c r="C151" s="55">
        <f>'Ref. ACS-5-YR'!I111</f>
        <v>1.9607347542288808E-2</v>
      </c>
      <c r="D151" s="16">
        <f>'Ref. ACS-5-YR'!R111</f>
        <v>7292</v>
      </c>
      <c r="E151" s="55">
        <f>'Ref. ACS-5-YR'!S111</f>
        <v>2.1451412198357903E-2</v>
      </c>
      <c r="F151" s="16">
        <f>'Ref. ACS-5-YR'!AB111</f>
        <v>284797</v>
      </c>
      <c r="G151" s="55">
        <f>'Ref. ACS-5-YR'!AC111</f>
        <v>1.6E-2</v>
      </c>
      <c r="H151" s="274"/>
      <c r="I151" s="37"/>
    </row>
    <row r="152" spans="1:9" x14ac:dyDescent="0.3">
      <c r="A152" s="13" t="s">
        <v>1488</v>
      </c>
      <c r="B152" s="16">
        <f>'Ref. ACS-5-YR'!H112</f>
        <v>2172</v>
      </c>
      <c r="C152" s="55">
        <f>'Ref. ACS-5-YR'!I112</f>
        <v>1.3724511396020397E-2</v>
      </c>
      <c r="D152" s="16">
        <f>'Ref. ACS-5-YR'!R112</f>
        <v>4166</v>
      </c>
      <c r="E152" s="55">
        <f>'Ref. ACS-5-YR'!S112</f>
        <v>1.2255428307509465E-2</v>
      </c>
      <c r="F152" s="16">
        <f>'Ref. ACS-5-YR'!AB112</f>
        <v>111224</v>
      </c>
      <c r="G152" s="55">
        <f>'Ref. ACS-5-YR'!AC112</f>
        <v>6.0000000000000001E-3</v>
      </c>
      <c r="H152" s="274"/>
      <c r="I152" s="37"/>
    </row>
    <row r="153" spans="1:9" x14ac:dyDescent="0.3">
      <c r="A153" s="13" t="s">
        <v>1489</v>
      </c>
      <c r="B153" s="16">
        <f>'Ref. ACS-5-YR'!H113</f>
        <v>1008</v>
      </c>
      <c r="C153" s="55">
        <f>'Ref. ACS-5-YR'!I113</f>
        <v>6.3693865042304607E-3</v>
      </c>
      <c r="D153" s="16">
        <f>'Ref. ACS-5-YR'!R113</f>
        <v>2149</v>
      </c>
      <c r="E153" s="55">
        <f>'Ref. ACS-5-YR'!S113</f>
        <v>6.3218712032736052E-3</v>
      </c>
      <c r="F153" s="16">
        <f>'Ref. ACS-5-YR'!AB113</f>
        <v>60986</v>
      </c>
      <c r="G153" s="55">
        <f>'Ref. ACS-5-YR'!AC113</f>
        <v>3.0000000000000001E-3</v>
      </c>
      <c r="H153" s="274"/>
      <c r="I153" s="37"/>
    </row>
    <row r="154" spans="1:9" x14ac:dyDescent="0.3">
      <c r="A154" s="13" t="s">
        <v>1490</v>
      </c>
      <c r="B154" s="16">
        <f>'Ref. ACS-5-YR'!H114</f>
        <v>460</v>
      </c>
      <c r="C154" s="55">
        <f>'Ref. ACS-5-YR'!I114</f>
        <v>2.9066644761369166E-3</v>
      </c>
      <c r="D154" s="16">
        <f>'Ref. ACS-5-YR'!R114</f>
        <v>843</v>
      </c>
      <c r="E154" s="55">
        <f>'Ref. ACS-5-YR'!S114</f>
        <v>2.479915041581968E-3</v>
      </c>
      <c r="F154" s="16">
        <f>'Ref. ACS-5-YR'!AB114</f>
        <v>34224</v>
      </c>
      <c r="G154" s="55">
        <f>'Ref. ACS-5-YR'!AC114</f>
        <v>2E-3</v>
      </c>
      <c r="H154" s="274"/>
      <c r="I154" s="37"/>
    </row>
    <row r="155" spans="1:9" x14ac:dyDescent="0.3">
      <c r="A155" s="7" t="s">
        <v>1491</v>
      </c>
      <c r="B155" s="16">
        <f>'Ref. ACS-5-YR'!H115</f>
        <v>1272</v>
      </c>
      <c r="C155" s="55">
        <f>'Ref. ACS-5-YR'!I115</f>
        <v>8.0375591601003424E-3</v>
      </c>
      <c r="D155" s="16">
        <f>'Ref. ACS-5-YR'!R115</f>
        <v>2266</v>
      </c>
      <c r="E155" s="55">
        <f>'Ref. ACS-5-YR'!S115</f>
        <v>6.6660587001479716E-3</v>
      </c>
      <c r="F155" s="16">
        <f>'Ref. ACS-5-YR'!AB115</f>
        <v>843498</v>
      </c>
      <c r="G155" s="55">
        <f>'Ref. ACS-5-YR'!AC115</f>
        <v>4.5999999999999999E-2</v>
      </c>
      <c r="H155" s="274"/>
      <c r="I155" s="37"/>
    </row>
    <row r="156" spans="1:9" x14ac:dyDescent="0.3">
      <c r="A156" s="13" t="s">
        <v>1492</v>
      </c>
      <c r="B156" s="16">
        <f>'Ref. ACS-5-YR'!H116</f>
        <v>1206</v>
      </c>
      <c r="C156" s="55">
        <f>'Ref. ACS-5-YR'!I116</f>
        <v>7.6205159961328728E-3</v>
      </c>
      <c r="D156" s="16">
        <f>'Ref. ACS-5-YR'!R116</f>
        <v>2146</v>
      </c>
      <c r="E156" s="55">
        <f>'Ref. ACS-5-YR'!S116</f>
        <v>6.3130458828409295E-3</v>
      </c>
      <c r="F156" s="16">
        <f>'Ref. ACS-5-YR'!AB116</f>
        <v>525023</v>
      </c>
      <c r="G156" s="55">
        <f>'Ref. ACS-5-YR'!AC116</f>
        <v>2.9000000000000001E-2</v>
      </c>
      <c r="H156" s="274"/>
      <c r="I156" s="37"/>
    </row>
    <row r="157" spans="1:9" x14ac:dyDescent="0.3">
      <c r="A157" s="13" t="s">
        <v>1493</v>
      </c>
      <c r="B157" s="16">
        <f>'Ref. ACS-5-YR'!H117</f>
        <v>39</v>
      </c>
      <c r="C157" s="55">
        <f>'Ref. ACS-5-YR'!I117</f>
        <v>2.4643459688986899E-4</v>
      </c>
      <c r="D157" s="16">
        <f>'Ref. ACS-5-YR'!R117</f>
        <v>41</v>
      </c>
      <c r="E157" s="55">
        <f>'Ref. ACS-5-YR'!S117</f>
        <v>1.2061271257990592E-4</v>
      </c>
      <c r="F157" s="16">
        <f>'Ref. ACS-5-YR'!AB117</f>
        <v>198976</v>
      </c>
      <c r="G157" s="55">
        <f>'Ref. ACS-5-YR'!AC117</f>
        <v>1.0999999999999999E-2</v>
      </c>
      <c r="H157" s="274"/>
      <c r="I157" s="37"/>
    </row>
    <row r="158" spans="1:9" x14ac:dyDescent="0.3">
      <c r="A158" s="13" t="s">
        <v>1494</v>
      </c>
      <c r="B158" s="16">
        <f>'Ref. ACS-5-YR'!H118</f>
        <v>17</v>
      </c>
      <c r="C158" s="55">
        <f>'Ref. ACS-5-YR'!I118</f>
        <v>1.0742020890071213E-4</v>
      </c>
      <c r="D158" s="16">
        <f>'Ref. ACS-5-YR'!R118</f>
        <v>45</v>
      </c>
      <c r="E158" s="55">
        <f>'Ref. ACS-5-YR'!S118</f>
        <v>1.3237980649014064E-4</v>
      </c>
      <c r="F158" s="16">
        <f>'Ref. ACS-5-YR'!AB118</f>
        <v>77897</v>
      </c>
      <c r="G158" s="55">
        <f>'Ref. ACS-5-YR'!AC118</f>
        <v>4.0000000000000001E-3</v>
      </c>
      <c r="H158" s="274"/>
      <c r="I158" s="37"/>
    </row>
    <row r="159" spans="1:9" x14ac:dyDescent="0.3">
      <c r="A159" s="13" t="s">
        <v>1495</v>
      </c>
      <c r="B159" s="16">
        <f>'Ref. ACS-5-YR'!H119</f>
        <v>0</v>
      </c>
      <c r="C159" s="55">
        <f>'Ref. ACS-5-YR'!I119</f>
        <v>0</v>
      </c>
      <c r="D159" s="16">
        <f>'Ref. ACS-5-YR'!R119</f>
        <v>0</v>
      </c>
      <c r="E159" s="55">
        <f>'Ref. ACS-5-YR'!S119</f>
        <v>0</v>
      </c>
      <c r="F159" s="16">
        <f>'Ref. ACS-5-YR'!AB119</f>
        <v>29447</v>
      </c>
      <c r="G159" s="55">
        <f>'Ref. ACS-5-YR'!AC119</f>
        <v>2E-3</v>
      </c>
      <c r="H159" s="274"/>
      <c r="I159" s="37"/>
    </row>
    <row r="160" spans="1:9" x14ac:dyDescent="0.3">
      <c r="A160" s="13" t="s">
        <v>1496</v>
      </c>
      <c r="B160" s="16">
        <f>'Ref. ACS-5-YR'!H120</f>
        <v>10</v>
      </c>
      <c r="C160" s="55">
        <f>'Ref. ACS-5-YR'!I120</f>
        <v>6.3188358176889493E-5</v>
      </c>
      <c r="D160" s="16">
        <f>'Ref. ACS-5-YR'!R120</f>
        <v>34</v>
      </c>
      <c r="E160" s="55">
        <f>'Ref. ACS-5-YR'!S120</f>
        <v>1.0002029823699515E-4</v>
      </c>
      <c r="F160" s="16">
        <f>'Ref. ACS-5-YR'!AB120</f>
        <v>12155</v>
      </c>
      <c r="G160" s="55">
        <f>'Ref. ACS-5-YR'!AC120</f>
        <v>1E-3</v>
      </c>
      <c r="H160" s="274"/>
      <c r="I160" s="37"/>
    </row>
    <row r="161" spans="1:9" x14ac:dyDescent="0.3">
      <c r="A161" s="13" t="s">
        <v>1497</v>
      </c>
      <c r="B161" s="16">
        <f>'Ref. ACS-5-YR'!H121</f>
        <v>92</v>
      </c>
      <c r="C161" s="55">
        <f>'Ref. ACS-5-YR'!I121</f>
        <v>5.8133289522738327E-4</v>
      </c>
      <c r="D161" s="16">
        <f>'Ref. ACS-5-YR'!R121</f>
        <v>100</v>
      </c>
      <c r="E161" s="55">
        <f>'Ref. ACS-5-YR'!S121</f>
        <v>2.9417734775586811E-4</v>
      </c>
      <c r="F161" s="16">
        <f>'Ref. ACS-5-YR'!AB121</f>
        <v>36638</v>
      </c>
      <c r="G161" s="55">
        <f>'Ref. ACS-5-YR'!AC121</f>
        <v>2E-3</v>
      </c>
      <c r="I161" s="37"/>
    </row>
    <row r="162" spans="1:9" x14ac:dyDescent="0.3">
      <c r="A162" s="13" t="s">
        <v>1498</v>
      </c>
      <c r="B162" s="16">
        <f>'Ref. ACS-5-YR'!H122</f>
        <v>308</v>
      </c>
      <c r="C162" s="55">
        <f>'Ref. ACS-5-YR'!I122</f>
        <v>1.9462014318481964E-3</v>
      </c>
      <c r="D162" s="16">
        <f>'Ref. ACS-5-YR'!R122</f>
        <v>523</v>
      </c>
      <c r="E162" s="55">
        <f>'Ref. ACS-5-YR'!S122</f>
        <v>1.5385475287631903E-3</v>
      </c>
      <c r="F162" s="16">
        <f>'Ref. ACS-5-YR'!AB122</f>
        <v>52947</v>
      </c>
      <c r="G162" s="55">
        <f>'Ref. ACS-5-YR'!AC122</f>
        <v>3.0000000000000001E-3</v>
      </c>
      <c r="I162" s="37"/>
    </row>
    <row r="163" spans="1:9" x14ac:dyDescent="0.3">
      <c r="A163" s="13" t="s">
        <v>1499</v>
      </c>
      <c r="B163" s="16">
        <f>'Ref. ACS-5-YR'!H123</f>
        <v>432</v>
      </c>
      <c r="C163" s="55">
        <f>'Ref. ACS-5-YR'!I123</f>
        <v>2.7297370732416257E-3</v>
      </c>
      <c r="D163" s="16">
        <f>'Ref. ACS-5-YR'!R123</f>
        <v>925</v>
      </c>
      <c r="E163" s="55">
        <f>'Ref. ACS-5-YR'!S123</f>
        <v>2.7211404667417801E-3</v>
      </c>
      <c r="F163" s="16">
        <f>'Ref. ACS-5-YR'!AB123</f>
        <v>153669</v>
      </c>
      <c r="G163" s="55">
        <f>'Ref. ACS-5-YR'!AC123</f>
        <v>8.0000000000000002E-3</v>
      </c>
      <c r="I163" s="37"/>
    </row>
    <row r="164" spans="1:9" x14ac:dyDescent="0.3">
      <c r="A164" s="13" t="s">
        <v>1500</v>
      </c>
      <c r="B164" s="16">
        <f>'Ref. ACS-5-YR'!H124</f>
        <v>1228</v>
      </c>
      <c r="C164" s="55">
        <f>'Ref. ACS-5-YR'!I124</f>
        <v>7.759530384122029E-3</v>
      </c>
      <c r="D164" s="16">
        <f>'Ref. ACS-5-YR'!R124</f>
        <v>3680</v>
      </c>
      <c r="E164" s="55">
        <f>'Ref. ACS-5-YR'!S124</f>
        <v>1.0825726397415946E-2</v>
      </c>
      <c r="F164" s="16">
        <f>'Ref. ACS-5-YR'!AB124</f>
        <v>461980</v>
      </c>
      <c r="G164" s="55">
        <f>'Ref. ACS-5-YR'!AC124</f>
        <v>2.5000000000000001E-2</v>
      </c>
      <c r="I164"/>
    </row>
    <row r="165" spans="1:9" x14ac:dyDescent="0.3">
      <c r="A165" s="7" t="s">
        <v>1501</v>
      </c>
      <c r="B165" s="16">
        <f>B163+B164</f>
        <v>1660</v>
      </c>
      <c r="C165" s="55">
        <f t="shared" ref="C165:G165" si="1">C163+C164</f>
        <v>1.0489267457363654E-2</v>
      </c>
      <c r="D165" s="16">
        <f t="shared" si="1"/>
        <v>4605</v>
      </c>
      <c r="E165" s="55">
        <f t="shared" si="1"/>
        <v>1.3546866864157726E-2</v>
      </c>
      <c r="F165" s="16">
        <f t="shared" si="1"/>
        <v>615649</v>
      </c>
      <c r="G165" s="55">
        <f t="shared" si="1"/>
        <v>3.3000000000000002E-2</v>
      </c>
      <c r="I165"/>
    </row>
    <row r="166" spans="1:9" x14ac:dyDescent="0.3">
      <c r="A166" s="13" t="s">
        <v>1502</v>
      </c>
      <c r="B166" s="16">
        <f>'Ref. ACS-5-YR'!H125</f>
        <v>1117</v>
      </c>
      <c r="C166" s="55">
        <f>'Ref. ACS-5-YR'!I125</f>
        <v>7.058139608358556E-3</v>
      </c>
      <c r="D166" s="16">
        <f>'Ref. ACS-5-YR'!R125</f>
        <v>3151</v>
      </c>
      <c r="E166" s="55">
        <f>'Ref. ACS-5-YR'!S125</f>
        <v>9.2695282277874044E-3</v>
      </c>
      <c r="F166" s="16">
        <f>'Ref. ACS-5-YR'!AB125</f>
        <v>198331</v>
      </c>
      <c r="G166" s="55">
        <f>'Ref. ACS-5-YR'!AC125</f>
        <v>1.0999999999999999E-2</v>
      </c>
      <c r="I166"/>
    </row>
    <row r="167" spans="1:9" x14ac:dyDescent="0.3">
      <c r="A167" s="7" t="s">
        <v>1503</v>
      </c>
      <c r="B167" s="16">
        <f>B166+B162+B161</f>
        <v>1517</v>
      </c>
      <c r="C167" s="55">
        <f t="shared" ref="C167:G167" si="2">C166+C162+C161</f>
        <v>9.5856739354341358E-3</v>
      </c>
      <c r="D167" s="16">
        <f t="shared" si="2"/>
        <v>3774</v>
      </c>
      <c r="E167" s="55">
        <f t="shared" si="2"/>
        <v>1.1102253104306464E-2</v>
      </c>
      <c r="F167" s="16">
        <f t="shared" si="2"/>
        <v>287916</v>
      </c>
      <c r="G167" s="55">
        <f t="shared" si="2"/>
        <v>1.6E-2</v>
      </c>
      <c r="I167"/>
    </row>
    <row r="168" spans="1:9" x14ac:dyDescent="0.3">
      <c r="A168" s="7" t="s">
        <v>1504</v>
      </c>
      <c r="B168" s="16">
        <f>'Ref. ACS-5-YR'!H126</f>
        <v>7086</v>
      </c>
      <c r="C168" s="55">
        <f>'Ref. ACS-5-YR'!I126</f>
        <v>4.4775270604143894E-2</v>
      </c>
      <c r="D168" s="16">
        <f>'Ref. ACS-5-YR'!R126</f>
        <v>15362</v>
      </c>
      <c r="E168" s="55">
        <f>'Ref. ACS-5-YR'!S126</f>
        <v>4.5191524162256455E-2</v>
      </c>
      <c r="F168" s="16">
        <f>'Ref. ACS-5-YR'!AB126</f>
        <v>1529697</v>
      </c>
      <c r="G168" s="55">
        <f>'Ref. ACS-5-YR'!AC126</f>
        <v>8.4000000000000005E-2</v>
      </c>
      <c r="I168"/>
    </row>
    <row r="169" spans="1:9" x14ac:dyDescent="0.3">
      <c r="A169" s="355" t="s">
        <v>1505</v>
      </c>
      <c r="B169" s="355"/>
      <c r="C169" s="355"/>
      <c r="D169" s="355"/>
      <c r="E169" s="355"/>
      <c r="F169" s="355"/>
      <c r="G169" s="355"/>
      <c r="I169" s="37" t="str">
        <f>A169</f>
        <v>Source: U.S. Census Bureau, ACS 16-20 (5-year Estimates), Table B08301.</v>
      </c>
    </row>
    <row r="170" spans="1:9" x14ac:dyDescent="0.3">
      <c r="B170" s="2"/>
      <c r="C170" s="54"/>
      <c r="D170" s="2"/>
      <c r="G170" s="17"/>
      <c r="I170"/>
    </row>
    <row r="171" spans="1:9" x14ac:dyDescent="0.3">
      <c r="A171" s="1" t="s">
        <v>1506</v>
      </c>
      <c r="C171" t="s">
        <v>179</v>
      </c>
      <c r="E171" t="s">
        <v>179</v>
      </c>
      <c r="G171" t="s">
        <v>179</v>
      </c>
      <c r="I171" s="61" t="s">
        <v>2488</v>
      </c>
    </row>
    <row r="172" spans="1:9" ht="28.2" customHeight="1" x14ac:dyDescent="0.3">
      <c r="A172" s="48" t="s">
        <v>172</v>
      </c>
      <c r="B172" s="51" t="str">
        <f>B3</f>
        <v>City of Bakersfield</v>
      </c>
      <c r="C172" s="51" t="str">
        <f>B3</f>
        <v>City of Bakersfield</v>
      </c>
      <c r="D172" s="51" t="str">
        <f>B4</f>
        <v>Kern County</v>
      </c>
      <c r="E172" s="51" t="str">
        <f>B4</f>
        <v>Kern County</v>
      </c>
      <c r="F172" s="51" t="s">
        <v>173</v>
      </c>
      <c r="G172" s="51" t="s">
        <v>173</v>
      </c>
      <c r="I172" s="37"/>
    </row>
    <row r="173" spans="1:9" x14ac:dyDescent="0.3">
      <c r="A173" s="13" t="s">
        <v>180</v>
      </c>
      <c r="B173" s="16">
        <f>'Ref. ACS-5-YR'!H130</f>
        <v>151171</v>
      </c>
      <c r="C173" s="55"/>
      <c r="D173" s="16">
        <f>'Ref. ACS-5-YR'!R130</f>
        <v>324569</v>
      </c>
      <c r="E173" s="55"/>
      <c r="F173" s="16">
        <f>'Ref. ACS-5-YR'!AB130</f>
        <v>16710195</v>
      </c>
      <c r="G173" s="55"/>
      <c r="I173" s="37"/>
    </row>
    <row r="174" spans="1:9" x14ac:dyDescent="0.3">
      <c r="A174" s="7" t="s">
        <v>1507</v>
      </c>
      <c r="B174" s="118">
        <f>SUM(B175:B177)</f>
        <v>38617</v>
      </c>
      <c r="C174" s="119">
        <f t="shared" ref="C174:G174" si="3">SUM(C175:C177)</f>
        <v>0.25545243466008694</v>
      </c>
      <c r="D174" s="118">
        <f t="shared" si="3"/>
        <v>91977</v>
      </c>
      <c r="E174" s="119">
        <f t="shared" si="3"/>
        <v>0.28338196192489118</v>
      </c>
      <c r="F174" s="118">
        <f t="shared" si="3"/>
        <v>3557264</v>
      </c>
      <c r="G174" s="119">
        <f t="shared" si="3"/>
        <v>0.21299999999999999</v>
      </c>
      <c r="I174" s="37"/>
    </row>
    <row r="175" spans="1:9" x14ac:dyDescent="0.3">
      <c r="A175" s="13" t="s">
        <v>1508</v>
      </c>
      <c r="B175" s="16">
        <f>'Ref. ACS-5-YR'!H131</f>
        <v>2366</v>
      </c>
      <c r="C175" s="55">
        <f>'Ref. ACS-5-YR'!I131</f>
        <v>1.5651150022160335E-2</v>
      </c>
      <c r="D175" s="16">
        <f>'Ref. ACS-5-YR'!R131</f>
        <v>7273</v>
      </c>
      <c r="E175" s="55">
        <f>'Ref. ACS-5-YR'!S131</f>
        <v>2.2408178230206827E-2</v>
      </c>
      <c r="F175" s="16">
        <f>'Ref. ACS-5-YR'!AB131</f>
        <v>303289</v>
      </c>
      <c r="G175" s="55">
        <f>'Ref. ACS-5-YR'!AC131</f>
        <v>1.7999999999999999E-2</v>
      </c>
      <c r="I175" s="37"/>
    </row>
    <row r="176" spans="1:9" x14ac:dyDescent="0.3">
      <c r="A176" s="13" t="s">
        <v>1509</v>
      </c>
      <c r="B176" s="16">
        <f>'Ref. ACS-5-YR'!H132</f>
        <v>13213</v>
      </c>
      <c r="C176" s="55">
        <f>'Ref. ACS-5-YR'!I132</f>
        <v>8.7404330195606297E-2</v>
      </c>
      <c r="D176" s="16">
        <f>'Ref. ACS-5-YR'!R132</f>
        <v>32248</v>
      </c>
      <c r="E176" s="55">
        <f>'Ref. ACS-5-YR'!S132</f>
        <v>9.9356377226414105E-2</v>
      </c>
      <c r="F176" s="16">
        <f>'Ref. ACS-5-YR'!AB132</f>
        <v>1229502</v>
      </c>
      <c r="G176" s="55">
        <f>'Ref. ACS-5-YR'!AC132</f>
        <v>7.3999999999999996E-2</v>
      </c>
      <c r="I176" s="37"/>
    </row>
    <row r="177" spans="1:9" x14ac:dyDescent="0.3">
      <c r="A177" s="13" t="s">
        <v>1510</v>
      </c>
      <c r="B177" s="16">
        <f>'Ref. ACS-5-YR'!H133</f>
        <v>23038</v>
      </c>
      <c r="C177" s="55">
        <f>'Ref. ACS-5-YR'!I133</f>
        <v>0.15239695444232029</v>
      </c>
      <c r="D177" s="16">
        <f>'Ref. ACS-5-YR'!R133</f>
        <v>52456</v>
      </c>
      <c r="E177" s="55">
        <f>'Ref. ACS-5-YR'!S133</f>
        <v>0.16161740646827022</v>
      </c>
      <c r="F177" s="16">
        <f>'Ref. ACS-5-YR'!AB133</f>
        <v>2024473</v>
      </c>
      <c r="G177" s="55">
        <f>'Ref. ACS-5-YR'!AC133</f>
        <v>0.121</v>
      </c>
      <c r="I177" s="37"/>
    </row>
    <row r="178" spans="1:9" x14ac:dyDescent="0.3">
      <c r="A178" s="7" t="s">
        <v>1511</v>
      </c>
      <c r="B178" s="118">
        <f>SUM(B179:B181)</f>
        <v>74148</v>
      </c>
      <c r="C178" s="119">
        <f t="shared" ref="C178:G178" si="4">SUM(C179:C181)</f>
        <v>0.49049090103260551</v>
      </c>
      <c r="D178" s="118">
        <f t="shared" si="4"/>
        <v>148145</v>
      </c>
      <c r="E178" s="119">
        <f t="shared" si="4"/>
        <v>0.4564360736854105</v>
      </c>
      <c r="F178" s="118">
        <f t="shared" si="4"/>
        <v>5816131</v>
      </c>
      <c r="G178" s="119">
        <f t="shared" si="4"/>
        <v>0.34800000000000003</v>
      </c>
      <c r="I178" s="37"/>
    </row>
    <row r="179" spans="1:9" x14ac:dyDescent="0.3">
      <c r="A179" s="13" t="s">
        <v>1512</v>
      </c>
      <c r="B179" s="16">
        <f>'Ref. ACS-5-YR'!H134</f>
        <v>34730</v>
      </c>
      <c r="C179" s="55">
        <f>'Ref. ACS-5-YR'!I134</f>
        <v>0.2297398310522521</v>
      </c>
      <c r="D179" s="16">
        <f>'Ref. ACS-5-YR'!R134</f>
        <v>68662</v>
      </c>
      <c r="E179" s="55">
        <f>'Ref. ACS-5-YR'!S134</f>
        <v>0.21154823781692028</v>
      </c>
      <c r="F179" s="16">
        <f>'Ref. ACS-5-YR'!AB134</f>
        <v>2448694</v>
      </c>
      <c r="G179" s="55">
        <f>'Ref. ACS-5-YR'!AC134</f>
        <v>0.14699999999999999</v>
      </c>
      <c r="I179" s="37"/>
    </row>
    <row r="180" spans="1:9" x14ac:dyDescent="0.3">
      <c r="A180" s="13" t="s">
        <v>1513</v>
      </c>
      <c r="B180" s="16">
        <f>'Ref. ACS-5-YR'!H135</f>
        <v>29370</v>
      </c>
      <c r="C180" s="55">
        <f>'Ref. ACS-5-YR'!I135</f>
        <v>0.19428329507643663</v>
      </c>
      <c r="D180" s="16">
        <f>'Ref. ACS-5-YR'!R135</f>
        <v>56889</v>
      </c>
      <c r="E180" s="55">
        <f>'Ref. ACS-5-YR'!S135</f>
        <v>0.17527551922703646</v>
      </c>
      <c r="F180" s="16">
        <f>'Ref. ACS-5-YR'!AB135</f>
        <v>2347020</v>
      </c>
      <c r="G180" s="55">
        <f>'Ref. ACS-5-YR'!AC135</f>
        <v>0.14000000000000001</v>
      </c>
      <c r="I180" s="37"/>
    </row>
    <row r="181" spans="1:9" x14ac:dyDescent="0.3">
      <c r="A181" s="13" t="s">
        <v>1514</v>
      </c>
      <c r="B181" s="16">
        <f>'Ref. ACS-5-YR'!H136</f>
        <v>10048</v>
      </c>
      <c r="C181" s="55">
        <f>'Ref. ACS-5-YR'!I136</f>
        <v>6.6467774903916754E-2</v>
      </c>
      <c r="D181" s="16">
        <f>'Ref. ACS-5-YR'!R136</f>
        <v>22594</v>
      </c>
      <c r="E181" s="55">
        <f>'Ref. ACS-5-YR'!S136</f>
        <v>6.9612316641453745E-2</v>
      </c>
      <c r="F181" s="16">
        <f>'Ref. ACS-5-YR'!AB136</f>
        <v>1020417</v>
      </c>
      <c r="G181" s="55">
        <f>'Ref. ACS-5-YR'!AC136</f>
        <v>6.0999999999999999E-2</v>
      </c>
      <c r="I181" s="37"/>
    </row>
    <row r="182" spans="1:9" x14ac:dyDescent="0.3">
      <c r="A182" s="7" t="s">
        <v>1515</v>
      </c>
      <c r="B182" s="118">
        <f>SUM(B183:B186)</f>
        <v>29921</v>
      </c>
      <c r="C182" s="119">
        <f t="shared" ref="C182:G182" si="5">SUM(C183:C186)</f>
        <v>0.19792817405454749</v>
      </c>
      <c r="D182" s="118">
        <f t="shared" si="5"/>
        <v>63218</v>
      </c>
      <c r="E182" s="119">
        <f t="shared" si="5"/>
        <v>0.19477522499067995</v>
      </c>
      <c r="F182" s="118">
        <f t="shared" si="5"/>
        <v>5218958</v>
      </c>
      <c r="G182" s="119">
        <f t="shared" si="5"/>
        <v>0.31199999999999994</v>
      </c>
      <c r="I182" s="37"/>
    </row>
    <row r="183" spans="1:9" x14ac:dyDescent="0.3">
      <c r="A183" s="13" t="s">
        <v>1516</v>
      </c>
      <c r="B183" s="16">
        <f>'Ref. ACS-5-YR'!H137</f>
        <v>18355</v>
      </c>
      <c r="C183" s="55">
        <f>'Ref. ACS-5-YR'!I137</f>
        <v>0.1214187906410621</v>
      </c>
      <c r="D183" s="16">
        <f>'Ref. ACS-5-YR'!R137</f>
        <v>35827</v>
      </c>
      <c r="E183" s="55">
        <f>'Ref. ACS-5-YR'!S137</f>
        <v>0.11038330832581053</v>
      </c>
      <c r="F183" s="16">
        <f>'Ref. ACS-5-YR'!AB137</f>
        <v>2508520</v>
      </c>
      <c r="G183" s="55">
        <f>'Ref. ACS-5-YR'!AC137</f>
        <v>0.15</v>
      </c>
      <c r="I183" s="37"/>
    </row>
    <row r="184" spans="1:9" x14ac:dyDescent="0.3">
      <c r="A184" s="13" t="s">
        <v>1517</v>
      </c>
      <c r="B184" s="16">
        <f>'Ref. ACS-5-YR'!H138</f>
        <v>2073</v>
      </c>
      <c r="C184" s="55">
        <f>'Ref. ACS-5-YR'!I138</f>
        <v>1.3712947589154005E-2</v>
      </c>
      <c r="D184" s="16">
        <f>'Ref. ACS-5-YR'!R138</f>
        <v>4387</v>
      </c>
      <c r="E184" s="55">
        <f>'Ref. ACS-5-YR'!S138</f>
        <v>1.3516386346200653E-2</v>
      </c>
      <c r="F184" s="16">
        <f>'Ref. ACS-5-YR'!AB138</f>
        <v>471835</v>
      </c>
      <c r="G184" s="55">
        <f>'Ref. ACS-5-YR'!AC138</f>
        <v>2.8000000000000001E-2</v>
      </c>
    </row>
    <row r="185" spans="1:9" x14ac:dyDescent="0.3">
      <c r="A185" s="13" t="s">
        <v>1518</v>
      </c>
      <c r="B185" s="16">
        <f>'Ref. ACS-5-YR'!H139</f>
        <v>3407</v>
      </c>
      <c r="C185" s="55">
        <f>'Ref. ACS-5-YR'!I139</f>
        <v>2.2537391430896139E-2</v>
      </c>
      <c r="D185" s="16">
        <f>'Ref. ACS-5-YR'!R139</f>
        <v>7783</v>
      </c>
      <c r="E185" s="55">
        <f>'Ref. ACS-5-YR'!S139</f>
        <v>2.3979492804303552E-2</v>
      </c>
      <c r="F185" s="16">
        <f>'Ref. ACS-5-YR'!AB139</f>
        <v>728996</v>
      </c>
      <c r="G185" s="55">
        <f>'Ref. ACS-5-YR'!AC139</f>
        <v>4.3999999999999997E-2</v>
      </c>
      <c r="I185" s="37"/>
    </row>
    <row r="186" spans="1:9" x14ac:dyDescent="0.3">
      <c r="A186" s="13" t="s">
        <v>1519</v>
      </c>
      <c r="B186" s="16">
        <f>'Ref. ACS-5-YR'!H140</f>
        <v>6086</v>
      </c>
      <c r="C186" s="55">
        <f>'Ref. ACS-5-YR'!I140</f>
        <v>4.025904439343525E-2</v>
      </c>
      <c r="D186" s="16">
        <f>'Ref. ACS-5-YR'!R140</f>
        <v>15221</v>
      </c>
      <c r="E186" s="55">
        <f>'Ref. ACS-5-YR'!S140</f>
        <v>4.6896037514365205E-2</v>
      </c>
      <c r="F186" s="16">
        <f>'Ref. ACS-5-YR'!AB140</f>
        <v>1509607</v>
      </c>
      <c r="G186" s="55">
        <f>'Ref. ACS-5-YR'!AC140</f>
        <v>0.09</v>
      </c>
      <c r="I186" s="37"/>
    </row>
    <row r="187" spans="1:9" x14ac:dyDescent="0.3">
      <c r="A187" s="7" t="s">
        <v>1520</v>
      </c>
      <c r="B187" s="118">
        <f>B188+B189</f>
        <v>8485</v>
      </c>
      <c r="C187" s="119">
        <f t="shared" ref="C187:G187" si="6">C188+C189</f>
        <v>5.6128490252760121E-2</v>
      </c>
      <c r="D187" s="118">
        <f t="shared" si="6"/>
        <v>21229</v>
      </c>
      <c r="E187" s="119">
        <f t="shared" si="6"/>
        <v>6.5406739399018393E-2</v>
      </c>
      <c r="F187" s="118">
        <f t="shared" si="6"/>
        <v>2117842</v>
      </c>
      <c r="G187" s="119">
        <f t="shared" si="6"/>
        <v>0.127</v>
      </c>
      <c r="I187" s="37" t="str">
        <f>A190</f>
        <v>Source: U.S. Census Bureau, ACS16-20 (5-year Estimates), Table B08303.</v>
      </c>
    </row>
    <row r="188" spans="1:9" x14ac:dyDescent="0.3">
      <c r="A188" s="13" t="s">
        <v>1521</v>
      </c>
      <c r="B188" s="16">
        <f>'Ref. ACS-5-YR'!H141</f>
        <v>4234</v>
      </c>
      <c r="C188" s="55">
        <f>'Ref. ACS-5-YR'!I141</f>
        <v>2.800801741074677E-2</v>
      </c>
      <c r="D188" s="16">
        <f>'Ref. ACS-5-YR'!R141</f>
        <v>11501</v>
      </c>
      <c r="E188" s="55">
        <f>'Ref. ACS-5-YR'!S141</f>
        <v>3.5434684150365561E-2</v>
      </c>
      <c r="F188" s="16">
        <f>'Ref. ACS-5-YR'!AB141</f>
        <v>1404642</v>
      </c>
      <c r="G188" s="55">
        <f>'Ref. ACS-5-YR'!AC141</f>
        <v>8.4000000000000005E-2</v>
      </c>
      <c r="I188" s="84" t="s">
        <v>2486</v>
      </c>
    </row>
    <row r="189" spans="1:9" x14ac:dyDescent="0.3">
      <c r="A189" s="13" t="s">
        <v>1522</v>
      </c>
      <c r="B189" s="16">
        <f>'Ref. ACS-5-YR'!H142</f>
        <v>4251</v>
      </c>
      <c r="C189" s="55">
        <f>'Ref. ACS-5-YR'!I142</f>
        <v>2.8120472842013348E-2</v>
      </c>
      <c r="D189" s="16">
        <f>'Ref. ACS-5-YR'!R142</f>
        <v>9728</v>
      </c>
      <c r="E189" s="55">
        <f>'Ref. ACS-5-YR'!S142</f>
        <v>2.9972055248652828E-2</v>
      </c>
      <c r="F189" s="16">
        <f>'Ref. ACS-5-YR'!AB142</f>
        <v>713200</v>
      </c>
      <c r="G189" s="55">
        <f>'Ref. ACS-5-YR'!AC142</f>
        <v>4.2999999999999997E-2</v>
      </c>
      <c r="I189"/>
    </row>
    <row r="190" spans="1:9" x14ac:dyDescent="0.3">
      <c r="A190" s="47" t="s">
        <v>1523</v>
      </c>
      <c r="I190"/>
    </row>
    <row r="191" spans="1:9" x14ac:dyDescent="0.3">
      <c r="A191" s="47"/>
      <c r="I191"/>
    </row>
    <row r="192" spans="1:9" x14ac:dyDescent="0.3">
      <c r="A192" s="1" t="s">
        <v>1524</v>
      </c>
      <c r="B192" s="58"/>
      <c r="C192" s="74" t="s">
        <v>179</v>
      </c>
      <c r="E192" t="s">
        <v>179</v>
      </c>
      <c r="G192" t="s">
        <v>179</v>
      </c>
      <c r="I192" s="61" t="s">
        <v>2487</v>
      </c>
    </row>
    <row r="193" spans="1:9" x14ac:dyDescent="0.3">
      <c r="A193" s="56"/>
      <c r="B193" s="231">
        <v>2010</v>
      </c>
      <c r="C193" s="79">
        <v>2010</v>
      </c>
      <c r="D193" s="231">
        <v>2015</v>
      </c>
      <c r="E193" s="79">
        <v>2015</v>
      </c>
      <c r="F193" s="231">
        <v>2020</v>
      </c>
      <c r="G193" s="79">
        <v>2020</v>
      </c>
      <c r="I193"/>
    </row>
    <row r="194" spans="1:9" x14ac:dyDescent="0.3">
      <c r="A194" s="13" t="s">
        <v>174</v>
      </c>
      <c r="B194" s="16">
        <f>'Ref. ACS-5-YR'!B130</f>
        <v>131344</v>
      </c>
      <c r="C194" s="55"/>
      <c r="D194" s="16">
        <f>'Ref. ACS-5-YR'!E130</f>
        <v>144101</v>
      </c>
      <c r="E194" s="55"/>
      <c r="F194" s="16">
        <f>'Ref. ACS-5-YR'!H130</f>
        <v>151171</v>
      </c>
      <c r="G194" s="55"/>
      <c r="I194"/>
    </row>
    <row r="195" spans="1:9" x14ac:dyDescent="0.3">
      <c r="A195" s="7" t="s">
        <v>1507</v>
      </c>
      <c r="B195" s="118">
        <f>SUM(B196:B198)</f>
        <v>42233</v>
      </c>
      <c r="C195" s="119">
        <f t="shared" ref="C195:G195" si="7">SUM(C196:C198)</f>
        <v>0.32154495066390548</v>
      </c>
      <c r="D195" s="118">
        <f t="shared" si="7"/>
        <v>43143</v>
      </c>
      <c r="E195" s="119">
        <f t="shared" si="7"/>
        <v>0.29939417491898046</v>
      </c>
      <c r="F195" s="118">
        <f t="shared" si="7"/>
        <v>38617</v>
      </c>
      <c r="G195" s="119">
        <f t="shared" si="7"/>
        <v>0.25545243466008694</v>
      </c>
      <c r="I195"/>
    </row>
    <row r="196" spans="1:9" x14ac:dyDescent="0.3">
      <c r="A196" s="13" t="s">
        <v>1525</v>
      </c>
      <c r="B196" s="16">
        <f>'Ref. ACS-5-YR'!B131</f>
        <v>3320</v>
      </c>
      <c r="C196" s="55">
        <f>'Ref. ACS-5-YR'!C131</f>
        <v>2.5277134851991716E-2</v>
      </c>
      <c r="D196" s="16">
        <f>'Ref. ACS-5-YR'!E131</f>
        <v>2647</v>
      </c>
      <c r="E196" s="55">
        <f>'Ref. ACS-5-YR'!F131</f>
        <v>1.8369060589447678E-2</v>
      </c>
      <c r="F196" s="16">
        <f>'Ref. ACS-5-YR'!H131</f>
        <v>2366</v>
      </c>
      <c r="G196" s="55">
        <f>'Ref. ACS-5-YR'!I131</f>
        <v>1.5651150022160335E-2</v>
      </c>
      <c r="I196"/>
    </row>
    <row r="197" spans="1:9" x14ac:dyDescent="0.3">
      <c r="A197" s="13" t="s">
        <v>1526</v>
      </c>
      <c r="B197" s="16">
        <f>'Ref. ACS-5-YR'!B132</f>
        <v>14455</v>
      </c>
      <c r="C197" s="55">
        <f>'Ref. ACS-5-YR'!C132</f>
        <v>0.11005451333901815</v>
      </c>
      <c r="D197" s="16">
        <f>'Ref. ACS-5-YR'!E132</f>
        <v>14539</v>
      </c>
      <c r="E197" s="55">
        <f>'Ref. ACS-5-YR'!F132</f>
        <v>0.1008945114884699</v>
      </c>
      <c r="F197" s="16">
        <f>'Ref. ACS-5-YR'!H132</f>
        <v>13213</v>
      </c>
      <c r="G197" s="55">
        <f>'Ref. ACS-5-YR'!I132</f>
        <v>8.7404330195606297E-2</v>
      </c>
      <c r="I197"/>
    </row>
    <row r="198" spans="1:9" x14ac:dyDescent="0.3">
      <c r="A198" s="13" t="s">
        <v>1527</v>
      </c>
      <c r="B198" s="16">
        <f>'Ref. ACS-5-YR'!B133</f>
        <v>24458</v>
      </c>
      <c r="C198" s="55">
        <f>'Ref. ACS-5-YR'!C133</f>
        <v>0.18621330247289561</v>
      </c>
      <c r="D198" s="16">
        <f>'Ref. ACS-5-YR'!E133</f>
        <v>25957</v>
      </c>
      <c r="E198" s="55">
        <f>'Ref. ACS-5-YR'!F133</f>
        <v>0.18013060284106286</v>
      </c>
      <c r="F198" s="16">
        <f>'Ref. ACS-5-YR'!H133</f>
        <v>23038</v>
      </c>
      <c r="G198" s="55">
        <f>'Ref. ACS-5-YR'!I133</f>
        <v>0.15239695444232029</v>
      </c>
    </row>
    <row r="199" spans="1:9" x14ac:dyDescent="0.3">
      <c r="A199" s="7" t="s">
        <v>1511</v>
      </c>
      <c r="B199" s="118">
        <f>SUM(B200:B202)</f>
        <v>60090</v>
      </c>
      <c r="C199" s="119">
        <f t="shared" ref="C199:G199" si="8">SUM(C200:C202)</f>
        <v>0.45750091363138018</v>
      </c>
      <c r="D199" s="118">
        <f t="shared" si="8"/>
        <v>65808</v>
      </c>
      <c r="E199" s="119">
        <f t="shared" si="8"/>
        <v>0.4566796899396951</v>
      </c>
      <c r="F199" s="118">
        <f t="shared" si="8"/>
        <v>74148</v>
      </c>
      <c r="G199" s="119">
        <f t="shared" si="8"/>
        <v>0.49049090103260551</v>
      </c>
    </row>
    <row r="200" spans="1:9" x14ac:dyDescent="0.3">
      <c r="A200" s="13" t="s">
        <v>1528</v>
      </c>
      <c r="B200" s="16">
        <f>'Ref. ACS-5-YR'!B134</f>
        <v>30138</v>
      </c>
      <c r="C200" s="55">
        <f>'Ref. ACS-5-YR'!C134</f>
        <v>0.22945852113533927</v>
      </c>
      <c r="D200" s="16">
        <f>'Ref. ACS-5-YR'!E134</f>
        <v>31739</v>
      </c>
      <c r="E200" s="55">
        <f>'Ref. ACS-5-YR'!F134</f>
        <v>0.22025523764581786</v>
      </c>
      <c r="F200" s="16">
        <f>'Ref. ACS-5-YR'!H134</f>
        <v>34730</v>
      </c>
      <c r="G200" s="55">
        <f>'Ref. ACS-5-YR'!I134</f>
        <v>0.2297398310522521</v>
      </c>
      <c r="I200" s="37"/>
    </row>
    <row r="201" spans="1:9" x14ac:dyDescent="0.3">
      <c r="A201" s="13" t="s">
        <v>1529</v>
      </c>
      <c r="B201" s="16">
        <f>'Ref. ACS-5-YR'!B135</f>
        <v>23054</v>
      </c>
      <c r="C201" s="55">
        <f>'Ref. ACS-5-YR'!C135</f>
        <v>0.17552381532464367</v>
      </c>
      <c r="D201" s="16">
        <f>'Ref. ACS-5-YR'!E135</f>
        <v>25939</v>
      </c>
      <c r="E201" s="55">
        <f>'Ref. ACS-5-YR'!F135</f>
        <v>0.18000569045322379</v>
      </c>
      <c r="F201" s="16">
        <f>'Ref. ACS-5-YR'!H135</f>
        <v>29370</v>
      </c>
      <c r="G201" s="55">
        <f>'Ref. ACS-5-YR'!I135</f>
        <v>0.19428329507643663</v>
      </c>
      <c r="I201" s="37"/>
    </row>
    <row r="202" spans="1:9" x14ac:dyDescent="0.3">
      <c r="A202" s="13" t="s">
        <v>1530</v>
      </c>
      <c r="B202" s="16">
        <f>'Ref. ACS-5-YR'!B136</f>
        <v>6898</v>
      </c>
      <c r="C202" s="55">
        <f>'Ref. ACS-5-YR'!C136</f>
        <v>5.2518577171397247E-2</v>
      </c>
      <c r="D202" s="16">
        <f>'Ref. ACS-5-YR'!E136</f>
        <v>8130</v>
      </c>
      <c r="E202" s="55">
        <f>'Ref. ACS-5-YR'!F136</f>
        <v>5.6418761840653434E-2</v>
      </c>
      <c r="F202" s="16">
        <f>'Ref. ACS-5-YR'!H136</f>
        <v>10048</v>
      </c>
      <c r="G202" s="55">
        <f>'Ref. ACS-5-YR'!I136</f>
        <v>6.6467774903916754E-2</v>
      </c>
      <c r="I202" s="37"/>
    </row>
    <row r="203" spans="1:9" x14ac:dyDescent="0.3">
      <c r="A203" s="7" t="s">
        <v>1515</v>
      </c>
      <c r="B203" s="118">
        <f>SUM(B204:B207)</f>
        <v>21002</v>
      </c>
      <c r="C203" s="119">
        <f t="shared" ref="C203:G203" si="9">SUM(C204:C207)</f>
        <v>0.1599007187233524</v>
      </c>
      <c r="D203" s="118">
        <f t="shared" si="9"/>
        <v>25963</v>
      </c>
      <c r="E203" s="119">
        <f t="shared" si="9"/>
        <v>0.1801722403036759</v>
      </c>
      <c r="F203" s="118">
        <f t="shared" si="9"/>
        <v>29921</v>
      </c>
      <c r="G203" s="119">
        <f t="shared" si="9"/>
        <v>0.19792817405454749</v>
      </c>
      <c r="I203" s="37"/>
    </row>
    <row r="204" spans="1:9" x14ac:dyDescent="0.3">
      <c r="A204" s="13" t="s">
        <v>1531</v>
      </c>
      <c r="B204" s="16">
        <f>'Ref. ACS-5-YR'!B137</f>
        <v>12265</v>
      </c>
      <c r="C204" s="55">
        <f>'Ref. ACS-5-YR'!C137</f>
        <v>9.3380740650505542E-2</v>
      </c>
      <c r="D204" s="16">
        <f>'Ref. ACS-5-YR'!E137</f>
        <v>14331</v>
      </c>
      <c r="E204" s="55">
        <f>'Ref. ACS-5-YR'!F137</f>
        <v>9.9451079451218241E-2</v>
      </c>
      <c r="F204" s="16">
        <f>'Ref. ACS-5-YR'!H137</f>
        <v>18355</v>
      </c>
      <c r="G204" s="55">
        <f>'Ref. ACS-5-YR'!I137</f>
        <v>0.1214187906410621</v>
      </c>
      <c r="I204" s="37"/>
    </row>
    <row r="205" spans="1:9" x14ac:dyDescent="0.3">
      <c r="A205" s="13" t="s">
        <v>1532</v>
      </c>
      <c r="B205" s="16">
        <f>'Ref. ACS-5-YR'!B138</f>
        <v>1705</v>
      </c>
      <c r="C205" s="55">
        <f>'Ref. ACS-5-YR'!C138</f>
        <v>1.2981179193568036E-2</v>
      </c>
      <c r="D205" s="16">
        <f>'Ref. ACS-5-YR'!E138</f>
        <v>2313</v>
      </c>
      <c r="E205" s="55">
        <f>'Ref. ACS-5-YR'!F138</f>
        <v>1.6051241837322434E-2</v>
      </c>
      <c r="F205" s="16">
        <f>'Ref. ACS-5-YR'!H138</f>
        <v>2073</v>
      </c>
      <c r="G205" s="55">
        <f>'Ref. ACS-5-YR'!I138</f>
        <v>1.3712947589154005E-2</v>
      </c>
      <c r="I205" s="37"/>
    </row>
    <row r="206" spans="1:9" x14ac:dyDescent="0.3">
      <c r="A206" s="13" t="s">
        <v>1533</v>
      </c>
      <c r="B206" s="16">
        <f>'Ref. ACS-5-YR'!B139</f>
        <v>1699</v>
      </c>
      <c r="C206" s="55">
        <f>'Ref. ACS-5-YR'!C139</f>
        <v>1.2935497624558411E-2</v>
      </c>
      <c r="D206" s="16">
        <f>'Ref. ACS-5-YR'!E139</f>
        <v>3031</v>
      </c>
      <c r="E206" s="55">
        <f>'Ref. ACS-5-YR'!F139</f>
        <v>2.1033858196681493E-2</v>
      </c>
      <c r="F206" s="16">
        <f>'Ref. ACS-5-YR'!H139</f>
        <v>3407</v>
      </c>
      <c r="G206" s="55">
        <f>'Ref. ACS-5-YR'!I139</f>
        <v>2.2537391430896139E-2</v>
      </c>
      <c r="I206" s="37"/>
    </row>
    <row r="207" spans="1:9" x14ac:dyDescent="0.3">
      <c r="A207" s="13" t="s">
        <v>1534</v>
      </c>
      <c r="B207" s="16">
        <f>'Ref. ACS-5-YR'!B140</f>
        <v>5333</v>
      </c>
      <c r="C207" s="55">
        <f>'Ref. ACS-5-YR'!C140</f>
        <v>4.0603301254720427E-2</v>
      </c>
      <c r="D207" s="16">
        <f>'Ref. ACS-5-YR'!E140</f>
        <v>6288</v>
      </c>
      <c r="E207" s="55">
        <f>'Ref. ACS-5-YR'!F140</f>
        <v>4.3636060818453726E-2</v>
      </c>
      <c r="F207" s="16">
        <f>'Ref. ACS-5-YR'!H140</f>
        <v>6086</v>
      </c>
      <c r="G207" s="55">
        <f>'Ref. ACS-5-YR'!I140</f>
        <v>4.025904439343525E-2</v>
      </c>
      <c r="I207" s="37"/>
    </row>
    <row r="208" spans="1:9" x14ac:dyDescent="0.3">
      <c r="A208" s="7" t="s">
        <v>1520</v>
      </c>
      <c r="B208" s="118">
        <f>SUM(B209:B210)</f>
        <v>8019</v>
      </c>
      <c r="C208" s="119">
        <f t="shared" ref="C208:G208" si="10">SUM(C209:C210)</f>
        <v>6.1053416981361922E-2</v>
      </c>
      <c r="D208" s="118">
        <f t="shared" si="10"/>
        <v>9187</v>
      </c>
      <c r="E208" s="119">
        <f t="shared" si="10"/>
        <v>6.3753894837648595E-2</v>
      </c>
      <c r="F208" s="118">
        <f t="shared" si="10"/>
        <v>8485</v>
      </c>
      <c r="G208" s="119">
        <f t="shared" si="10"/>
        <v>5.6128490252760121E-2</v>
      </c>
      <c r="I208" s="37"/>
    </row>
    <row r="209" spans="1:9" x14ac:dyDescent="0.3">
      <c r="A209" s="13" t="s">
        <v>1535</v>
      </c>
      <c r="B209" s="16">
        <f>'Ref. ACS-5-YR'!B141</f>
        <v>4398</v>
      </c>
      <c r="C209" s="55">
        <f>'Ref. ACS-5-YR'!C141</f>
        <v>3.3484590084054085E-2</v>
      </c>
      <c r="D209" s="16">
        <f>'Ref. ACS-5-YR'!E141</f>
        <v>5541</v>
      </c>
      <c r="E209" s="55">
        <f>'Ref. ACS-5-YR'!F141</f>
        <v>3.8452196723131694E-2</v>
      </c>
      <c r="F209" s="16">
        <f>'Ref. ACS-5-YR'!H141</f>
        <v>4234</v>
      </c>
      <c r="G209" s="55">
        <f>'Ref. ACS-5-YR'!I141</f>
        <v>2.800801741074677E-2</v>
      </c>
      <c r="I209" s="37"/>
    </row>
    <row r="210" spans="1:9" x14ac:dyDescent="0.3">
      <c r="A210" s="13" t="s">
        <v>1536</v>
      </c>
      <c r="B210" s="16">
        <f>'Ref. ACS-5-YR'!B142</f>
        <v>3621</v>
      </c>
      <c r="C210" s="55">
        <f>'Ref. ACS-5-YR'!C142</f>
        <v>2.7568826897307833E-2</v>
      </c>
      <c r="D210" s="16">
        <f>'Ref. ACS-5-YR'!E142</f>
        <v>3646</v>
      </c>
      <c r="E210" s="55">
        <f>'Ref. ACS-5-YR'!F142</f>
        <v>2.53016981145169E-2</v>
      </c>
      <c r="F210" s="16">
        <f>'Ref. ACS-5-YR'!H142</f>
        <v>4251</v>
      </c>
      <c r="G210" s="55">
        <f>'Ref. ACS-5-YR'!I142</f>
        <v>2.8120472842013348E-2</v>
      </c>
      <c r="I210" s="37"/>
    </row>
    <row r="211" spans="1:9" x14ac:dyDescent="0.3">
      <c r="A211" s="47" t="s">
        <v>1537</v>
      </c>
      <c r="C211" s="54"/>
      <c r="E211" s="47"/>
      <c r="I211" s="37"/>
    </row>
    <row r="212" spans="1:9" x14ac:dyDescent="0.3">
      <c r="A212" s="47"/>
      <c r="E212" s="47"/>
      <c r="I212" s="37"/>
    </row>
    <row r="213" spans="1:9" x14ac:dyDescent="0.3">
      <c r="A213" s="47"/>
      <c r="E213" s="47"/>
      <c r="I213" s="37" t="str">
        <f>A211</f>
        <v>Source: U.S. Census Bureau, ACS 06-10, 11-15, 16-20 (5-year Estimates), Table B08303.</v>
      </c>
    </row>
    <row r="214" spans="1:9" x14ac:dyDescent="0.3">
      <c r="I214" s="84" t="s">
        <v>2486</v>
      </c>
    </row>
    <row r="215" spans="1:9" x14ac:dyDescent="0.3">
      <c r="I215"/>
    </row>
    <row r="216" spans="1:9" x14ac:dyDescent="0.3">
      <c r="I216" s="37"/>
    </row>
    <row r="217" spans="1:9" x14ac:dyDescent="0.3">
      <c r="I217"/>
    </row>
    <row r="218" spans="1:9" x14ac:dyDescent="0.3">
      <c r="I218"/>
    </row>
    <row r="219" spans="1:9" x14ac:dyDescent="0.3">
      <c r="I219" s="37"/>
    </row>
    <row r="220" spans="1:9" x14ac:dyDescent="0.3">
      <c r="I220" s="37"/>
    </row>
    <row r="221" spans="1:9" x14ac:dyDescent="0.3">
      <c r="I221" s="37"/>
    </row>
    <row r="222" spans="1:9" x14ac:dyDescent="0.3">
      <c r="I222" s="37"/>
    </row>
    <row r="223" spans="1:9" x14ac:dyDescent="0.3">
      <c r="I223" s="37"/>
    </row>
    <row r="224" spans="1:9" x14ac:dyDescent="0.3">
      <c r="I224" s="37"/>
    </row>
  </sheetData>
  <mergeCells count="9">
    <mergeCell ref="J1:J4"/>
    <mergeCell ref="A9:B9"/>
    <mergeCell ref="A169:G169"/>
    <mergeCell ref="A133:B133"/>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1" t="s">
        <v>1538</v>
      </c>
      <c r="B1" s="357"/>
      <c r="C1" s="357"/>
      <c r="D1" s="357"/>
      <c r="E1" s="357"/>
      <c r="F1" s="357"/>
      <c r="G1" s="357"/>
      <c r="H1" s="357"/>
      <c r="I1" s="357"/>
      <c r="J1" s="357"/>
      <c r="K1" s="357"/>
      <c r="L1" s="357"/>
      <c r="M1" s="357"/>
      <c r="N1" s="343" t="s">
        <v>169</v>
      </c>
    </row>
    <row r="2" spans="1:14" x14ac:dyDescent="0.3">
      <c r="A2" s="344" t="s">
        <v>5</v>
      </c>
      <c r="B2" s="345"/>
      <c r="C2" s="345"/>
      <c r="D2" s="345"/>
      <c r="E2" s="345"/>
      <c r="F2" s="345"/>
      <c r="G2" s="345"/>
      <c r="H2" s="345"/>
      <c r="I2" s="345"/>
      <c r="J2" s="345"/>
      <c r="K2" s="345"/>
      <c r="L2" s="346"/>
      <c r="M2" s="289" t="s">
        <v>6</v>
      </c>
      <c r="N2" s="343"/>
    </row>
    <row r="3" spans="1:14" x14ac:dyDescent="0.3">
      <c r="A3" s="77" t="s">
        <v>0</v>
      </c>
      <c r="B3" s="77" t="str">
        <f>Population!B3</f>
        <v>City of Bakersfield</v>
      </c>
      <c r="C3" s="65"/>
      <c r="D3" s="65"/>
      <c r="E3" s="65"/>
      <c r="F3" s="65"/>
      <c r="G3" s="65"/>
      <c r="H3" s="65"/>
      <c r="I3" s="65"/>
      <c r="J3" s="65"/>
      <c r="K3" s="65"/>
      <c r="L3" s="276"/>
      <c r="M3" s="76"/>
      <c r="N3" s="343"/>
    </row>
    <row r="4" spans="1:14" x14ac:dyDescent="0.3">
      <c r="A4" s="77" t="s">
        <v>2</v>
      </c>
      <c r="B4" s="77" t="str">
        <f>Population!B4</f>
        <v>Kern County</v>
      </c>
      <c r="C4" s="65"/>
      <c r="D4" s="65"/>
      <c r="E4" s="65"/>
      <c r="F4" s="65"/>
      <c r="G4" s="65"/>
      <c r="H4" s="65"/>
      <c r="I4" s="65"/>
      <c r="J4" s="65"/>
      <c r="K4" s="65"/>
      <c r="L4" s="276"/>
      <c r="M4" s="76"/>
      <c r="N4" s="343"/>
    </row>
    <row r="5" spans="1:14" x14ac:dyDescent="0.3">
      <c r="A5" s="66"/>
      <c r="B5" s="66"/>
      <c r="C5" s="66"/>
      <c r="D5" s="66"/>
      <c r="E5" s="66"/>
      <c r="F5" s="66"/>
      <c r="G5" s="66"/>
      <c r="H5" s="66"/>
      <c r="I5" s="66"/>
      <c r="J5" s="66"/>
      <c r="K5" s="66"/>
      <c r="L5" s="277"/>
      <c r="M5" s="75"/>
    </row>
    <row r="6" spans="1:14" x14ac:dyDescent="0.3">
      <c r="A6" s="1" t="s">
        <v>1539</v>
      </c>
      <c r="M6" s="61" t="s">
        <v>1540</v>
      </c>
    </row>
    <row r="7" spans="1:14" ht="40.200000000000003" customHeight="1" x14ac:dyDescent="0.3">
      <c r="A7" s="48" t="s">
        <v>172</v>
      </c>
      <c r="B7" s="60" t="str">
        <f>B3</f>
        <v>City of Bakersfield</v>
      </c>
      <c r="C7" s="60" t="s">
        <v>179</v>
      </c>
      <c r="D7" s="60" t="str">
        <f>B4</f>
        <v>Kern County</v>
      </c>
      <c r="E7" s="60" t="s">
        <v>1443</v>
      </c>
      <c r="F7" s="60" t="s">
        <v>173</v>
      </c>
      <c r="G7" s="60" t="s">
        <v>2450</v>
      </c>
      <c r="H7" s="58"/>
      <c r="I7" s="58"/>
      <c r="J7" s="58"/>
      <c r="K7" s="58"/>
      <c r="L7" s="275"/>
    </row>
    <row r="8" spans="1:14" x14ac:dyDescent="0.3">
      <c r="A8" s="7" t="s">
        <v>1541</v>
      </c>
      <c r="B8" s="16">
        <f>'Ref. ACS-5-YR'!H924</f>
        <v>125143</v>
      </c>
      <c r="C8" s="55"/>
      <c r="D8" s="16">
        <f>'Ref. ACS-5-YR'!R924</f>
        <v>299179</v>
      </c>
      <c r="E8" s="55">
        <f>B8/D8</f>
        <v>0.41828804829215954</v>
      </c>
      <c r="F8" s="16">
        <f>'Ref. ACS-5-YR'!AB924</f>
        <v>14210945</v>
      </c>
      <c r="G8" s="55">
        <f>D8/F8</f>
        <v>2.1052716761622819E-2</v>
      </c>
      <c r="H8" s="54"/>
      <c r="I8" s="54"/>
      <c r="J8" s="54"/>
      <c r="K8" s="54"/>
      <c r="L8" s="274"/>
    </row>
    <row r="9" spans="1:14" x14ac:dyDescent="0.3">
      <c r="A9" t="s">
        <v>1542</v>
      </c>
    </row>
    <row r="11" spans="1:14" x14ac:dyDescent="0.3">
      <c r="A11" s="1" t="s">
        <v>1543</v>
      </c>
    </row>
    <row r="12" spans="1:14" x14ac:dyDescent="0.3">
      <c r="A12" s="80"/>
      <c r="B12" s="92">
        <v>1980</v>
      </c>
      <c r="C12" s="60">
        <v>1990</v>
      </c>
      <c r="D12" s="60">
        <v>2000</v>
      </c>
      <c r="E12" s="60">
        <v>2010</v>
      </c>
      <c r="F12" s="60">
        <v>2020</v>
      </c>
      <c r="H12" s="23"/>
      <c r="I12" s="23"/>
      <c r="J12" s="23"/>
      <c r="K12" s="23"/>
      <c r="L12" s="285"/>
    </row>
    <row r="13" spans="1:14" x14ac:dyDescent="0.3">
      <c r="A13" s="81" t="s">
        <v>1541</v>
      </c>
      <c r="B13" s="16">
        <f>'Ref. DC-1980'!B13</f>
        <v>39602</v>
      </c>
      <c r="C13" s="16">
        <f>'Ref. DC-1990'!B11</f>
        <v>66175</v>
      </c>
      <c r="D13" s="16">
        <f>'Ref. DC-2000'!B40</f>
        <v>88262</v>
      </c>
      <c r="E13" s="16">
        <f>'Ref. DC-2010'!B48</f>
        <v>120725</v>
      </c>
      <c r="F13" s="16">
        <f>'Ref. ACS-5-YR'!H924</f>
        <v>125143</v>
      </c>
      <c r="H13" s="2"/>
      <c r="I13" s="2"/>
      <c r="J13" s="2"/>
      <c r="K13" s="2"/>
      <c r="L13" s="271"/>
    </row>
    <row r="14" spans="1:14" x14ac:dyDescent="0.3">
      <c r="A14" s="13" t="s">
        <v>177</v>
      </c>
      <c r="B14" s="3"/>
      <c r="C14" s="4">
        <f>(C13-B13)/B13</f>
        <v>0.67100146457249632</v>
      </c>
      <c r="D14" s="4">
        <f>(D13-C13)/C13</f>
        <v>0.33376652814506991</v>
      </c>
      <c r="E14" s="4">
        <f>(E13-D13)/D13</f>
        <v>0.36780267838934083</v>
      </c>
      <c r="F14" s="4">
        <f>(F13-E13)/E13</f>
        <v>3.6595568440670946E-2</v>
      </c>
      <c r="H14" s="19"/>
      <c r="I14" s="19"/>
      <c r="J14" s="19"/>
      <c r="K14" s="19"/>
      <c r="L14" s="272"/>
    </row>
    <row r="15" spans="1:14" x14ac:dyDescent="0.3">
      <c r="A15" t="s">
        <v>1544</v>
      </c>
    </row>
    <row r="19" spans="1:13" ht="28.8" x14ac:dyDescent="0.3">
      <c r="M19" s="42" t="str">
        <f>A15</f>
        <v>Source: U.S. Census Bureau, Census 1980(STF1:T65), 1990(STF1:H1), 2000(SF1:H1); ACS 16-20 (5-year Estimates), Table B2001</v>
      </c>
    </row>
    <row r="20" spans="1:13" ht="57.6" x14ac:dyDescent="0.3">
      <c r="M20" s="84" t="s">
        <v>2498</v>
      </c>
    </row>
    <row r="22" spans="1:13" x14ac:dyDescent="0.3">
      <c r="A22" s="1" t="s">
        <v>1545</v>
      </c>
      <c r="M22" s="61" t="s">
        <v>1546</v>
      </c>
    </row>
    <row r="23" spans="1:13" ht="28.95" customHeight="1" x14ac:dyDescent="0.3">
      <c r="A23" s="48" t="s">
        <v>172</v>
      </c>
      <c r="B23" s="60" t="str">
        <f>B3</f>
        <v>City of Bakersfield</v>
      </c>
      <c r="C23" s="60" t="s">
        <v>179</v>
      </c>
      <c r="D23" s="60" t="str">
        <f>B4</f>
        <v>Kern County</v>
      </c>
      <c r="E23" s="60" t="s">
        <v>179</v>
      </c>
      <c r="F23" s="60" t="s">
        <v>173</v>
      </c>
      <c r="G23" s="60" t="s">
        <v>179</v>
      </c>
      <c r="H23" s="82"/>
      <c r="I23" s="58"/>
      <c r="J23" s="58"/>
      <c r="K23" s="58"/>
      <c r="L23" s="275"/>
    </row>
    <row r="24" spans="1:13" x14ac:dyDescent="0.3">
      <c r="A24" s="7" t="s">
        <v>174</v>
      </c>
      <c r="B24" s="16">
        <f>'Ref. ACS-5-YR'!H1095</f>
        <v>125143</v>
      </c>
      <c r="C24" s="55"/>
      <c r="D24" s="16">
        <f>'Ref. ACS-5-YR'!R1095</f>
        <v>299179</v>
      </c>
      <c r="E24" s="55"/>
      <c r="F24" s="16">
        <f>'Ref. ACS-5-YR'!AB1095</f>
        <v>14210945</v>
      </c>
      <c r="G24" s="55"/>
      <c r="H24" s="54"/>
      <c r="I24" s="54"/>
      <c r="J24" s="54"/>
      <c r="K24" s="54"/>
      <c r="L24" s="274"/>
    </row>
    <row r="25" spans="1:13" x14ac:dyDescent="0.3">
      <c r="A25" s="13" t="s">
        <v>1547</v>
      </c>
      <c r="B25" s="16">
        <f>'Ref. ACS-5-YR'!H1096</f>
        <v>88831</v>
      </c>
      <c r="C25" s="55">
        <f>'Ref. ACS-5-YR'!I1096</f>
        <v>0.70983594767585878</v>
      </c>
      <c r="D25" s="16">
        <f>'Ref. ACS-5-YR'!R1096</f>
        <v>216329</v>
      </c>
      <c r="E25" s="55">
        <f>'Ref. ACS-5-YR'!S1096</f>
        <v>0.72307548323913107</v>
      </c>
      <c r="F25" s="16">
        <f>'Ref. ACS-5-YR'!AB1096</f>
        <v>8206621</v>
      </c>
      <c r="G25" s="55">
        <f>'Ref. ACS-5-YR'!AC1096</f>
        <v>0.57699999999999996</v>
      </c>
      <c r="H25" s="54"/>
      <c r="I25" s="54"/>
      <c r="J25" s="54"/>
      <c r="K25" s="54"/>
      <c r="L25" s="274"/>
    </row>
    <row r="26" spans="1:13" x14ac:dyDescent="0.3">
      <c r="A26" s="13" t="s">
        <v>1548</v>
      </c>
      <c r="B26" s="16">
        <f>'Ref. ACS-5-YR'!H1097</f>
        <v>3892</v>
      </c>
      <c r="C26" s="55">
        <f>'Ref. ACS-5-YR'!I1097</f>
        <v>3.1100421118240733E-2</v>
      </c>
      <c r="D26" s="16">
        <f>'Ref. ACS-5-YR'!R1097</f>
        <v>7605</v>
      </c>
      <c r="E26" s="55">
        <f>'Ref. ACS-5-YR'!S1097</f>
        <v>2.5419564875876984E-2</v>
      </c>
      <c r="F26" s="16">
        <f>'Ref. ACS-5-YR'!AB1097</f>
        <v>1009488</v>
      </c>
      <c r="G26" s="55">
        <f>'Ref. ACS-5-YR'!AC1097</f>
        <v>7.0999999999999994E-2</v>
      </c>
      <c r="H26" s="54"/>
      <c r="I26" s="54"/>
      <c r="J26" s="54"/>
      <c r="K26" s="54"/>
      <c r="L26" s="274"/>
    </row>
    <row r="27" spans="1:13" x14ac:dyDescent="0.3">
      <c r="A27" s="13" t="s">
        <v>1549</v>
      </c>
      <c r="B27" s="16">
        <f>'Ref. ACS-5-YR'!H1098</f>
        <v>2971</v>
      </c>
      <c r="C27" s="55">
        <f>'Ref. ACS-5-YR'!I1098</f>
        <v>2.3740840478492606E-2</v>
      </c>
      <c r="D27" s="16">
        <f>'Ref. ACS-5-YR'!R1098</f>
        <v>8083</v>
      </c>
      <c r="E27" s="55">
        <f>'Ref. ACS-5-YR'!S1098</f>
        <v>2.7017270597201007E-2</v>
      </c>
      <c r="F27" s="16">
        <f>'Ref. ACS-5-YR'!AB1098</f>
        <v>339846</v>
      </c>
      <c r="G27" s="55">
        <f>'Ref. ACS-5-YR'!AC1098</f>
        <v>2.4E-2</v>
      </c>
      <c r="H27" s="54"/>
      <c r="I27" s="54"/>
      <c r="J27" s="54"/>
      <c r="K27" s="54"/>
      <c r="L27" s="274"/>
    </row>
    <row r="28" spans="1:13" x14ac:dyDescent="0.3">
      <c r="A28" s="13" t="s">
        <v>1550</v>
      </c>
      <c r="B28" s="16">
        <f>'Ref. ACS-5-YR'!H1099</f>
        <v>9422</v>
      </c>
      <c r="C28" s="55">
        <f>'Ref. ACS-5-YR'!I1099</f>
        <v>7.5289868390561204E-2</v>
      </c>
      <c r="D28" s="16">
        <f>'Ref. ACS-5-YR'!R1099</f>
        <v>17214</v>
      </c>
      <c r="E28" s="55">
        <f>'Ref. ACS-5-YR'!S1099</f>
        <v>5.7537460851196105E-2</v>
      </c>
      <c r="F28" s="16">
        <f>'Ref. ACS-5-YR'!AB1099</f>
        <v>773994</v>
      </c>
      <c r="G28" s="55">
        <f>'Ref. ACS-5-YR'!AC1099</f>
        <v>5.3999999999999999E-2</v>
      </c>
      <c r="H28" s="54"/>
      <c r="I28" s="54"/>
      <c r="J28" s="54"/>
      <c r="K28" s="54"/>
      <c r="L28" s="274"/>
    </row>
    <row r="29" spans="1:13" x14ac:dyDescent="0.3">
      <c r="A29" s="13" t="s">
        <v>1551</v>
      </c>
      <c r="B29" s="16">
        <f>'Ref. ACS-5-YR'!H1100</f>
        <v>6765</v>
      </c>
      <c r="C29" s="55">
        <f>'Ref. ACS-5-YR'!I1100</f>
        <v>5.405815746785677E-2</v>
      </c>
      <c r="D29" s="16">
        <f>'Ref. ACS-5-YR'!R1100</f>
        <v>10498</v>
      </c>
      <c r="E29" s="55">
        <f>'Ref. ACS-5-YR'!S1100</f>
        <v>3.5089361218534725E-2</v>
      </c>
      <c r="F29" s="16">
        <f>'Ref. ACS-5-YR'!AB1100</f>
        <v>840296</v>
      </c>
      <c r="G29" s="55">
        <f>'Ref. ACS-5-YR'!AC1100</f>
        <v>5.8999999999999997E-2</v>
      </c>
      <c r="H29" s="54"/>
      <c r="I29" s="54"/>
      <c r="J29" s="54"/>
      <c r="K29" s="54"/>
      <c r="L29" s="274"/>
    </row>
    <row r="30" spans="1:13" x14ac:dyDescent="0.3">
      <c r="A30" s="13" t="s">
        <v>1552</v>
      </c>
      <c r="B30" s="16">
        <f>'Ref. ACS-5-YR'!H1101</f>
        <v>3425</v>
      </c>
      <c r="C30" s="55">
        <f>'Ref. ACS-5-YR'!I1101</f>
        <v>2.7368690218390161E-2</v>
      </c>
      <c r="D30" s="16">
        <f>'Ref. ACS-5-YR'!R1101</f>
        <v>5853</v>
      </c>
      <c r="E30" s="55">
        <f>'Ref. ACS-5-YR'!S1101</f>
        <v>1.9563538884747926E-2</v>
      </c>
      <c r="F30" s="16">
        <f>'Ref. ACS-5-YR'!AB1101</f>
        <v>721132</v>
      </c>
      <c r="G30" s="55">
        <f>'Ref. ACS-5-YR'!AC1101</f>
        <v>5.0999999999999997E-2</v>
      </c>
      <c r="H30" s="54"/>
      <c r="I30" s="54"/>
      <c r="J30" s="54"/>
      <c r="K30" s="54"/>
      <c r="L30" s="274"/>
    </row>
    <row r="31" spans="1:13" x14ac:dyDescent="0.3">
      <c r="A31" s="13" t="s">
        <v>1553</v>
      </c>
      <c r="B31" s="16">
        <f>'Ref. ACS-5-YR'!H1102</f>
        <v>1752</v>
      </c>
      <c r="C31" s="55">
        <f>'Ref. ACS-5-YR'!I1102</f>
        <v>1.3999984018283083E-2</v>
      </c>
      <c r="D31" s="16">
        <f>'Ref. ACS-5-YR'!R1102</f>
        <v>3363</v>
      </c>
      <c r="E31" s="55">
        <f>'Ref. ACS-5-YR'!S1102</f>
        <v>1.1240762219273412E-2</v>
      </c>
      <c r="F31" s="16">
        <f>'Ref. ACS-5-YR'!AB1102</f>
        <v>705450</v>
      </c>
      <c r="G31" s="55">
        <f>'Ref. ACS-5-YR'!AC1102</f>
        <v>0.05</v>
      </c>
      <c r="H31" s="54"/>
      <c r="I31" s="54"/>
      <c r="J31" s="54"/>
      <c r="K31" s="54"/>
      <c r="L31" s="274"/>
    </row>
    <row r="32" spans="1:13" x14ac:dyDescent="0.3">
      <c r="A32" s="13" t="s">
        <v>1554</v>
      </c>
      <c r="B32" s="16">
        <f>'Ref. ACS-5-YR'!H1103</f>
        <v>4823</v>
      </c>
      <c r="C32" s="55">
        <f>'Ref. ACS-5-YR'!I1103</f>
        <v>3.8539910342568102E-2</v>
      </c>
      <c r="D32" s="16">
        <f>'Ref. ACS-5-YR'!R1103</f>
        <v>7628</v>
      </c>
      <c r="E32" s="55">
        <f>'Ref. ACS-5-YR'!S1103</f>
        <v>2.5496441929413496E-2</v>
      </c>
      <c r="F32" s="16">
        <f>'Ref. ACS-5-YR'!AB1103</f>
        <v>1083247</v>
      </c>
      <c r="G32" s="55">
        <f>'Ref. ACS-5-YR'!AC1103</f>
        <v>7.5999999999999998E-2</v>
      </c>
      <c r="H32" s="54"/>
      <c r="I32" s="54"/>
      <c r="J32" s="54"/>
      <c r="K32" s="54"/>
      <c r="L32" s="274"/>
    </row>
    <row r="33" spans="1:12" x14ac:dyDescent="0.3">
      <c r="A33" s="13" t="s">
        <v>1555</v>
      </c>
      <c r="B33" s="16">
        <f>'Ref. ACS-5-YR'!H1104</f>
        <v>3229</v>
      </c>
      <c r="C33" s="55">
        <f>'Ref. ACS-5-YR'!I1104</f>
        <v>2.580248196063703E-2</v>
      </c>
      <c r="D33" s="16">
        <f>'Ref. ACS-5-YR'!R1104</f>
        <v>22085</v>
      </c>
      <c r="E33" s="55">
        <f>'Ref. ACS-5-YR'!S1104</f>
        <v>7.3818683797993848E-2</v>
      </c>
      <c r="F33" s="16">
        <f>'Ref. ACS-5-YR'!AB1104</f>
        <v>515666</v>
      </c>
      <c r="G33" s="55">
        <f>'Ref. ACS-5-YR'!AC1104</f>
        <v>3.5999999999999997E-2</v>
      </c>
      <c r="H33" s="54"/>
      <c r="I33" s="54"/>
      <c r="J33" s="54"/>
      <c r="K33" s="54"/>
      <c r="L33" s="274"/>
    </row>
    <row r="34" spans="1:12" x14ac:dyDescent="0.3">
      <c r="A34" s="13" t="s">
        <v>1556</v>
      </c>
      <c r="B34" s="16">
        <f>'Ref. ACS-5-YR'!H1105</f>
        <v>33</v>
      </c>
      <c r="C34" s="55">
        <f>'Ref. ACS-5-YR'!I1105</f>
        <v>2.6369832911149645E-4</v>
      </c>
      <c r="D34" s="16">
        <f>'Ref. ACS-5-YR'!R1105</f>
        <v>521</v>
      </c>
      <c r="E34" s="55">
        <f>'Ref. ACS-5-YR'!S1105</f>
        <v>1.7414323866314146E-3</v>
      </c>
      <c r="F34" s="16">
        <f>'Ref. ACS-5-YR'!AB1105</f>
        <v>15205</v>
      </c>
      <c r="G34" s="55">
        <f>'Ref. ACS-5-YR'!AC1105</f>
        <v>1E-3</v>
      </c>
      <c r="H34" s="54"/>
      <c r="I34" s="54"/>
      <c r="J34" s="54"/>
      <c r="K34" s="54"/>
      <c r="L34" s="274"/>
    </row>
    <row r="35" spans="1:12" x14ac:dyDescent="0.3">
      <c r="A35" t="s">
        <v>1557</v>
      </c>
    </row>
    <row r="47" spans="1:12" x14ac:dyDescent="0.3">
      <c r="A47" s="1" t="s">
        <v>1558</v>
      </c>
    </row>
    <row r="48" spans="1:12" x14ac:dyDescent="0.3">
      <c r="A48" s="80"/>
      <c r="B48" s="51">
        <v>2010</v>
      </c>
      <c r="C48" s="60" t="s">
        <v>179</v>
      </c>
      <c r="D48" s="60">
        <v>2015</v>
      </c>
      <c r="E48" s="60" t="s">
        <v>179</v>
      </c>
      <c r="F48" s="60">
        <v>2020</v>
      </c>
      <c r="G48" s="60" t="s">
        <v>179</v>
      </c>
      <c r="H48" s="83"/>
      <c r="I48" s="83"/>
      <c r="J48" s="83"/>
      <c r="K48" s="83"/>
      <c r="L48" s="286"/>
    </row>
    <row r="49" spans="1:13" x14ac:dyDescent="0.3">
      <c r="A49" s="7" t="s">
        <v>174</v>
      </c>
      <c r="B49" s="16">
        <f>'Ref. ACS-5-YR'!B1095</f>
        <v>114587</v>
      </c>
      <c r="C49" s="55"/>
      <c r="D49" s="16">
        <f>'Ref. ACS-5-YR'!E1095</f>
        <v>120553</v>
      </c>
      <c r="E49" s="55"/>
      <c r="F49" s="16">
        <f>'Ref. ACS-5-YR'!H1095</f>
        <v>125143</v>
      </c>
      <c r="G49" s="55"/>
      <c r="H49" s="54"/>
      <c r="I49" s="54"/>
      <c r="J49" s="54"/>
      <c r="K49" s="54"/>
      <c r="L49" s="274"/>
    </row>
    <row r="50" spans="1:13" x14ac:dyDescent="0.3">
      <c r="A50" s="13" t="s">
        <v>1547</v>
      </c>
      <c r="B50" s="16">
        <f>'Ref. ACS-5-YR'!B1096</f>
        <v>81130</v>
      </c>
      <c r="C50" s="55">
        <f>'Ref. ACS-5-YR'!C1096</f>
        <v>0.70802097969228617</v>
      </c>
      <c r="D50" s="16">
        <f>'Ref. ACS-5-YR'!E1096</f>
        <v>85142</v>
      </c>
      <c r="E50" s="55">
        <f>'Ref. ACS-5-YR'!F1096</f>
        <v>0.70626197606032204</v>
      </c>
      <c r="F50" s="16">
        <f>'Ref. ACS-5-YR'!H1096</f>
        <v>88831</v>
      </c>
      <c r="G50" s="55">
        <f>'Ref. ACS-5-YR'!I1096</f>
        <v>0.70983594767585878</v>
      </c>
      <c r="H50" s="54"/>
      <c r="I50" s="54"/>
      <c r="J50" s="54"/>
      <c r="K50" s="54"/>
      <c r="L50" s="274"/>
      <c r="M50" s="42" t="str">
        <f>A35</f>
        <v>Source: U.S. Census Bureau, ACS 16-20 (5-year Estimates), Table B25024</v>
      </c>
    </row>
    <row r="51" spans="1:13" x14ac:dyDescent="0.3">
      <c r="A51" s="13" t="s">
        <v>1548</v>
      </c>
      <c r="B51" s="16">
        <f>'Ref. ACS-5-YR'!B1097</f>
        <v>3186</v>
      </c>
      <c r="C51" s="55">
        <f>'Ref. ACS-5-YR'!C1097</f>
        <v>2.780420117465332E-2</v>
      </c>
      <c r="D51" s="16">
        <f>'Ref. ACS-5-YR'!E1097</f>
        <v>3279</v>
      </c>
      <c r="E51" s="55">
        <f>'Ref. ACS-5-YR'!F1097</f>
        <v>2.7199654923560593E-2</v>
      </c>
      <c r="F51" s="16">
        <f>'Ref. ACS-5-YR'!H1097</f>
        <v>3892</v>
      </c>
      <c r="G51" s="55">
        <f>'Ref. ACS-5-YR'!I1097</f>
        <v>3.1100421118240733E-2</v>
      </c>
      <c r="H51" s="54"/>
      <c r="I51" s="54"/>
      <c r="J51" s="54"/>
      <c r="K51" s="54"/>
      <c r="L51" s="274"/>
    </row>
    <row r="52" spans="1:13" x14ac:dyDescent="0.3">
      <c r="A52" s="13" t="s">
        <v>1549</v>
      </c>
      <c r="B52" s="16">
        <f>'Ref. ACS-5-YR'!B1098</f>
        <v>3227</v>
      </c>
      <c r="C52" s="55">
        <f>'Ref. ACS-5-YR'!C1098</f>
        <v>2.8162007906656079E-2</v>
      </c>
      <c r="D52" s="16">
        <f>'Ref. ACS-5-YR'!E1098</f>
        <v>3349</v>
      </c>
      <c r="E52" s="55">
        <f>'Ref. ACS-5-YR'!F1098</f>
        <v>2.7780312393718944E-2</v>
      </c>
      <c r="F52" s="16">
        <f>'Ref. ACS-5-YR'!H1098</f>
        <v>2971</v>
      </c>
      <c r="G52" s="55">
        <f>'Ref. ACS-5-YR'!I1098</f>
        <v>2.3740840478492606E-2</v>
      </c>
      <c r="H52" s="54"/>
      <c r="I52" s="54"/>
      <c r="J52" s="54"/>
      <c r="K52" s="54"/>
      <c r="L52" s="274"/>
    </row>
    <row r="53" spans="1:13" x14ac:dyDescent="0.3">
      <c r="A53" s="13" t="s">
        <v>1550</v>
      </c>
      <c r="B53" s="16">
        <f>'Ref. ACS-5-YR'!B1099</f>
        <v>10384</v>
      </c>
      <c r="C53" s="55">
        <f>'Ref. ACS-5-YR'!C1099</f>
        <v>9.0621100124796003E-2</v>
      </c>
      <c r="D53" s="16">
        <f>'Ref. ACS-5-YR'!E1099</f>
        <v>9724</v>
      </c>
      <c r="E53" s="55">
        <f>'Ref. ACS-5-YR'!F1099</f>
        <v>8.0661617711711861E-2</v>
      </c>
      <c r="F53" s="16">
        <f>'Ref. ACS-5-YR'!H1099</f>
        <v>9422</v>
      </c>
      <c r="G53" s="55">
        <f>'Ref. ACS-5-YR'!I1099</f>
        <v>7.5289868390561204E-2</v>
      </c>
      <c r="H53" s="54"/>
      <c r="I53" s="54"/>
      <c r="J53" s="54"/>
      <c r="K53" s="54"/>
      <c r="L53" s="274"/>
    </row>
    <row r="54" spans="1:13" x14ac:dyDescent="0.3">
      <c r="A54" s="13" t="s">
        <v>1551</v>
      </c>
      <c r="B54" s="16">
        <f>'Ref. ACS-5-YR'!B1100</f>
        <v>6503</v>
      </c>
      <c r="C54" s="55">
        <f>'Ref. ACS-5-YR'!C1100</f>
        <v>5.6751638493022769E-2</v>
      </c>
      <c r="D54" s="16">
        <f>'Ref. ACS-5-YR'!E1100</f>
        <v>7274</v>
      </c>
      <c r="E54" s="55">
        <f>'Ref. ACS-5-YR'!F1100</f>
        <v>6.0338606256169484E-2</v>
      </c>
      <c r="F54" s="16">
        <f>'Ref. ACS-5-YR'!H1100</f>
        <v>6765</v>
      </c>
      <c r="G54" s="55">
        <f>'Ref. ACS-5-YR'!I1100</f>
        <v>5.405815746785677E-2</v>
      </c>
      <c r="H54" s="54"/>
      <c r="I54" s="54"/>
      <c r="J54" s="54"/>
      <c r="K54" s="54"/>
      <c r="L54" s="274"/>
    </row>
    <row r="55" spans="1:13" x14ac:dyDescent="0.3">
      <c r="A55" s="13" t="s">
        <v>1552</v>
      </c>
      <c r="B55" s="16">
        <f>'Ref. ACS-5-YR'!B1101</f>
        <v>2086</v>
      </c>
      <c r="C55" s="55">
        <f>'Ref. ACS-5-YR'!C1101</f>
        <v>1.8204508364823235E-2</v>
      </c>
      <c r="D55" s="16">
        <f>'Ref. ACS-5-YR'!E1101</f>
        <v>3441</v>
      </c>
      <c r="E55" s="55">
        <f>'Ref. ACS-5-YR'!F1101</f>
        <v>2.8543462211641352E-2</v>
      </c>
      <c r="F55" s="16">
        <f>'Ref. ACS-5-YR'!H1101</f>
        <v>3425</v>
      </c>
      <c r="G55" s="55">
        <f>'Ref. ACS-5-YR'!I1101</f>
        <v>2.7368690218390161E-2</v>
      </c>
      <c r="H55" s="54"/>
      <c r="I55" s="54"/>
      <c r="J55" s="54"/>
      <c r="K55" s="54"/>
      <c r="L55" s="274"/>
    </row>
    <row r="56" spans="1:13" x14ac:dyDescent="0.3">
      <c r="A56" s="13" t="s">
        <v>1553</v>
      </c>
      <c r="B56" s="16">
        <f>'Ref. ACS-5-YR'!B1102</f>
        <v>1477</v>
      </c>
      <c r="C56" s="55">
        <f>'Ref. ACS-5-YR'!C1102</f>
        <v>1.288976934556276E-2</v>
      </c>
      <c r="D56" s="16">
        <f>'Ref. ACS-5-YR'!E1102</f>
        <v>1856</v>
      </c>
      <c r="E56" s="55">
        <f>'Ref. ACS-5-YR'!F1102</f>
        <v>1.5395718065912918E-2</v>
      </c>
      <c r="F56" s="16">
        <f>'Ref. ACS-5-YR'!H1102</f>
        <v>1752</v>
      </c>
      <c r="G56" s="55">
        <f>'Ref. ACS-5-YR'!I1102</f>
        <v>1.3999984018283083E-2</v>
      </c>
      <c r="H56" s="54"/>
      <c r="I56" s="54"/>
      <c r="J56" s="54"/>
      <c r="K56" s="54"/>
      <c r="L56" s="274"/>
    </row>
    <row r="57" spans="1:13" x14ac:dyDescent="0.3">
      <c r="A57" s="13" t="s">
        <v>1554</v>
      </c>
      <c r="B57" s="16">
        <f>'Ref. ACS-5-YR'!B1103</f>
        <v>4186</v>
      </c>
      <c r="C57" s="55">
        <f>'Ref. ACS-5-YR'!C1103</f>
        <v>3.6531194638135214E-2</v>
      </c>
      <c r="D57" s="16">
        <f>'Ref. ACS-5-YR'!E1103</f>
        <v>3823</v>
      </c>
      <c r="E57" s="55">
        <f>'Ref. ACS-5-YR'!F1103</f>
        <v>3.1712192977362656E-2</v>
      </c>
      <c r="F57" s="16">
        <f>'Ref. ACS-5-YR'!H1103</f>
        <v>4823</v>
      </c>
      <c r="G57" s="55">
        <f>'Ref. ACS-5-YR'!I1103</f>
        <v>3.8539910342568102E-2</v>
      </c>
      <c r="H57" s="54"/>
      <c r="I57" s="54"/>
      <c r="J57" s="54"/>
      <c r="K57" s="54"/>
      <c r="L57" s="274"/>
      <c r="M57" s="61" t="s">
        <v>1559</v>
      </c>
    </row>
    <row r="58" spans="1:13" x14ac:dyDescent="0.3">
      <c r="A58" s="13" t="s">
        <v>1555</v>
      </c>
      <c r="B58" s="16">
        <f>'Ref. ACS-5-YR'!B1104</f>
        <v>2355</v>
      </c>
      <c r="C58" s="55">
        <f>'Ref. ACS-5-YR'!C1104</f>
        <v>2.0552069606499863E-2</v>
      </c>
      <c r="D58" s="16">
        <f>'Ref. ACS-5-YR'!E1104</f>
        <v>2585</v>
      </c>
      <c r="E58" s="55">
        <f>'Ref. ACS-5-YR'!F1104</f>
        <v>2.1442850862276343E-2</v>
      </c>
      <c r="F58" s="16">
        <f>'Ref. ACS-5-YR'!H1104</f>
        <v>3229</v>
      </c>
      <c r="G58" s="55">
        <f>'Ref. ACS-5-YR'!I1104</f>
        <v>2.580248196063703E-2</v>
      </c>
      <c r="H58" s="54"/>
      <c r="I58" s="54"/>
      <c r="J58" s="54"/>
      <c r="K58" s="54"/>
      <c r="L58" s="274"/>
    </row>
    <row r="59" spans="1:13" x14ac:dyDescent="0.3">
      <c r="A59" s="13" t="s">
        <v>1556</v>
      </c>
      <c r="B59" s="16">
        <f>'Ref. ACS-5-YR'!B1105</f>
        <v>53</v>
      </c>
      <c r="C59" s="55">
        <f>'Ref. ACS-5-YR'!C1105</f>
        <v>4.6253065356454049E-4</v>
      </c>
      <c r="D59" s="16">
        <f>'Ref. ACS-5-YR'!E1105</f>
        <v>80</v>
      </c>
      <c r="E59" s="55">
        <f>'Ref. ACS-5-YR'!F1105</f>
        <v>6.6360853732383266E-4</v>
      </c>
      <c r="F59" s="16">
        <f>'Ref. ACS-5-YR'!H1105</f>
        <v>33</v>
      </c>
      <c r="G59" s="55">
        <f>'Ref. ACS-5-YR'!I1105</f>
        <v>2.6369832911149645E-4</v>
      </c>
      <c r="H59" s="54"/>
      <c r="I59" s="54"/>
      <c r="J59" s="54"/>
      <c r="K59" s="54"/>
      <c r="L59" s="274"/>
    </row>
    <row r="60" spans="1:13" x14ac:dyDescent="0.3">
      <c r="A60" t="s">
        <v>1560</v>
      </c>
    </row>
    <row r="63" spans="1:13" x14ac:dyDescent="0.3">
      <c r="A63" s="1" t="s">
        <v>1561</v>
      </c>
    </row>
    <row r="64" spans="1:13" x14ac:dyDescent="0.3">
      <c r="A64" s="80"/>
      <c r="B64" s="90">
        <v>2010</v>
      </c>
      <c r="C64" s="51" t="s">
        <v>1562</v>
      </c>
      <c r="D64" s="90">
        <v>2015</v>
      </c>
      <c r="E64" s="51" t="s">
        <v>1562</v>
      </c>
      <c r="F64" s="90">
        <v>2020</v>
      </c>
      <c r="G64" s="51" t="s">
        <v>1562</v>
      </c>
      <c r="H64" s="52"/>
      <c r="I64" s="52"/>
      <c r="J64" s="52"/>
      <c r="K64" s="52"/>
      <c r="L64" s="273"/>
    </row>
    <row r="65" spans="1:13" x14ac:dyDescent="0.3">
      <c r="A65" s="13" t="s">
        <v>174</v>
      </c>
      <c r="B65" s="16">
        <f>'Ref. ACS-5-YR'!B1135</f>
        <v>114587</v>
      </c>
      <c r="C65" s="55"/>
      <c r="D65" s="16">
        <f>'Ref. ACS-5-YR'!E1135</f>
        <v>120553</v>
      </c>
      <c r="E65" s="55"/>
      <c r="F65" s="16">
        <f>'Ref. ACS-5-YR'!H1135</f>
        <v>125143</v>
      </c>
      <c r="G65" s="55"/>
      <c r="H65" s="54"/>
      <c r="I65" s="54"/>
      <c r="J65" s="54"/>
      <c r="K65" s="54"/>
      <c r="L65" s="274"/>
    </row>
    <row r="66" spans="1:13" x14ac:dyDescent="0.3">
      <c r="A66" s="13" t="s">
        <v>1563</v>
      </c>
      <c r="B66" s="16">
        <f>'Ref. ACS-5-YR'!B1136</f>
        <v>1929</v>
      </c>
      <c r="C66" s="55">
        <f>'Ref. ACS-5-YR'!C1136</f>
        <v>1.6834370391056577E-2</v>
      </c>
      <c r="D66" s="16">
        <f>'Ref. ACS-5-YR'!E1136</f>
        <v>2741</v>
      </c>
      <c r="E66" s="55">
        <f>'Ref. ACS-5-YR'!F1136</f>
        <v>2.2736887510057816E-2</v>
      </c>
      <c r="F66" s="16">
        <f>'Ref. ACS-5-YR'!H1136</f>
        <v>3323</v>
      </c>
      <c r="G66" s="55">
        <f>'Ref. ACS-5-YR'!I1136</f>
        <v>2.65536226556819E-2</v>
      </c>
      <c r="H66" s="54"/>
      <c r="I66" s="54"/>
      <c r="J66" s="54"/>
      <c r="K66" s="54"/>
      <c r="L66" s="274"/>
    </row>
    <row r="67" spans="1:13" x14ac:dyDescent="0.3">
      <c r="A67" s="13" t="s">
        <v>1564</v>
      </c>
      <c r="B67" s="16">
        <f>'Ref. ACS-5-YR'!B1137</f>
        <v>8928</v>
      </c>
      <c r="C67" s="55">
        <f>'Ref. ACS-5-YR'!C1137</f>
        <v>7.7914597641966371E-2</v>
      </c>
      <c r="D67" s="16">
        <f>'Ref. ACS-5-YR'!E1137</f>
        <v>8728</v>
      </c>
      <c r="E67" s="55">
        <f>'Ref. ACS-5-YR'!F1137</f>
        <v>7.2399691422030149E-2</v>
      </c>
      <c r="F67" s="16">
        <f>'Ref. ACS-5-YR'!H1137</f>
        <v>8030</v>
      </c>
      <c r="G67" s="55">
        <f>'Ref. ACS-5-YR'!I1137</f>
        <v>6.4166593417130796E-2</v>
      </c>
      <c r="H67" s="54"/>
      <c r="I67" s="54"/>
      <c r="J67" s="54"/>
      <c r="K67" s="54"/>
      <c r="L67" s="274"/>
    </row>
    <row r="68" spans="1:13" x14ac:dyDescent="0.3">
      <c r="A68" s="13" t="s">
        <v>1565</v>
      </c>
      <c r="B68" s="16">
        <f>'Ref. ACS-5-YR'!B1138</f>
        <v>26594</v>
      </c>
      <c r="C68" s="55">
        <f>'Ref. ACS-5-YR'!C1138</f>
        <v>0.23208566416783755</v>
      </c>
      <c r="D68" s="16">
        <f>'Ref. ACS-5-YR'!E1138</f>
        <v>26362</v>
      </c>
      <c r="E68" s="55">
        <f>'Ref. ACS-5-YR'!F1138</f>
        <v>0.21867560326163596</v>
      </c>
      <c r="F68" s="16">
        <f>'Ref. ACS-5-YR'!H1138</f>
        <v>27971</v>
      </c>
      <c r="G68" s="55">
        <f>'Ref. ACS-5-YR'!I1138</f>
        <v>0.22351230192659596</v>
      </c>
      <c r="H68" s="54"/>
      <c r="I68" s="54"/>
      <c r="J68" s="54"/>
      <c r="K68" s="54"/>
      <c r="L68" s="274"/>
    </row>
    <row r="69" spans="1:13" x14ac:dyDescent="0.3">
      <c r="A69" s="13" t="s">
        <v>1566</v>
      </c>
      <c r="B69" s="16">
        <f>'Ref. ACS-5-YR'!B1139</f>
        <v>49311</v>
      </c>
      <c r="C69" s="55">
        <f>'Ref. ACS-5-YR'!C1139</f>
        <v>0.43033677467775577</v>
      </c>
      <c r="D69" s="16">
        <f>'Ref. ACS-5-YR'!E1139</f>
        <v>51666</v>
      </c>
      <c r="E69" s="55">
        <f>'Ref. ACS-5-YR'!F1139</f>
        <v>0.42857498361716423</v>
      </c>
      <c r="F69" s="16">
        <f>'Ref. ACS-5-YR'!H1139</f>
        <v>53525</v>
      </c>
      <c r="G69" s="55">
        <f>'Ref. ACS-5-YR'!I1139</f>
        <v>0.42771069896038932</v>
      </c>
      <c r="H69" s="54"/>
      <c r="I69" s="54"/>
      <c r="J69" s="54"/>
      <c r="K69" s="54"/>
      <c r="L69" s="274"/>
    </row>
    <row r="70" spans="1:13" x14ac:dyDescent="0.3">
      <c r="A70" s="13" t="s">
        <v>1567</v>
      </c>
      <c r="B70" s="16">
        <f>'Ref. ACS-5-YR'!B1140</f>
        <v>24052</v>
      </c>
      <c r="C70" s="55">
        <f>'Ref. ACS-5-YR'!C1140</f>
        <v>0.20990164678366655</v>
      </c>
      <c r="D70" s="16">
        <f>'Ref. ACS-5-YR'!E1140</f>
        <v>26533</v>
      </c>
      <c r="E70" s="55">
        <f>'Ref. ACS-5-YR'!F1140</f>
        <v>0.22009406651016566</v>
      </c>
      <c r="F70" s="16">
        <f>'Ref. ACS-5-YR'!H1140</f>
        <v>27786</v>
      </c>
      <c r="G70" s="55">
        <f>'Ref. ACS-5-YR'!I1140</f>
        <v>0.22203399311188002</v>
      </c>
      <c r="H70" s="54"/>
      <c r="I70" s="54"/>
      <c r="J70" s="54"/>
      <c r="K70" s="54"/>
      <c r="L70" s="274"/>
    </row>
    <row r="71" spans="1:13" x14ac:dyDescent="0.3">
      <c r="A71" s="13" t="s">
        <v>1568</v>
      </c>
      <c r="B71" s="16">
        <f>'Ref. ACS-5-YR'!B1141</f>
        <v>3773</v>
      </c>
      <c r="C71" s="55">
        <f>'Ref. ACS-5-YR'!C1141</f>
        <v>3.2926946337717193E-2</v>
      </c>
      <c r="D71" s="16">
        <f>'Ref. ACS-5-YR'!E1141</f>
        <v>4523</v>
      </c>
      <c r="E71" s="55">
        <f>'Ref. ACS-5-YR'!F1141</f>
        <v>3.7518767678946192E-2</v>
      </c>
      <c r="F71" s="16">
        <f>'Ref. ACS-5-YR'!H1141</f>
        <v>4508</v>
      </c>
      <c r="G71" s="55">
        <f>'Ref. ACS-5-YR'!I1141</f>
        <v>3.6022789928322002E-2</v>
      </c>
      <c r="H71" s="54"/>
      <c r="I71" s="54"/>
      <c r="J71" s="54"/>
      <c r="K71" s="54"/>
      <c r="L71" s="274"/>
    </row>
    <row r="72" spans="1:13" x14ac:dyDescent="0.3">
      <c r="A72" t="s">
        <v>1569</v>
      </c>
      <c r="M72" s="42" t="str">
        <f>A72</f>
        <v>Source: U.S. Census Bureau, ACS 06-10, 11-15, 16-20 (5-year Estimates), Table B25041</v>
      </c>
    </row>
    <row r="75" spans="1:13" x14ac:dyDescent="0.3">
      <c r="A75" s="1" t="s">
        <v>1570</v>
      </c>
      <c r="M75" s="61" t="s">
        <v>1571</v>
      </c>
    </row>
    <row r="76" spans="1:13" ht="32.4" customHeight="1" x14ac:dyDescent="0.3">
      <c r="A76" s="80"/>
      <c r="B76" s="60" t="str">
        <f>B3</f>
        <v>City of Bakersfield</v>
      </c>
      <c r="C76" s="60" t="s">
        <v>179</v>
      </c>
      <c r="D76" s="60" t="str">
        <f>B4</f>
        <v>Kern County</v>
      </c>
      <c r="E76" s="60" t="s">
        <v>179</v>
      </c>
      <c r="F76" s="60" t="s">
        <v>173</v>
      </c>
      <c r="G76" s="60" t="s">
        <v>179</v>
      </c>
      <c r="H76" s="82"/>
      <c r="I76" s="58"/>
      <c r="J76" s="58"/>
      <c r="K76" s="58"/>
      <c r="L76" s="275"/>
    </row>
    <row r="77" spans="1:13" x14ac:dyDescent="0.3">
      <c r="A77" s="13" t="s">
        <v>180</v>
      </c>
      <c r="B77" s="16">
        <f>'Ref. ACS-5-YR'!H1551</f>
        <v>118568</v>
      </c>
      <c r="C77" s="55"/>
      <c r="D77" s="16">
        <f>'Ref. ACS-5-YR'!R1551</f>
        <v>273556</v>
      </c>
      <c r="E77" s="55"/>
      <c r="F77" s="16">
        <f>'Ref. ACS-5-YR'!AB1551</f>
        <v>13103114</v>
      </c>
      <c r="G77" s="55"/>
      <c r="H77" s="54"/>
      <c r="I77" s="54"/>
      <c r="J77" s="54"/>
      <c r="K77" s="54"/>
      <c r="L77" s="274"/>
    </row>
    <row r="78" spans="1:13" x14ac:dyDescent="0.3">
      <c r="A78" s="13" t="s">
        <v>1572</v>
      </c>
      <c r="B78" s="16">
        <f>'Ref. ACS-5-YR'!H1553+'Ref. ACS-5-YR'!H1564</f>
        <v>5604</v>
      </c>
      <c r="C78" s="55">
        <f>'Ref. ACS-5-YR'!I1553+'Ref. ACS-5-YR'!I1564</f>
        <v>4.726401727278861E-2</v>
      </c>
      <c r="D78" s="16">
        <f>'Ref. ACS-5-YR'!R1553+'Ref. ACS-5-YR'!R1564</f>
        <v>8679</v>
      </c>
      <c r="E78" s="55">
        <f>'Ref. ACS-5-YR'!I1553+'Ref. ACS-5-YR'!I1564</f>
        <v>4.726401727278861E-2</v>
      </c>
      <c r="F78" s="16">
        <f>'Ref. ACS-5-YR'!AB1553+'Ref. ACS-5-YR'!AB1564</f>
        <v>294667</v>
      </c>
      <c r="G78" s="55">
        <f>'Ref. ACS-5-YR'!AC1553+'Ref. ACS-5-YR'!AC1564</f>
        <v>2.1999999999999999E-2</v>
      </c>
      <c r="H78" s="54"/>
      <c r="I78" s="54"/>
      <c r="J78" s="54"/>
      <c r="K78" s="54"/>
      <c r="L78" s="274"/>
    </row>
    <row r="79" spans="1:13" x14ac:dyDescent="0.3">
      <c r="A79" s="13" t="s">
        <v>1573</v>
      </c>
      <c r="B79" s="16">
        <f>'Ref. ACS-5-YR'!H1554+'Ref. ACS-5-YR'!H1565</f>
        <v>3724</v>
      </c>
      <c r="C79" s="55">
        <f>'Ref. ACS-5-YR'!I1554+'Ref. ACS-5-YR'!I1565</f>
        <v>3.1408137102759595E-2</v>
      </c>
      <c r="D79" s="16">
        <f>'Ref. ACS-5-YR'!R1554+'Ref. ACS-5-YR'!R1565</f>
        <v>6244</v>
      </c>
      <c r="E79" s="55">
        <f>'Ref. ACS-5-YR'!I1554+'Ref. ACS-5-YR'!I1565</f>
        <v>3.1408137102759595E-2</v>
      </c>
      <c r="F79" s="16">
        <f>'Ref. ACS-5-YR'!AB1554+'Ref. ACS-5-YR'!AB1565</f>
        <v>234646</v>
      </c>
      <c r="G79" s="55">
        <f>'Ref. ACS-5-YR'!AC1554+'Ref. ACS-5-YR'!AC1565</f>
        <v>1.7999999999999999E-2</v>
      </c>
      <c r="H79" s="54"/>
      <c r="I79" s="54"/>
      <c r="J79" s="54"/>
      <c r="K79" s="54"/>
      <c r="L79" s="274"/>
    </row>
    <row r="80" spans="1:13" x14ac:dyDescent="0.3">
      <c r="A80" s="13" t="s">
        <v>1574</v>
      </c>
      <c r="B80" s="16">
        <f>'Ref. ACS-5-YR'!H1555+'Ref. ACS-5-YR'!H1566</f>
        <v>28381</v>
      </c>
      <c r="C80" s="55">
        <f>'Ref. ACS-5-YR'!I1555+'Ref. ACS-5-YR'!I1566</f>
        <v>0.23936475271574117</v>
      </c>
      <c r="D80" s="16">
        <f>'Ref. ACS-5-YR'!R1555+'Ref. ACS-5-YR'!R1566</f>
        <v>50348</v>
      </c>
      <c r="E80" s="55">
        <f>'Ref. ACS-5-YR'!I1555+'Ref. ACS-5-YR'!I1566</f>
        <v>0.23936475271574117</v>
      </c>
      <c r="F80" s="16">
        <f>'Ref. ACS-5-YR'!AB1555+'Ref. ACS-5-YR'!AB1566</f>
        <v>1432955</v>
      </c>
      <c r="G80" s="55">
        <f>'Ref. ACS-5-YR'!AC1555+'Ref. ACS-5-YR'!AC1566</f>
        <v>0.10999999999999999</v>
      </c>
      <c r="H80" s="54"/>
      <c r="I80" s="54"/>
      <c r="J80" s="54"/>
      <c r="K80" s="54"/>
      <c r="L80" s="274"/>
    </row>
    <row r="81" spans="1:13" x14ac:dyDescent="0.3">
      <c r="A81" s="13" t="s">
        <v>1575</v>
      </c>
      <c r="B81" s="16">
        <f>'Ref. ACS-5-YR'!H1556+'Ref. ACS-5-YR'!H1567</f>
        <v>18528</v>
      </c>
      <c r="C81" s="55">
        <f>'Ref. ACS-5-YR'!I1556+'Ref. ACS-5-YR'!I1567</f>
        <v>0.15626475946292423</v>
      </c>
      <c r="D81" s="16">
        <f>'Ref. ACS-5-YR'!R1556+'Ref. ACS-5-YR'!R1567</f>
        <v>40394</v>
      </c>
      <c r="E81" s="55">
        <f>'Ref. ACS-5-YR'!I1556+'Ref. ACS-5-YR'!I1567</f>
        <v>0.15626475946292423</v>
      </c>
      <c r="F81" s="16">
        <f>'Ref. ACS-5-YR'!AB1556+'Ref. ACS-5-YR'!AB1567</f>
        <v>1448367</v>
      </c>
      <c r="G81" s="55">
        <f>'Ref. ACS-5-YR'!AC1556+'Ref. ACS-5-YR'!AC1567</f>
        <v>0.111</v>
      </c>
      <c r="H81" s="54"/>
      <c r="I81" s="54"/>
      <c r="J81" s="54"/>
      <c r="K81" s="54"/>
      <c r="L81" s="274"/>
    </row>
    <row r="82" spans="1:13" x14ac:dyDescent="0.3">
      <c r="A82" s="13" t="s">
        <v>1576</v>
      </c>
      <c r="B82" s="16">
        <f>'Ref. ACS-5-YR'!H1557+'Ref. ACS-5-YR'!H1568</f>
        <v>19296</v>
      </c>
      <c r="C82" s="55">
        <f>'Ref. ACS-5-YR'!I1557+'Ref. ACS-5-YR'!I1568</f>
        <v>0.16274205519195736</v>
      </c>
      <c r="D82" s="16">
        <f>'Ref. ACS-5-YR'!R1557+'Ref. ACS-5-YR'!R1568</f>
        <v>45689</v>
      </c>
      <c r="E82" s="55">
        <f>'Ref. ACS-5-YR'!I1557+'Ref. ACS-5-YR'!I1568</f>
        <v>0.16274205519195736</v>
      </c>
      <c r="F82" s="16">
        <f>'Ref. ACS-5-YR'!AB1557+'Ref. ACS-5-YR'!AB1568</f>
        <v>1967306</v>
      </c>
      <c r="G82" s="55">
        <f>'Ref. ACS-5-YR'!AC1557+'Ref. ACS-5-YR'!AC1568</f>
        <v>0.15100000000000002</v>
      </c>
      <c r="H82" s="54"/>
      <c r="I82" s="54"/>
      <c r="J82" s="54"/>
      <c r="K82" s="54"/>
      <c r="L82" s="274"/>
    </row>
    <row r="83" spans="1:13" x14ac:dyDescent="0.3">
      <c r="A83" s="13" t="s">
        <v>1577</v>
      </c>
      <c r="B83" s="16">
        <f>'Ref. ACS-5-YR'!H1558+'Ref. ACS-5-YR'!H1569</f>
        <v>17946</v>
      </c>
      <c r="C83" s="55">
        <f>'Ref. ACS-5-YR'!I1558+'Ref. ACS-5-YR'!I1569</f>
        <v>0.15135618379326632</v>
      </c>
      <c r="D83" s="16">
        <f>'Ref. ACS-5-YR'!R1558+'Ref. ACS-5-YR'!R1569</f>
        <v>43060</v>
      </c>
      <c r="E83" s="55">
        <f>'Ref. ACS-5-YR'!I1558+'Ref. ACS-5-YR'!I1569</f>
        <v>0.15135618379326632</v>
      </c>
      <c r="F83" s="16">
        <f>'Ref. ACS-5-YR'!AB1558+'Ref. ACS-5-YR'!AB1569</f>
        <v>2290081</v>
      </c>
      <c r="G83" s="55">
        <f>'Ref. ACS-5-YR'!AC1558+'Ref. ACS-5-YR'!AC1569</f>
        <v>0.17499999999999999</v>
      </c>
      <c r="H83" s="54"/>
      <c r="I83" s="54"/>
      <c r="J83" s="54"/>
      <c r="K83" s="54"/>
      <c r="L83" s="274"/>
    </row>
    <row r="84" spans="1:13" x14ac:dyDescent="0.3">
      <c r="A84" s="13" t="s">
        <v>1578</v>
      </c>
      <c r="B84" s="16">
        <f>'Ref. ACS-5-YR'!H1559+'Ref. ACS-5-YR'!H1570</f>
        <v>10424</v>
      </c>
      <c r="C84" s="55">
        <f>'Ref. ACS-5-YR'!I1559+'Ref. ACS-5-YR'!I1570</f>
        <v>8.7915795155522572E-2</v>
      </c>
      <c r="D84" s="16">
        <f>'Ref. ACS-5-YR'!R1559+'Ref. ACS-5-YR'!R1570</f>
        <v>27662</v>
      </c>
      <c r="E84" s="55">
        <f>'Ref. ACS-5-YR'!I1559+'Ref. ACS-5-YR'!I1570</f>
        <v>8.7915795155522572E-2</v>
      </c>
      <c r="F84" s="16">
        <f>'Ref. ACS-5-YR'!AB1559+'Ref. ACS-5-YR'!AB1570</f>
        <v>1740922</v>
      </c>
      <c r="G84" s="55">
        <f>'Ref. ACS-5-YR'!AC1559+'Ref. ACS-5-YR'!AC1570</f>
        <v>0.13300000000000001</v>
      </c>
      <c r="H84" s="54"/>
      <c r="I84" s="54"/>
      <c r="J84" s="54"/>
      <c r="K84" s="54"/>
      <c r="L84" s="274"/>
    </row>
    <row r="85" spans="1:13" x14ac:dyDescent="0.3">
      <c r="A85" s="13" t="s">
        <v>1579</v>
      </c>
      <c r="B85" s="16">
        <f>'Ref. ACS-5-YR'!H1560+'Ref. ACS-5-YR'!H1571</f>
        <v>8310</v>
      </c>
      <c r="C85" s="55">
        <f>'Ref. ACS-5-YR'!I1560+'Ref. ACS-5-YR'!I1571</f>
        <v>7.0086363943053773E-2</v>
      </c>
      <c r="D85" s="16">
        <f>'Ref. ACS-5-YR'!R1560+'Ref. ACS-5-YR'!R1571</f>
        <v>28089</v>
      </c>
      <c r="E85" s="55">
        <f>'Ref. ACS-5-YR'!I1560+'Ref. ACS-5-YR'!I1571</f>
        <v>7.0086363943053773E-2</v>
      </c>
      <c r="F85" s="16">
        <f>'Ref. ACS-5-YR'!AB1560+'Ref. ACS-5-YR'!AB1571</f>
        <v>1767353</v>
      </c>
      <c r="G85" s="55">
        <f>'Ref. ACS-5-YR'!AC1560+'Ref. ACS-5-YR'!AC1571</f>
        <v>0.13500000000000001</v>
      </c>
      <c r="H85" s="54"/>
      <c r="I85" s="54"/>
      <c r="J85" s="54"/>
      <c r="K85" s="54"/>
      <c r="L85" s="274"/>
    </row>
    <row r="86" spans="1:13" x14ac:dyDescent="0.3">
      <c r="A86" s="13" t="s">
        <v>1580</v>
      </c>
      <c r="B86" s="16">
        <f>'Ref. ACS-5-YR'!H1561+'Ref. ACS-5-YR'!H1572</f>
        <v>2447</v>
      </c>
      <c r="C86" s="55">
        <f>'Ref. ACS-5-YR'!I1561+'Ref. ACS-5-YR'!I1572</f>
        <v>2.0637946157479253E-2</v>
      </c>
      <c r="D86" s="16">
        <f>'Ref. ACS-5-YR'!R1561+'Ref. ACS-5-YR'!R1572</f>
        <v>12071</v>
      </c>
      <c r="E86" s="55">
        <f>'Ref. ACS-5-YR'!I1561+'Ref. ACS-5-YR'!I1572</f>
        <v>2.0637946157479253E-2</v>
      </c>
      <c r="F86" s="16">
        <f>'Ref. ACS-5-YR'!AB1561+'Ref. ACS-5-YR'!AB1572</f>
        <v>763029</v>
      </c>
      <c r="G86" s="55">
        <f>'Ref. ACS-5-YR'!AC1561+'Ref. ACS-5-YR'!AC1572</f>
        <v>5.8000000000000003E-2</v>
      </c>
      <c r="H86" s="54"/>
      <c r="I86" s="54"/>
      <c r="J86" s="54"/>
      <c r="K86" s="54"/>
      <c r="L86" s="274"/>
    </row>
    <row r="87" spans="1:13" x14ac:dyDescent="0.3">
      <c r="A87" s="13" t="s">
        <v>1581</v>
      </c>
      <c r="B87" s="16">
        <f>'Ref. ACS-5-YR'!H1562+'Ref. ACS-5-YR'!H1573</f>
        <v>3908</v>
      </c>
      <c r="C87" s="55">
        <f>'Ref. ACS-5-YR'!I1562+'Ref. ACS-5-YR'!I1573</f>
        <v>3.2959989204507115E-2</v>
      </c>
      <c r="D87" s="16">
        <f>'Ref. ACS-5-YR'!R1562+'Ref. ACS-5-YR'!R1573</f>
        <v>11320</v>
      </c>
      <c r="E87" s="55">
        <f>'Ref. ACS-5-YR'!I1562+'Ref. ACS-5-YR'!I1573</f>
        <v>3.2959989204507115E-2</v>
      </c>
      <c r="F87" s="16">
        <f>'Ref. ACS-5-YR'!AB1562+'Ref. ACS-5-YR'!AB1573</f>
        <v>1163788</v>
      </c>
      <c r="G87" s="55">
        <f>'Ref. ACS-5-YR'!AC1562+'Ref. ACS-5-YR'!AC1573</f>
        <v>8.8999999999999996E-2</v>
      </c>
      <c r="H87" s="54"/>
      <c r="I87" s="54"/>
      <c r="J87" s="54"/>
      <c r="K87" s="54"/>
      <c r="L87" s="274"/>
    </row>
    <row r="88" spans="1:13" x14ac:dyDescent="0.3">
      <c r="A88" t="s">
        <v>1582</v>
      </c>
      <c r="B88" s="2"/>
    </row>
    <row r="90" spans="1:13" x14ac:dyDescent="0.3">
      <c r="M90" s="42" t="str">
        <f>A88</f>
        <v>Source: U.S. Census Bureau, ACS 16-20 (5-year Estimates), Table B25036</v>
      </c>
    </row>
    <row r="91" spans="1:13" x14ac:dyDescent="0.3">
      <c r="A91" s="1" t="s">
        <v>1583</v>
      </c>
    </row>
    <row r="92" spans="1:13" ht="31.2" customHeight="1" x14ac:dyDescent="0.3">
      <c r="A92" s="80"/>
      <c r="B92" s="60" t="str">
        <f>B3</f>
        <v>City of Bakersfield</v>
      </c>
      <c r="C92" s="60" t="s">
        <v>179</v>
      </c>
      <c r="D92" s="60" t="str">
        <f>B4</f>
        <v>Kern County</v>
      </c>
      <c r="E92" s="60" t="s">
        <v>179</v>
      </c>
      <c r="F92" s="60" t="s">
        <v>173</v>
      </c>
      <c r="G92" s="60" t="s">
        <v>179</v>
      </c>
    </row>
    <row r="93" spans="1:13" x14ac:dyDescent="0.3">
      <c r="A93" s="13" t="s">
        <v>174</v>
      </c>
      <c r="B93" s="16">
        <f>'Ref. ACS-5-YR'!H1551</f>
        <v>118568</v>
      </c>
      <c r="C93" s="55"/>
      <c r="D93" s="16">
        <f>'Ref. ACS-5-YR'!R1551</f>
        <v>273556</v>
      </c>
      <c r="E93" s="55"/>
      <c r="F93" s="16">
        <f>'Ref. ACS-5-YR'!AB1551</f>
        <v>13103114</v>
      </c>
      <c r="G93" s="55"/>
    </row>
    <row r="94" spans="1:13" x14ac:dyDescent="0.3">
      <c r="A94" s="13" t="s">
        <v>1396</v>
      </c>
      <c r="B94" s="16">
        <f>'Ref. ACS-5-YR'!H1552</f>
        <v>70470</v>
      </c>
      <c r="C94" s="55">
        <f>'Ref. ACS-5-YR'!I1552</f>
        <v>0.59434248701167258</v>
      </c>
      <c r="D94" s="16">
        <f>'Ref. ACS-5-YR'!R1552</f>
        <v>161113</v>
      </c>
      <c r="E94" s="55">
        <f>'Ref. ACS-5-YR'!S1552</f>
        <v>0.58895801956454985</v>
      </c>
      <c r="F94" s="16">
        <f>'Ref. ACS-5-YR'!AB1552</f>
        <v>7241318</v>
      </c>
      <c r="G94" s="55">
        <f>'Ref. ACS-5-YR'!AC1552</f>
        <v>0.55300000000000005</v>
      </c>
    </row>
    <row r="95" spans="1:13" x14ac:dyDescent="0.3">
      <c r="A95" s="186" t="s">
        <v>1572</v>
      </c>
      <c r="B95" s="16">
        <f>'Ref. ACS-5-YR'!H1553</f>
        <v>4157</v>
      </c>
      <c r="C95" s="55">
        <f>'Ref. ACS-5-YR'!I1553</f>
        <v>3.5060049929154576E-2</v>
      </c>
      <c r="D95" s="16">
        <f>'Ref. ACS-5-YR'!R1553</f>
        <v>6598</v>
      </c>
      <c r="E95" s="55">
        <f>'Ref. ACS-5-YR'!S1553</f>
        <v>2.4119375923028558E-2</v>
      </c>
      <c r="F95" s="16">
        <f>'Ref. ACS-5-YR'!AB1553</f>
        <v>160558</v>
      </c>
      <c r="G95" s="55">
        <f>'Ref. ACS-5-YR'!AC1553</f>
        <v>1.2E-2</v>
      </c>
    </row>
    <row r="96" spans="1:13" x14ac:dyDescent="0.3">
      <c r="A96" s="186" t="s">
        <v>1573</v>
      </c>
      <c r="B96" s="16">
        <f>'Ref. ACS-5-YR'!H1554</f>
        <v>2777</v>
      </c>
      <c r="C96" s="55">
        <f>'Ref. ACS-5-YR'!I1554</f>
        <v>2.3421159166048176E-2</v>
      </c>
      <c r="D96" s="16">
        <f>'Ref. ACS-5-YR'!R1554</f>
        <v>4158</v>
      </c>
      <c r="E96" s="55">
        <f>'Ref. ACS-5-YR'!S1554</f>
        <v>1.5199812835397505E-2</v>
      </c>
      <c r="F96" s="16">
        <f>'Ref. ACS-5-YR'!AB1554</f>
        <v>112342</v>
      </c>
      <c r="G96" s="55">
        <f>'Ref. ACS-5-YR'!AC1554</f>
        <v>8.9999999999999993E-3</v>
      </c>
    </row>
    <row r="97" spans="1:7" x14ac:dyDescent="0.3">
      <c r="A97" s="186" t="s">
        <v>1574</v>
      </c>
      <c r="B97" s="16">
        <f>'Ref. ACS-5-YR'!H1555</f>
        <v>20949</v>
      </c>
      <c r="C97" s="55">
        <f>'Ref. ACS-5-YR'!I1555</f>
        <v>0.1766834221712435</v>
      </c>
      <c r="D97" s="16">
        <f>'Ref. ACS-5-YR'!R1555</f>
        <v>34798</v>
      </c>
      <c r="E97" s="55">
        <f>'Ref. ACS-5-YR'!S1555</f>
        <v>0.12720612964073169</v>
      </c>
      <c r="F97" s="16">
        <f>'Ref. ACS-5-YR'!AB1555</f>
        <v>924495</v>
      </c>
      <c r="G97" s="55">
        <f>'Ref. ACS-5-YR'!AC1555</f>
        <v>7.0999999999999994E-2</v>
      </c>
    </row>
    <row r="98" spans="1:7" x14ac:dyDescent="0.3">
      <c r="A98" s="186" t="s">
        <v>1575</v>
      </c>
      <c r="B98" s="16">
        <f>'Ref. ACS-5-YR'!H1556</f>
        <v>11326</v>
      </c>
      <c r="C98" s="55">
        <f>'Ref. ACS-5-YR'!I1556</f>
        <v>9.5523244045610953E-2</v>
      </c>
      <c r="D98" s="16">
        <f>'Ref. ACS-5-YR'!R1556</f>
        <v>25346</v>
      </c>
      <c r="E98" s="55">
        <f>'Ref. ACS-5-YR'!S1556</f>
        <v>9.2653789352088789E-2</v>
      </c>
      <c r="F98" s="16">
        <f>'Ref. ACS-5-YR'!AB1556</f>
        <v>811147</v>
      </c>
      <c r="G98" s="55">
        <f>'Ref. ACS-5-YR'!AC1556</f>
        <v>6.2E-2</v>
      </c>
    </row>
    <row r="99" spans="1:7" x14ac:dyDescent="0.3">
      <c r="A99" s="186" t="s">
        <v>1576</v>
      </c>
      <c r="B99" s="16">
        <f>'Ref. ACS-5-YR'!H1557</f>
        <v>10487</v>
      </c>
      <c r="C99" s="55">
        <f>'Ref. ACS-5-YR'!I1557</f>
        <v>8.8447135820794817E-2</v>
      </c>
      <c r="D99" s="16">
        <f>'Ref. ACS-5-YR'!R1557</f>
        <v>26440</v>
      </c>
      <c r="E99" s="55">
        <f>'Ref. ACS-5-YR'!S1557</f>
        <v>9.6652970506952873E-2</v>
      </c>
      <c r="F99" s="16">
        <f>'Ref. ACS-5-YR'!AB1557</f>
        <v>1068601</v>
      </c>
      <c r="G99" s="55">
        <f>'Ref. ACS-5-YR'!AC1557</f>
        <v>8.2000000000000003E-2</v>
      </c>
    </row>
    <row r="100" spans="1:7" x14ac:dyDescent="0.3">
      <c r="A100" s="186" t="s">
        <v>1577</v>
      </c>
      <c r="B100" s="16">
        <f>'Ref. ACS-5-YR'!H1558</f>
        <v>7752</v>
      </c>
      <c r="C100" s="55">
        <f>'Ref. ACS-5-YR'!I1558</f>
        <v>6.5380203764928146E-2</v>
      </c>
      <c r="D100" s="16">
        <f>'Ref. ACS-5-YR'!R1558</f>
        <v>22362</v>
      </c>
      <c r="E100" s="55">
        <f>'Ref. ACS-5-YR'!S1558</f>
        <v>8.1745602362953113E-2</v>
      </c>
      <c r="F100" s="16">
        <f>'Ref. ACS-5-YR'!AB1558</f>
        <v>1175870</v>
      </c>
      <c r="G100" s="55">
        <f>'Ref. ACS-5-YR'!AC1558</f>
        <v>0.09</v>
      </c>
    </row>
    <row r="101" spans="1:7" x14ac:dyDescent="0.3">
      <c r="A101" s="186" t="s">
        <v>1578</v>
      </c>
      <c r="B101" s="16">
        <f>'Ref. ACS-5-YR'!H1559</f>
        <v>5278</v>
      </c>
      <c r="C101" s="55">
        <f>'Ref. ACS-5-YR'!I1559</f>
        <v>4.4514540179475072E-2</v>
      </c>
      <c r="D101" s="16">
        <f>'Ref. ACS-5-YR'!R1559</f>
        <v>14096</v>
      </c>
      <c r="E101" s="55">
        <f>'Ref. ACS-5-YR'!S1559</f>
        <v>5.1528754624281685E-2</v>
      </c>
      <c r="F101" s="16">
        <f>'Ref. ACS-5-YR'!AB1559</f>
        <v>906490</v>
      </c>
      <c r="G101" s="55">
        <f>'Ref. ACS-5-YR'!AC1559</f>
        <v>6.9000000000000006E-2</v>
      </c>
    </row>
    <row r="102" spans="1:7" x14ac:dyDescent="0.3">
      <c r="A102" s="186" t="s">
        <v>1579</v>
      </c>
      <c r="B102" s="16">
        <f>'Ref. ACS-5-YR'!H1560</f>
        <v>4391</v>
      </c>
      <c r="C102" s="55">
        <f>'Ref. ACS-5-YR'!I1560</f>
        <v>3.703360097159436E-2</v>
      </c>
      <c r="D102" s="16">
        <f>'Ref. ACS-5-YR'!R1560</f>
        <v>15578</v>
      </c>
      <c r="E102" s="55">
        <f>'Ref. ACS-5-YR'!S1560</f>
        <v>5.6946292532424808E-2</v>
      </c>
      <c r="F102" s="16">
        <f>'Ref. ACS-5-YR'!AB1560</f>
        <v>1077380</v>
      </c>
      <c r="G102" s="55">
        <f>'Ref. ACS-5-YR'!AC1560</f>
        <v>8.2000000000000003E-2</v>
      </c>
    </row>
    <row r="103" spans="1:7" x14ac:dyDescent="0.3">
      <c r="A103" s="186" t="s">
        <v>1580</v>
      </c>
      <c r="B103" s="16">
        <f>'Ref. ACS-5-YR'!H1561</f>
        <v>1523</v>
      </c>
      <c r="C103" s="55">
        <f>'Ref. ACS-5-YR'!I1561</f>
        <v>1.284494973348627E-2</v>
      </c>
      <c r="D103" s="16">
        <f>'Ref. ACS-5-YR'!R1561</f>
        <v>6618</v>
      </c>
      <c r="E103" s="55">
        <f>'Ref. ACS-5-YR'!S1561</f>
        <v>2.4192487095877992E-2</v>
      </c>
      <c r="F103" s="16">
        <f>'Ref. ACS-5-YR'!AB1561</f>
        <v>430809</v>
      </c>
      <c r="G103" s="55">
        <f>'Ref. ACS-5-YR'!AC1561</f>
        <v>3.3000000000000002E-2</v>
      </c>
    </row>
    <row r="104" spans="1:7" x14ac:dyDescent="0.3">
      <c r="A104" s="186" t="s">
        <v>1581</v>
      </c>
      <c r="B104" s="16">
        <f>'Ref. ACS-5-YR'!H1562</f>
        <v>1830</v>
      </c>
      <c r="C104" s="55">
        <f>'Ref. ACS-5-YR'!I1562</f>
        <v>1.5434181229336753E-2</v>
      </c>
      <c r="D104" s="16">
        <f>'Ref. ACS-5-YR'!R1562</f>
        <v>5119</v>
      </c>
      <c r="E104" s="55">
        <f>'Ref. ACS-5-YR'!S1562</f>
        <v>1.8712804690812851E-2</v>
      </c>
      <c r="F104" s="16">
        <f>'Ref. ACS-5-YR'!AB1562</f>
        <v>573626</v>
      </c>
      <c r="G104" s="55">
        <f>'Ref. ACS-5-YR'!AC1562</f>
        <v>4.3999999999999997E-2</v>
      </c>
    </row>
    <row r="105" spans="1:7" x14ac:dyDescent="0.3">
      <c r="A105" s="13" t="s">
        <v>1388</v>
      </c>
      <c r="B105" s="16">
        <f>'Ref. ACS-5-YR'!H1563</f>
        <v>48098</v>
      </c>
      <c r="C105" s="55">
        <f>'Ref. ACS-5-YR'!I1563</f>
        <v>0.40565751298832736</v>
      </c>
      <c r="D105" s="16">
        <f>'Ref. ACS-5-YR'!R1563</f>
        <v>112443</v>
      </c>
      <c r="E105" s="55">
        <f>'Ref. ACS-5-YR'!S1563</f>
        <v>0.41104198043545015</v>
      </c>
      <c r="F105" s="16">
        <f>'Ref. ACS-5-YR'!AB1563</f>
        <v>5861796</v>
      </c>
      <c r="G105" s="55">
        <f>'Ref. ACS-5-YR'!AC1563</f>
        <v>0.44700000000000001</v>
      </c>
    </row>
    <row r="106" spans="1:7" x14ac:dyDescent="0.3">
      <c r="A106" s="186" t="s">
        <v>1572</v>
      </c>
      <c r="B106" s="16">
        <f>'Ref. ACS-5-YR'!H1564</f>
        <v>1447</v>
      </c>
      <c r="C106" s="55">
        <f>'Ref. ACS-5-YR'!I1564</f>
        <v>1.2203967343634032E-2</v>
      </c>
      <c r="D106" s="16">
        <f>'Ref. ACS-5-YR'!R1564</f>
        <v>2081</v>
      </c>
      <c r="E106" s="55">
        <f>'Ref. ACS-5-YR'!S1564</f>
        <v>7.6072175349836966E-3</v>
      </c>
      <c r="F106" s="16">
        <f>'Ref. ACS-5-YR'!AB1564</f>
        <v>134109</v>
      </c>
      <c r="G106" s="55">
        <f>'Ref. ACS-5-YR'!AC1564</f>
        <v>0.01</v>
      </c>
    </row>
    <row r="107" spans="1:7" x14ac:dyDescent="0.3">
      <c r="A107" s="186" t="s">
        <v>1573</v>
      </c>
      <c r="B107" s="16">
        <f>'Ref. ACS-5-YR'!H1565</f>
        <v>947</v>
      </c>
      <c r="C107" s="55">
        <f>'Ref. ACS-5-YR'!I1565</f>
        <v>7.986977936711423E-3</v>
      </c>
      <c r="D107" s="16">
        <f>'Ref. ACS-5-YR'!R1565</f>
        <v>2086</v>
      </c>
      <c r="E107" s="55">
        <f>'Ref. ACS-5-YR'!S1565</f>
        <v>7.6254953281960549E-3</v>
      </c>
      <c r="F107" s="16">
        <f>'Ref. ACS-5-YR'!AB1565</f>
        <v>122304</v>
      </c>
      <c r="G107" s="55">
        <f>'Ref. ACS-5-YR'!AC1565</f>
        <v>8.9999999999999993E-3</v>
      </c>
    </row>
    <row r="108" spans="1:7" x14ac:dyDescent="0.3">
      <c r="A108" s="186" t="s">
        <v>1574</v>
      </c>
      <c r="B108" s="16">
        <f>'Ref. ACS-5-YR'!H1566</f>
        <v>7432</v>
      </c>
      <c r="C108" s="55">
        <f>'Ref. ACS-5-YR'!I1566</f>
        <v>6.2681330544497676E-2</v>
      </c>
      <c r="D108" s="16">
        <f>'Ref. ACS-5-YR'!R1566</f>
        <v>15550</v>
      </c>
      <c r="E108" s="55">
        <f>'Ref. ACS-5-YR'!S1566</f>
        <v>5.6843936890435598E-2</v>
      </c>
      <c r="F108" s="16">
        <f>'Ref. ACS-5-YR'!AB1566</f>
        <v>508460</v>
      </c>
      <c r="G108" s="55">
        <f>'Ref. ACS-5-YR'!AC1566</f>
        <v>3.9E-2</v>
      </c>
    </row>
    <row r="109" spans="1:7" x14ac:dyDescent="0.3">
      <c r="A109" s="186" t="s">
        <v>1575</v>
      </c>
      <c r="B109" s="16">
        <f>'Ref. ACS-5-YR'!H1567</f>
        <v>7202</v>
      </c>
      <c r="C109" s="55">
        <f>'Ref. ACS-5-YR'!I1567</f>
        <v>6.074151541731327E-2</v>
      </c>
      <c r="D109" s="16">
        <f>'Ref. ACS-5-YR'!R1567</f>
        <v>15048</v>
      </c>
      <c r="E109" s="55">
        <f>'Ref. ACS-5-YR'!S1567</f>
        <v>5.5008846451914784E-2</v>
      </c>
      <c r="F109" s="16">
        <f>'Ref. ACS-5-YR'!AB1567</f>
        <v>637220</v>
      </c>
      <c r="G109" s="55">
        <f>'Ref. ACS-5-YR'!AC1567</f>
        <v>4.9000000000000002E-2</v>
      </c>
    </row>
    <row r="110" spans="1:7" x14ac:dyDescent="0.3">
      <c r="A110" s="186" t="s">
        <v>1576</v>
      </c>
      <c r="B110" s="16">
        <f>'Ref. ACS-5-YR'!H1568</f>
        <v>8809</v>
      </c>
      <c r="C110" s="55">
        <f>'Ref. ACS-5-YR'!I1568</f>
        <v>7.4294919371162546E-2</v>
      </c>
      <c r="D110" s="16">
        <f>'Ref. ACS-5-YR'!R1568</f>
        <v>19249</v>
      </c>
      <c r="E110" s="55">
        <f>'Ref. ACS-5-YR'!S1568</f>
        <v>7.0365848308938578E-2</v>
      </c>
      <c r="F110" s="16">
        <f>'Ref. ACS-5-YR'!AB1568</f>
        <v>898705</v>
      </c>
      <c r="G110" s="55">
        <f>'Ref. ACS-5-YR'!AC1568</f>
        <v>6.9000000000000006E-2</v>
      </c>
    </row>
    <row r="111" spans="1:7" x14ac:dyDescent="0.3">
      <c r="A111" s="186" t="s">
        <v>1577</v>
      </c>
      <c r="B111" s="16">
        <f>'Ref. ACS-5-YR'!H1569</f>
        <v>10194</v>
      </c>
      <c r="C111" s="55">
        <f>'Ref. ACS-5-YR'!I1569</f>
        <v>8.5975980028338173E-2</v>
      </c>
      <c r="D111" s="16">
        <f>'Ref. ACS-5-YR'!R1569</f>
        <v>20698</v>
      </c>
      <c r="E111" s="55">
        <f>'Ref. ACS-5-YR'!S1569</f>
        <v>7.566275278188013E-2</v>
      </c>
      <c r="F111" s="16">
        <f>'Ref. ACS-5-YR'!AB1569</f>
        <v>1114211</v>
      </c>
      <c r="G111" s="55">
        <f>'Ref. ACS-5-YR'!AC1569</f>
        <v>8.5000000000000006E-2</v>
      </c>
    </row>
    <row r="112" spans="1:7" x14ac:dyDescent="0.3">
      <c r="A112" s="186" t="s">
        <v>1578</v>
      </c>
      <c r="B112" s="16">
        <f>'Ref. ACS-5-YR'!H1570</f>
        <v>5146</v>
      </c>
      <c r="C112" s="55">
        <f>'Ref. ACS-5-YR'!I1570</f>
        <v>4.34012549760475E-2</v>
      </c>
      <c r="D112" s="16">
        <f>'Ref. ACS-5-YR'!R1570</f>
        <v>13566</v>
      </c>
      <c r="E112" s="55">
        <f>'Ref. ACS-5-YR'!S1570</f>
        <v>4.959130854377166E-2</v>
      </c>
      <c r="F112" s="16">
        <f>'Ref. ACS-5-YR'!AB1570</f>
        <v>834432</v>
      </c>
      <c r="G112" s="55">
        <f>'Ref. ACS-5-YR'!AC1570</f>
        <v>6.4000000000000001E-2</v>
      </c>
    </row>
    <row r="113" spans="1:13" x14ac:dyDescent="0.3">
      <c r="A113" s="186" t="s">
        <v>1579</v>
      </c>
      <c r="B113" s="16">
        <f>'Ref. ACS-5-YR'!H1571</f>
        <v>3919</v>
      </c>
      <c r="C113" s="55">
        <f>'Ref. ACS-5-YR'!I1571</f>
        <v>3.3052762971459412E-2</v>
      </c>
      <c r="D113" s="16">
        <f>'Ref. ACS-5-YR'!R1571</f>
        <v>12511</v>
      </c>
      <c r="E113" s="55">
        <f>'Ref. ACS-5-YR'!S1571</f>
        <v>4.5734694175963972E-2</v>
      </c>
      <c r="F113" s="16">
        <f>'Ref. ACS-5-YR'!AB1571</f>
        <v>689973</v>
      </c>
      <c r="G113" s="55">
        <f>'Ref. ACS-5-YR'!AC1571</f>
        <v>5.2999999999999999E-2</v>
      </c>
    </row>
    <row r="114" spans="1:13" x14ac:dyDescent="0.3">
      <c r="A114" s="186" t="s">
        <v>1580</v>
      </c>
      <c r="B114" s="16">
        <f>'Ref. ACS-5-YR'!H1572</f>
        <v>924</v>
      </c>
      <c r="C114" s="55">
        <f>'Ref. ACS-5-YR'!I1572</f>
        <v>7.792996423992983E-3</v>
      </c>
      <c r="D114" s="16">
        <f>'Ref. ACS-5-YR'!R1572</f>
        <v>5453</v>
      </c>
      <c r="E114" s="55">
        <f>'Ref. ACS-5-YR'!S1572</f>
        <v>1.9933761277398411E-2</v>
      </c>
      <c r="F114" s="16">
        <f>'Ref. ACS-5-YR'!AB1572</f>
        <v>332220</v>
      </c>
      <c r="G114" s="55">
        <f>'Ref. ACS-5-YR'!AC1572</f>
        <v>2.5000000000000001E-2</v>
      </c>
    </row>
    <row r="115" spans="1:13" x14ac:dyDescent="0.3">
      <c r="A115" s="186" t="s">
        <v>1581</v>
      </c>
      <c r="B115" s="16">
        <f>'Ref. ACS-5-YR'!H1573</f>
        <v>2078</v>
      </c>
      <c r="C115" s="55">
        <f>'Ref. ACS-5-YR'!I1573</f>
        <v>1.7525807975170365E-2</v>
      </c>
      <c r="D115" s="16">
        <f>'Ref. ACS-5-YR'!R1573</f>
        <v>6201</v>
      </c>
      <c r="E115" s="55">
        <f>'Ref. ACS-5-YR'!S1573</f>
        <v>2.2668119141967275E-2</v>
      </c>
      <c r="F115" s="16">
        <f>'Ref. ACS-5-YR'!AB1573</f>
        <v>590162</v>
      </c>
      <c r="G115" s="55">
        <f>'Ref. ACS-5-YR'!AC1573</f>
        <v>4.4999999999999998E-2</v>
      </c>
    </row>
    <row r="116" spans="1:13" x14ac:dyDescent="0.3">
      <c r="A116" t="s">
        <v>1582</v>
      </c>
      <c r="B116" s="2"/>
    </row>
    <row r="117" spans="1:13" ht="30" customHeight="1" x14ac:dyDescent="0.3">
      <c r="A117" s="350" t="s">
        <v>2480</v>
      </c>
      <c r="B117" s="350"/>
      <c r="C117" s="350"/>
      <c r="D117" s="350"/>
      <c r="E117" s="350"/>
      <c r="F117" s="350"/>
      <c r="G117" s="350"/>
    </row>
    <row r="120" spans="1:13" x14ac:dyDescent="0.3">
      <c r="M120"/>
    </row>
    <row r="121" spans="1:13" x14ac:dyDescent="0.3">
      <c r="A121" s="1" t="s">
        <v>2471</v>
      </c>
      <c r="B121" s="114"/>
      <c r="C121" s="114" t="s">
        <v>179</v>
      </c>
      <c r="D121" s="114"/>
      <c r="E121" s="114" t="s">
        <v>179</v>
      </c>
      <c r="F121" s="114"/>
      <c r="G121" s="114" t="s">
        <v>179</v>
      </c>
    </row>
    <row r="122" spans="1:13" ht="26.4" customHeight="1" x14ac:dyDescent="0.3">
      <c r="A122" s="156"/>
      <c r="B122" s="60" t="str">
        <f>B3</f>
        <v>City of Bakersfield</v>
      </c>
      <c r="C122" s="60" t="str">
        <f>B3</f>
        <v>City of Bakersfield</v>
      </c>
      <c r="D122" s="60" t="str">
        <f>B4</f>
        <v>Kern County</v>
      </c>
      <c r="E122" s="60" t="str">
        <f>B4</f>
        <v>Kern County</v>
      </c>
      <c r="F122" s="60" t="s">
        <v>173</v>
      </c>
      <c r="G122" s="60" t="s">
        <v>173</v>
      </c>
      <c r="M122" s="61" t="s">
        <v>117</v>
      </c>
    </row>
    <row r="123" spans="1:13" x14ac:dyDescent="0.3">
      <c r="A123" s="13" t="s">
        <v>174</v>
      </c>
      <c r="B123" s="16">
        <f>'Ref. ACS-5-YR'!H1163</f>
        <v>118568</v>
      </c>
      <c r="C123" s="55" t="str">
        <f>'Ref. ACS-5-YR'!I1163</f>
        <v xml:space="preserve"> </v>
      </c>
      <c r="D123" s="16">
        <f>'Ref. ACS-5-YR'!R1163</f>
        <v>273556</v>
      </c>
      <c r="E123" s="55" t="str">
        <f>'Ref. ACS-5-YR'!S1163</f>
        <v xml:space="preserve"> </v>
      </c>
      <c r="F123" s="16">
        <f>'Ref. ACS-5-YR'!AB1163</f>
        <v>13103114</v>
      </c>
      <c r="G123" s="55" t="str">
        <f>'Ref. ACS-5-YR'!AC1163</f>
        <v xml:space="preserve"> </v>
      </c>
    </row>
    <row r="124" spans="1:13" x14ac:dyDescent="0.3">
      <c r="A124" s="13" t="s">
        <v>1584</v>
      </c>
      <c r="B124" s="16">
        <f>'Ref. ACS-5-YR'!H1164</f>
        <v>70470</v>
      </c>
      <c r="C124" s="55">
        <f>'Ref. ACS-5-YR'!I1164</f>
        <v>0.59434248701167258</v>
      </c>
      <c r="D124" s="16">
        <f>'Ref. ACS-5-YR'!R1164</f>
        <v>161113</v>
      </c>
      <c r="E124" s="55">
        <f>'Ref. ACS-5-YR'!S1164</f>
        <v>0.58895801956454985</v>
      </c>
      <c r="F124" s="16">
        <f>'Ref. ACS-5-YR'!AB1164</f>
        <v>7241318</v>
      </c>
      <c r="G124" s="55">
        <f>'Ref. ACS-5-YR'!AC1164</f>
        <v>0.55300000000000005</v>
      </c>
    </row>
    <row r="125" spans="1:13" x14ac:dyDescent="0.3">
      <c r="A125" s="13" t="s">
        <v>1585</v>
      </c>
      <c r="B125" s="16">
        <f>'Ref. ACS-5-YR'!H1165</f>
        <v>70343</v>
      </c>
      <c r="C125" s="55">
        <f>'Ref. ACS-5-YR'!I1165</f>
        <v>0.59327137170231425</v>
      </c>
      <c r="D125" s="16">
        <f>'Ref. ACS-5-YR'!R1165</f>
        <v>160769</v>
      </c>
      <c r="E125" s="55">
        <f>'Ref. ACS-5-YR'!S1165</f>
        <v>0.58770050739153956</v>
      </c>
      <c r="F125" s="16">
        <f>'Ref. ACS-5-YR'!AB1165</f>
        <v>7223884</v>
      </c>
      <c r="G125" s="55">
        <f>'Ref. ACS-5-YR'!AC1165</f>
        <v>0.55100000000000005</v>
      </c>
    </row>
    <row r="126" spans="1:13" x14ac:dyDescent="0.3">
      <c r="A126" s="13" t="s">
        <v>1586</v>
      </c>
      <c r="B126" s="16">
        <f>'Ref. ACS-5-YR'!H1166</f>
        <v>127</v>
      </c>
      <c r="C126" s="55">
        <f>'Ref. ACS-5-YR'!I1166</f>
        <v>1.0711153093583428E-3</v>
      </c>
      <c r="D126" s="16">
        <f>'Ref. ACS-5-YR'!R1166</f>
        <v>344</v>
      </c>
      <c r="E126" s="55">
        <f>'Ref. ACS-5-YR'!S1166</f>
        <v>1.2575121730102794E-3</v>
      </c>
      <c r="F126" s="16">
        <f>'Ref. ACS-5-YR'!AB1166</f>
        <v>17434</v>
      </c>
      <c r="G126" s="55">
        <f>'Ref. ACS-5-YR'!AC1166</f>
        <v>1E-3</v>
      </c>
    </row>
    <row r="127" spans="1:13" x14ac:dyDescent="0.3">
      <c r="A127" s="13" t="s">
        <v>1587</v>
      </c>
      <c r="B127" s="16">
        <f>'Ref. ACS-5-YR'!H1167</f>
        <v>48098</v>
      </c>
      <c r="C127" s="55">
        <f>'Ref. ACS-5-YR'!I1167</f>
        <v>0.40565751298832736</v>
      </c>
      <c r="D127" s="16">
        <f>'Ref. ACS-5-YR'!R1167</f>
        <v>112443</v>
      </c>
      <c r="E127" s="55">
        <f>'Ref. ACS-5-YR'!S1167</f>
        <v>0.41104198043545015</v>
      </c>
      <c r="F127" s="16">
        <f>'Ref. ACS-5-YR'!AB1167</f>
        <v>5861796</v>
      </c>
      <c r="G127" s="55">
        <f>'Ref. ACS-5-YR'!AC1167</f>
        <v>0.44700000000000001</v>
      </c>
    </row>
    <row r="128" spans="1:13" x14ac:dyDescent="0.3">
      <c r="A128" s="13" t="s">
        <v>1585</v>
      </c>
      <c r="B128" s="16">
        <f>'Ref. ACS-5-YR'!H1168</f>
        <v>47827</v>
      </c>
      <c r="C128" s="55">
        <f>'Ref. ACS-5-YR'!I1168</f>
        <v>0.4033719047297753</v>
      </c>
      <c r="D128" s="16">
        <f>'Ref. ACS-5-YR'!R1168</f>
        <v>111628</v>
      </c>
      <c r="E128" s="55">
        <f>'Ref. ACS-5-YR'!S1168</f>
        <v>0.40806270014183565</v>
      </c>
      <c r="F128" s="16">
        <f>'Ref. ACS-5-YR'!AB1168</f>
        <v>5824888</v>
      </c>
      <c r="G128" s="55">
        <f>'Ref. ACS-5-YR'!AC1168</f>
        <v>0.44500000000000001</v>
      </c>
    </row>
    <row r="129" spans="1:13" x14ac:dyDescent="0.3">
      <c r="A129" s="13" t="s">
        <v>1588</v>
      </c>
      <c r="B129" s="16">
        <f>'Ref. ACS-5-YR'!H1169</f>
        <v>271</v>
      </c>
      <c r="C129" s="55">
        <f>'Ref. ACS-5-YR'!I1169</f>
        <v>2.2856082585520545E-3</v>
      </c>
      <c r="D129" s="16">
        <f>'Ref. ACS-5-YR'!R1169</f>
        <v>815</v>
      </c>
      <c r="E129" s="55">
        <f>'Ref. ACS-5-YR'!S1169</f>
        <v>2.9792802936144704E-3</v>
      </c>
      <c r="F129" s="16">
        <f>'Ref. ACS-5-YR'!AB1169</f>
        <v>36908</v>
      </c>
      <c r="G129" s="55">
        <f>'Ref. ACS-5-YR'!AC1169</f>
        <v>3.0000000000000001E-3</v>
      </c>
    </row>
    <row r="130" spans="1:13" x14ac:dyDescent="0.3">
      <c r="A130" t="s">
        <v>1589</v>
      </c>
    </row>
    <row r="131" spans="1:13" s="72" customFormat="1" ht="29.4" customHeight="1" x14ac:dyDescent="0.3">
      <c r="A131" s="350" t="s">
        <v>2480</v>
      </c>
      <c r="B131" s="350"/>
      <c r="C131" s="350"/>
      <c r="D131" s="350"/>
      <c r="E131" s="350"/>
      <c r="F131" s="350"/>
      <c r="G131" s="350"/>
      <c r="I131" s="42"/>
      <c r="J131" s="42"/>
      <c r="K131" s="42"/>
      <c r="L131" s="279"/>
      <c r="M131" s="72" t="str">
        <f>A130</f>
        <v>Source: U.S. Census Bureau, ACS 16-20 (5-year Estimates), Table B25049</v>
      </c>
    </row>
    <row r="133" spans="1:13" x14ac:dyDescent="0.3">
      <c r="A133" s="1" t="s">
        <v>2470</v>
      </c>
      <c r="B133" s="114"/>
      <c r="C133" s="114" t="s">
        <v>179</v>
      </c>
      <c r="D133" s="114"/>
      <c r="E133" s="114" t="s">
        <v>179</v>
      </c>
      <c r="F133" s="114"/>
      <c r="G133" s="114" t="s">
        <v>179</v>
      </c>
      <c r="M133" s="61" t="s">
        <v>117</v>
      </c>
    </row>
    <row r="134" spans="1:13" ht="28.95" customHeight="1" x14ac:dyDescent="0.3">
      <c r="A134" s="156"/>
      <c r="B134" s="60" t="str">
        <f>B3</f>
        <v>City of Bakersfield</v>
      </c>
      <c r="C134" s="60" t="str">
        <f>B3</f>
        <v>City of Bakersfield</v>
      </c>
      <c r="D134" s="60" t="str">
        <f>B4</f>
        <v>Kern County</v>
      </c>
      <c r="E134" s="60" t="str">
        <f>B4</f>
        <v>Kern County</v>
      </c>
      <c r="F134" s="60" t="s">
        <v>173</v>
      </c>
      <c r="G134" s="60" t="s">
        <v>173</v>
      </c>
    </row>
    <row r="135" spans="1:13" x14ac:dyDescent="0.3">
      <c r="A135" s="13" t="s">
        <v>174</v>
      </c>
      <c r="B135" s="16">
        <f>'Ref. ACS-5-YR'!H1173</f>
        <v>118568</v>
      </c>
      <c r="C135" s="55" t="str">
        <f>'Ref. ACS-5-YR'!I1173</f>
        <v xml:space="preserve"> </v>
      </c>
      <c r="D135" s="16">
        <f>'Ref. ACS-5-YR'!R1173</f>
        <v>273556</v>
      </c>
      <c r="E135" s="55" t="str">
        <f>'Ref. ACS-5-YR'!S1173</f>
        <v xml:space="preserve"> </v>
      </c>
      <c r="F135" s="16">
        <f>'Ref. ACS-5-YR'!AB1173</f>
        <v>13103114</v>
      </c>
      <c r="G135" s="55" t="str">
        <f>'Ref. ACS-5-YR'!AC1173</f>
        <v xml:space="preserve"> </v>
      </c>
    </row>
    <row r="136" spans="1:13" x14ac:dyDescent="0.3">
      <c r="A136" s="13" t="s">
        <v>1584</v>
      </c>
      <c r="B136" s="16">
        <f>'Ref. ACS-5-YR'!H1174</f>
        <v>70470</v>
      </c>
      <c r="C136" s="55">
        <f>'Ref. ACS-5-YR'!I1174</f>
        <v>0.59434248701167258</v>
      </c>
      <c r="D136" s="16">
        <f>'Ref. ACS-5-YR'!R1174</f>
        <v>161113</v>
      </c>
      <c r="E136" s="55">
        <f>'Ref. ACS-5-YR'!S1174</f>
        <v>0.58895801956454985</v>
      </c>
      <c r="F136" s="16">
        <f>'Ref. ACS-5-YR'!AB1174</f>
        <v>7241318</v>
      </c>
      <c r="G136" s="55">
        <f>'Ref. ACS-5-YR'!AC1174</f>
        <v>0.55300000000000005</v>
      </c>
    </row>
    <row r="137" spans="1:13" x14ac:dyDescent="0.3">
      <c r="A137" s="13" t="s">
        <v>1590</v>
      </c>
      <c r="B137" s="16">
        <f>'Ref. ACS-5-YR'!H1175</f>
        <v>70312</v>
      </c>
      <c r="C137" s="55">
        <f>'Ref. ACS-5-YR'!I1175</f>
        <v>0.59300991835908512</v>
      </c>
      <c r="D137" s="16">
        <f>'Ref. ACS-5-YR'!R1175</f>
        <v>160612</v>
      </c>
      <c r="E137" s="55">
        <f>'Ref. ACS-5-YR'!S1175</f>
        <v>0.58712658468467149</v>
      </c>
      <c r="F137" s="16">
        <f>'Ref. ACS-5-YR'!AB1175</f>
        <v>7217842</v>
      </c>
      <c r="G137" s="55">
        <f>'Ref. ACS-5-YR'!AC1175</f>
        <v>0.55100000000000005</v>
      </c>
    </row>
    <row r="138" spans="1:13" x14ac:dyDescent="0.3">
      <c r="A138" s="13" t="s">
        <v>1591</v>
      </c>
      <c r="B138" s="16">
        <f>'Ref. ACS-5-YR'!H1176</f>
        <v>158</v>
      </c>
      <c r="C138" s="55">
        <f>'Ref. ACS-5-YR'!I1176</f>
        <v>1.3325686525875447E-3</v>
      </c>
      <c r="D138" s="16">
        <f>'Ref. ACS-5-YR'!R1176</f>
        <v>501</v>
      </c>
      <c r="E138" s="55">
        <f>'Ref. ACS-5-YR'!S1176</f>
        <v>1.831434879878343E-3</v>
      </c>
      <c r="F138" s="16">
        <f>'Ref. ACS-5-YR'!AB1176</f>
        <v>23476</v>
      </c>
      <c r="G138" s="55">
        <f>'Ref. ACS-5-YR'!AC1176</f>
        <v>2E-3</v>
      </c>
    </row>
    <row r="139" spans="1:13" x14ac:dyDescent="0.3">
      <c r="A139" s="13" t="s">
        <v>1587</v>
      </c>
      <c r="B139" s="16">
        <f>'Ref. ACS-5-YR'!H1177</f>
        <v>48098</v>
      </c>
      <c r="C139" s="55">
        <f>'Ref. ACS-5-YR'!I1177</f>
        <v>0.40565751298832736</v>
      </c>
      <c r="D139" s="16">
        <f>'Ref. ACS-5-YR'!R1177</f>
        <v>112443</v>
      </c>
      <c r="E139" s="55">
        <f>'Ref. ACS-5-YR'!S1177</f>
        <v>0.41104198043545015</v>
      </c>
      <c r="F139" s="16">
        <f>'Ref. ACS-5-YR'!AB1177</f>
        <v>5861796</v>
      </c>
      <c r="G139" s="55">
        <f>'Ref. ACS-5-YR'!AC1177</f>
        <v>0.44700000000000001</v>
      </c>
    </row>
    <row r="140" spans="1:13" x14ac:dyDescent="0.3">
      <c r="A140" s="13" t="s">
        <v>1590</v>
      </c>
      <c r="B140" s="16">
        <f>'Ref. ACS-5-YR'!H1178</f>
        <v>46955</v>
      </c>
      <c r="C140" s="55">
        <f>'Ref. ACS-5-YR'!I1178</f>
        <v>0.3960174752041023</v>
      </c>
      <c r="D140" s="16">
        <f>'Ref. ACS-5-YR'!R1178</f>
        <v>110626</v>
      </c>
      <c r="E140" s="55">
        <f>'Ref. ACS-5-YR'!S1178</f>
        <v>0.404399830382079</v>
      </c>
      <c r="F140" s="16">
        <f>'Ref. ACS-5-YR'!AB1178</f>
        <v>5733612</v>
      </c>
      <c r="G140" s="55">
        <f>'Ref. ACS-5-YR'!AC1178</f>
        <v>0.438</v>
      </c>
    </row>
    <row r="141" spans="1:13" x14ac:dyDescent="0.3">
      <c r="A141" s="13" t="s">
        <v>1592</v>
      </c>
      <c r="B141" s="16">
        <f>'Ref. ACS-5-YR'!H1179</f>
        <v>1143</v>
      </c>
      <c r="C141" s="55">
        <f>'Ref. ACS-5-YR'!I1179</f>
        <v>9.6400377842250865E-3</v>
      </c>
      <c r="D141" s="16">
        <f>'Ref. ACS-5-YR'!R1179</f>
        <v>1817</v>
      </c>
      <c r="E141" s="55">
        <f>'Ref. ACS-5-YR'!S1179</f>
        <v>6.6421500533711559E-3</v>
      </c>
      <c r="F141" s="16">
        <f>'Ref. ACS-5-YR'!AB1179</f>
        <v>128184</v>
      </c>
      <c r="G141" s="55">
        <f>'Ref. ACS-5-YR'!AC1179</f>
        <v>0.01</v>
      </c>
    </row>
    <row r="142" spans="1:13" x14ac:dyDescent="0.3">
      <c r="A142" t="s">
        <v>1593</v>
      </c>
      <c r="M142" s="42" t="str">
        <f>A142</f>
        <v>Source: U.S. Census Bureau, ACS 16-20 (5-year Estimates), Table B25053</v>
      </c>
    </row>
    <row r="143" spans="1:13" s="72" customFormat="1" ht="29.4" customHeight="1" x14ac:dyDescent="0.3">
      <c r="A143" s="350" t="s">
        <v>2480</v>
      </c>
      <c r="B143" s="350"/>
      <c r="C143" s="350"/>
      <c r="D143" s="350"/>
      <c r="E143" s="350"/>
      <c r="F143" s="350"/>
      <c r="G143" s="350"/>
      <c r="I143" s="42"/>
      <c r="J143" s="42"/>
      <c r="K143" s="42"/>
      <c r="L143" s="279"/>
    </row>
    <row r="145" spans="1:13" x14ac:dyDescent="0.3">
      <c r="A145" s="1" t="s">
        <v>1594</v>
      </c>
      <c r="M145" s="61" t="s">
        <v>1595</v>
      </c>
    </row>
    <row r="146" spans="1:13" x14ac:dyDescent="0.3">
      <c r="A146" s="48"/>
      <c r="B146" s="91">
        <v>2010</v>
      </c>
      <c r="C146" s="91">
        <v>2015</v>
      </c>
      <c r="D146" s="91">
        <v>2020</v>
      </c>
    </row>
    <row r="147" spans="1:13" x14ac:dyDescent="0.3">
      <c r="A147" s="13" t="s">
        <v>1596</v>
      </c>
      <c r="B147" s="6">
        <f>'Ref. ACS-5-YR Add.'!B28</f>
        <v>144134</v>
      </c>
      <c r="C147" s="6">
        <f>'Ref. ACS-5-YR Add.'!E28</f>
        <v>151854</v>
      </c>
      <c r="D147" s="6">
        <f>'Ref. ACS-5-YR Add.'!H28</f>
        <v>162760</v>
      </c>
    </row>
    <row r="148" spans="1:13" x14ac:dyDescent="0.3">
      <c r="A148" s="13" t="s">
        <v>1539</v>
      </c>
      <c r="B148" s="16">
        <f>'Ref. ACS-5-YR'!B924</f>
        <v>114587</v>
      </c>
      <c r="C148" s="16">
        <f>'Ref. ACS-5-YR'!E924</f>
        <v>120553</v>
      </c>
      <c r="D148" s="16">
        <f>'Ref. ACS-5-YR'!H924</f>
        <v>125143</v>
      </c>
      <c r="L148" s="275"/>
    </row>
    <row r="149" spans="1:13" x14ac:dyDescent="0.3">
      <c r="A149" s="13" t="s">
        <v>1597</v>
      </c>
      <c r="B149" s="86">
        <f>B147/B148</f>
        <v>1.2578564758654995</v>
      </c>
      <c r="C149" s="86">
        <f>C147/C148</f>
        <v>1.259645135334666</v>
      </c>
      <c r="D149" s="86">
        <f>D147/D148</f>
        <v>1.3005921226117321</v>
      </c>
      <c r="L149" s="274"/>
    </row>
    <row r="150" spans="1:13" x14ac:dyDescent="0.3">
      <c r="A150" t="s">
        <v>1598</v>
      </c>
      <c r="L150" s="274"/>
    </row>
    <row r="151" spans="1:13" x14ac:dyDescent="0.3">
      <c r="L151" s="274"/>
    </row>
    <row r="152" spans="1:13" x14ac:dyDescent="0.3">
      <c r="L152" s="274"/>
    </row>
    <row r="153" spans="1:13" x14ac:dyDescent="0.3">
      <c r="L153" s="274"/>
    </row>
    <row r="154" spans="1:13" x14ac:dyDescent="0.3">
      <c r="L154" s="274"/>
    </row>
    <row r="155" spans="1:13" x14ac:dyDescent="0.3">
      <c r="L155" s="274"/>
    </row>
    <row r="156" spans="1:13" x14ac:dyDescent="0.3">
      <c r="L156" s="274"/>
    </row>
    <row r="159" spans="1:13" x14ac:dyDescent="0.3">
      <c r="M159" s="42" t="str">
        <f>A150</f>
        <v>Source: U.S. Census Bureau, ACS 06-10, 11-15, 16-20 (5-year Estimates), Table B25001, C24050.</v>
      </c>
    </row>
    <row r="163" spans="1:13" x14ac:dyDescent="0.3">
      <c r="A163" s="1" t="s">
        <v>2472</v>
      </c>
      <c r="M163" s="61" t="s">
        <v>1599</v>
      </c>
    </row>
    <row r="164" spans="1:13" ht="28.95" customHeight="1" x14ac:dyDescent="0.3">
      <c r="A164" s="80"/>
      <c r="B164" s="60" t="str">
        <f>B3</f>
        <v>City of Bakersfield</v>
      </c>
      <c r="C164" s="60" t="s">
        <v>179</v>
      </c>
      <c r="D164" s="60" t="str">
        <f>B4</f>
        <v>Kern County</v>
      </c>
      <c r="E164" s="60" t="s">
        <v>179</v>
      </c>
      <c r="F164" s="60" t="s">
        <v>173</v>
      </c>
      <c r="G164" s="60" t="s">
        <v>179</v>
      </c>
      <c r="H164" s="58"/>
      <c r="I164" s="58"/>
      <c r="J164" s="58"/>
      <c r="K164" s="58"/>
    </row>
    <row r="165" spans="1:13" x14ac:dyDescent="0.3">
      <c r="A165" s="13" t="s">
        <v>180</v>
      </c>
      <c r="B165" s="16">
        <f>'Ref. ACS-5-YR'!H988</f>
        <v>6575</v>
      </c>
      <c r="C165" s="55"/>
      <c r="D165" s="16">
        <f>'Ref. ACS-5-YR'!R988</f>
        <v>25623</v>
      </c>
      <c r="E165" s="55"/>
      <c r="F165" s="16">
        <f>'Ref. ACS-5-YR'!AB988</f>
        <v>1107831</v>
      </c>
      <c r="G165" s="55"/>
      <c r="H165" s="54"/>
      <c r="I165" s="54"/>
      <c r="J165" s="54"/>
      <c r="K165" s="54"/>
      <c r="M165" s="52"/>
    </row>
    <row r="166" spans="1:13" x14ac:dyDescent="0.3">
      <c r="A166" s="13" t="s">
        <v>1600</v>
      </c>
      <c r="B166" s="16">
        <f>'Ref. ACS-5-YR'!H989</f>
        <v>1770</v>
      </c>
      <c r="C166" s="55">
        <f>'Ref. ACS-5-YR'!I989</f>
        <v>0.26920152091254751</v>
      </c>
      <c r="D166" s="16">
        <f>'Ref. ACS-5-YR'!R989</f>
        <v>4982</v>
      </c>
      <c r="E166" s="55">
        <f>'Ref. ACS-5-YR'!S989</f>
        <v>0.19443468758537252</v>
      </c>
      <c r="F166" s="16">
        <f>'Ref. ACS-5-YR'!AB989</f>
        <v>227993</v>
      </c>
      <c r="G166" s="55">
        <f>'Ref. ACS-5-YR'!AC989</f>
        <v>0.20599999999999999</v>
      </c>
      <c r="H166" s="54"/>
      <c r="I166" s="54"/>
      <c r="J166" s="54"/>
      <c r="K166" s="54"/>
      <c r="L166" s="275"/>
    </row>
    <row r="167" spans="1:13" x14ac:dyDescent="0.3">
      <c r="A167" s="13" t="s">
        <v>1601</v>
      </c>
      <c r="B167" s="16">
        <f>'Ref. ACS-5-YR'!H990</f>
        <v>452</v>
      </c>
      <c r="C167" s="55">
        <f>'Ref. ACS-5-YR'!I990</f>
        <v>6.8745247148288974E-2</v>
      </c>
      <c r="D167" s="16">
        <f>'Ref. ACS-5-YR'!R990</f>
        <v>918</v>
      </c>
      <c r="E167" s="55">
        <f>'Ref. ACS-5-YR'!S990</f>
        <v>3.5827186512118019E-2</v>
      </c>
      <c r="F167" s="16">
        <f>'Ref. ACS-5-YR'!AB990</f>
        <v>54898</v>
      </c>
      <c r="G167" s="55">
        <f>'Ref. ACS-5-YR'!AC990</f>
        <v>0.05</v>
      </c>
      <c r="H167" s="54"/>
      <c r="I167" s="54"/>
      <c r="J167" s="54"/>
      <c r="K167" s="54"/>
      <c r="L167" s="274"/>
    </row>
    <row r="168" spans="1:13" x14ac:dyDescent="0.3">
      <c r="A168" s="13" t="s">
        <v>1602</v>
      </c>
      <c r="B168" s="16">
        <f>'Ref. ACS-5-YR'!H991</f>
        <v>698</v>
      </c>
      <c r="C168" s="55">
        <f>'Ref. ACS-5-YR'!I991</f>
        <v>0.10615969581749049</v>
      </c>
      <c r="D168" s="16">
        <f>'Ref. ACS-5-YR'!R991</f>
        <v>2646</v>
      </c>
      <c r="E168" s="55">
        <f>'Ref. ACS-5-YR'!S991</f>
        <v>0.10326659641728135</v>
      </c>
      <c r="F168" s="16">
        <f>'Ref. ACS-5-YR'!AB991</f>
        <v>77702</v>
      </c>
      <c r="G168" s="55">
        <f>'Ref. ACS-5-YR'!AC991</f>
        <v>7.0000000000000007E-2</v>
      </c>
      <c r="H168" s="54"/>
      <c r="I168" s="54"/>
      <c r="J168" s="54"/>
      <c r="K168" s="54"/>
      <c r="L168" s="274"/>
    </row>
    <row r="169" spans="1:13" x14ac:dyDescent="0.3">
      <c r="A169" s="13" t="s">
        <v>1603</v>
      </c>
      <c r="B169" s="16">
        <f>'Ref. ACS-5-YR'!H992</f>
        <v>365</v>
      </c>
      <c r="C169" s="55">
        <f>'Ref. ACS-5-YR'!I992</f>
        <v>5.5513307984790872E-2</v>
      </c>
      <c r="D169" s="16">
        <f>'Ref. ACS-5-YR'!R992</f>
        <v>884</v>
      </c>
      <c r="E169" s="55">
        <f>'Ref. ACS-5-YR'!S992</f>
        <v>3.4500253678335868E-2</v>
      </c>
      <c r="F169" s="16">
        <f>'Ref. ACS-5-YR'!AB992</f>
        <v>53437</v>
      </c>
      <c r="G169" s="55">
        <f>'Ref. ACS-5-YR'!AC992</f>
        <v>4.8000000000000001E-2</v>
      </c>
      <c r="H169" s="54"/>
      <c r="I169" s="54"/>
      <c r="J169" s="54"/>
      <c r="K169" s="54"/>
      <c r="L169" s="274"/>
    </row>
    <row r="170" spans="1:13" x14ac:dyDescent="0.3">
      <c r="A170" s="13" t="s">
        <v>1604</v>
      </c>
      <c r="B170" s="16">
        <f>'Ref. ACS-5-YR'!H993</f>
        <v>878</v>
      </c>
      <c r="C170" s="55">
        <f>'Ref. ACS-5-YR'!I993</f>
        <v>0.1335361216730038</v>
      </c>
      <c r="D170" s="16">
        <f>'Ref. ACS-5-YR'!R993</f>
        <v>7179</v>
      </c>
      <c r="E170" s="55">
        <f>'Ref. ACS-5-YR'!S993</f>
        <v>0.28017796510947196</v>
      </c>
      <c r="F170" s="16">
        <f>'Ref. ACS-5-YR'!AB993</f>
        <v>378023</v>
      </c>
      <c r="G170" s="55">
        <f>'Ref. ACS-5-YR'!AC993</f>
        <v>0.34100000000000003</v>
      </c>
      <c r="H170" s="54"/>
      <c r="I170" s="54"/>
      <c r="J170" s="54"/>
      <c r="K170" s="54"/>
      <c r="L170" s="274"/>
    </row>
    <row r="171" spans="1:13" x14ac:dyDescent="0.3">
      <c r="A171" s="13" t="s">
        <v>1605</v>
      </c>
      <c r="B171" s="16">
        <f>'Ref. ACS-5-YR'!H994</f>
        <v>14</v>
      </c>
      <c r="C171" s="55">
        <f>'Ref. ACS-5-YR'!I994</f>
        <v>2.1292775665399241E-3</v>
      </c>
      <c r="D171" s="16">
        <f>'Ref. ACS-5-YR'!R994</f>
        <v>147</v>
      </c>
      <c r="E171" s="55">
        <f>'Ref. ACS-5-YR'!S994</f>
        <v>5.7370331342934079E-3</v>
      </c>
      <c r="F171" s="16">
        <f>'Ref. ACS-5-YR'!AB994</f>
        <v>3326</v>
      </c>
      <c r="G171" s="55">
        <f>'Ref. ACS-5-YR'!AC994</f>
        <v>3.0000000000000001E-3</v>
      </c>
      <c r="H171" s="54"/>
      <c r="I171" s="54"/>
      <c r="J171" s="54"/>
      <c r="K171" s="54"/>
      <c r="L171" s="274"/>
    </row>
    <row r="172" spans="1:13" x14ac:dyDescent="0.3">
      <c r="A172" s="13" t="s">
        <v>1606</v>
      </c>
      <c r="B172" s="16">
        <f>'Ref. ACS-5-YR'!H995</f>
        <v>2398</v>
      </c>
      <c r="C172" s="55">
        <f>'Ref. ACS-5-YR'!I995</f>
        <v>0.36471482889733842</v>
      </c>
      <c r="D172" s="16">
        <f>'Ref. ACS-5-YR'!R995</f>
        <v>8867</v>
      </c>
      <c r="E172" s="55">
        <f>'Ref. ACS-5-YR'!S995</f>
        <v>0.3460562775631269</v>
      </c>
      <c r="F172" s="16">
        <f>'Ref. ACS-5-YR'!AB995</f>
        <v>312452</v>
      </c>
      <c r="G172" s="55">
        <f>'Ref. ACS-5-YR'!AC995</f>
        <v>0.28199999999999997</v>
      </c>
      <c r="H172" s="54"/>
      <c r="I172" s="54"/>
      <c r="J172" s="54"/>
      <c r="K172" s="54"/>
      <c r="L172" s="274"/>
    </row>
    <row r="173" spans="1:13" x14ac:dyDescent="0.3">
      <c r="A173" t="s">
        <v>1607</v>
      </c>
      <c r="L173" s="287"/>
    </row>
    <row r="174" spans="1:13" x14ac:dyDescent="0.3">
      <c r="A174" s="359" t="s">
        <v>2473</v>
      </c>
      <c r="B174" s="359"/>
      <c r="C174" s="359"/>
      <c r="D174" s="359"/>
      <c r="E174" s="359"/>
      <c r="F174" s="359"/>
      <c r="G174" s="359"/>
      <c r="H174" s="359"/>
      <c r="I174" s="359"/>
      <c r="J174" s="359"/>
      <c r="K174" s="359"/>
      <c r="L174" s="287"/>
    </row>
    <row r="175" spans="1:13" ht="14.4" customHeight="1" x14ac:dyDescent="0.3">
      <c r="A175" s="359"/>
      <c r="B175" s="359"/>
      <c r="C175" s="359"/>
      <c r="D175" s="359"/>
      <c r="E175" s="359"/>
      <c r="F175" s="359"/>
      <c r="G175" s="359"/>
      <c r="H175" s="359"/>
      <c r="I175" s="359"/>
      <c r="J175" s="359"/>
      <c r="K175" s="359"/>
      <c r="L175" s="287"/>
    </row>
    <row r="176" spans="1:13" x14ac:dyDescent="0.3">
      <c r="A176" s="359"/>
      <c r="B176" s="359"/>
      <c r="C176" s="359"/>
      <c r="D176" s="359"/>
      <c r="E176" s="359"/>
      <c r="F176" s="359"/>
      <c r="G176" s="359"/>
      <c r="H176" s="359"/>
      <c r="I176" s="359"/>
      <c r="J176" s="359"/>
      <c r="K176" s="359"/>
      <c r="L176" s="287"/>
    </row>
    <row r="177" spans="1:13" x14ac:dyDescent="0.3">
      <c r="A177" s="359"/>
      <c r="B177" s="359"/>
      <c r="C177" s="359"/>
      <c r="D177" s="359"/>
      <c r="E177" s="359"/>
      <c r="F177" s="359"/>
      <c r="G177" s="359"/>
      <c r="H177" s="359"/>
      <c r="I177" s="359"/>
      <c r="J177" s="359"/>
      <c r="K177" s="359"/>
      <c r="L177" s="287"/>
    </row>
    <row r="178" spans="1:13" x14ac:dyDescent="0.3">
      <c r="A178" s="359"/>
      <c r="B178" s="359"/>
      <c r="C178" s="359"/>
      <c r="D178" s="359"/>
      <c r="E178" s="359"/>
      <c r="F178" s="359"/>
      <c r="G178" s="359"/>
      <c r="H178" s="359"/>
      <c r="I178" s="359"/>
      <c r="J178" s="359"/>
      <c r="K178" s="359"/>
      <c r="L178" s="287"/>
      <c r="M178" s="42" t="str">
        <f>A173</f>
        <v>Source: U.S. Census Bureau, ACS 16-20 (5-year Estimates), Table B25004</v>
      </c>
    </row>
    <row r="179" spans="1:13" ht="14.4" customHeight="1" x14ac:dyDescent="0.3">
      <c r="A179" s="359"/>
      <c r="B179" s="359"/>
      <c r="C179" s="359"/>
      <c r="D179" s="359"/>
      <c r="E179" s="359"/>
      <c r="F179" s="359"/>
      <c r="G179" s="359"/>
      <c r="H179" s="359"/>
      <c r="I179" s="359"/>
      <c r="J179" s="359"/>
      <c r="K179" s="359"/>
      <c r="L179" s="287"/>
    </row>
    <row r="180" spans="1:13" x14ac:dyDescent="0.3">
      <c r="A180" s="359"/>
      <c r="B180" s="359"/>
      <c r="C180" s="359"/>
      <c r="D180" s="359"/>
      <c r="E180" s="359"/>
      <c r="F180" s="359"/>
      <c r="G180" s="359"/>
      <c r="H180" s="359"/>
      <c r="I180" s="359"/>
      <c r="J180" s="359"/>
      <c r="K180" s="359"/>
      <c r="L180" s="287"/>
    </row>
    <row r="181" spans="1:13" x14ac:dyDescent="0.3">
      <c r="A181" s="359"/>
      <c r="B181" s="359"/>
      <c r="C181" s="359"/>
      <c r="D181" s="359"/>
      <c r="E181" s="359"/>
      <c r="F181" s="359"/>
      <c r="G181" s="359"/>
      <c r="H181" s="359"/>
      <c r="I181" s="359"/>
      <c r="J181" s="359"/>
      <c r="K181" s="359"/>
      <c r="L181" s="287"/>
    </row>
    <row r="182" spans="1:13" x14ac:dyDescent="0.3">
      <c r="A182" s="292"/>
      <c r="B182" s="292"/>
      <c r="C182" s="292"/>
      <c r="D182" s="292"/>
      <c r="E182" s="292"/>
      <c r="F182" s="292"/>
      <c r="G182" s="292"/>
      <c r="H182" s="292"/>
      <c r="I182" s="292"/>
      <c r="J182" s="292"/>
      <c r="K182" s="292"/>
      <c r="L182" s="287"/>
    </row>
    <row r="183" spans="1:13" x14ac:dyDescent="0.3">
      <c r="M183"/>
    </row>
    <row r="184" spans="1:13" x14ac:dyDescent="0.3">
      <c r="A184" s="1" t="s">
        <v>1608</v>
      </c>
      <c r="C184" s="114" t="s">
        <v>179</v>
      </c>
      <c r="D184" s="114"/>
      <c r="E184" s="114" t="s">
        <v>179</v>
      </c>
      <c r="F184" s="114"/>
      <c r="G184" s="114" t="s">
        <v>179</v>
      </c>
      <c r="M184" s="61" t="s">
        <v>2496</v>
      </c>
    </row>
    <row r="185" spans="1:13" ht="28.2" customHeight="1" x14ac:dyDescent="0.3">
      <c r="A185" s="80"/>
      <c r="B185" s="60" t="str">
        <f>B3</f>
        <v>City of Bakersfield</v>
      </c>
      <c r="C185" s="60" t="str">
        <f>B3</f>
        <v>City of Bakersfield</v>
      </c>
      <c r="D185" s="60" t="str">
        <f>B4</f>
        <v>Kern County</v>
      </c>
      <c r="E185" s="60" t="str">
        <f>B4</f>
        <v>Kern County</v>
      </c>
      <c r="F185" s="60" t="s">
        <v>173</v>
      </c>
      <c r="G185" s="60" t="s">
        <v>173</v>
      </c>
      <c r="H185" s="58"/>
      <c r="I185" s="58"/>
      <c r="J185" s="58"/>
      <c r="K185" s="58"/>
      <c r="L185" s="275"/>
    </row>
    <row r="186" spans="1:13" x14ac:dyDescent="0.3">
      <c r="A186" s="13" t="s">
        <v>174</v>
      </c>
      <c r="B186" s="16">
        <f>'Ref. ACS-5-YR'!H1049</f>
        <v>118568</v>
      </c>
      <c r="C186" s="55"/>
      <c r="D186" s="16">
        <f>'Ref. ACS-5-YR'!R1049</f>
        <v>273556</v>
      </c>
      <c r="E186" s="55"/>
      <c r="F186" s="16">
        <f>'Ref. ACS-5-YR'!AB1049</f>
        <v>13103114</v>
      </c>
      <c r="G186" s="55"/>
      <c r="H186" s="54"/>
      <c r="I186" s="54"/>
      <c r="J186" s="54"/>
      <c r="K186" s="54"/>
      <c r="L186" s="274"/>
      <c r="M186" s="84"/>
    </row>
    <row r="187" spans="1:13" x14ac:dyDescent="0.3">
      <c r="A187" s="13" t="s">
        <v>1609</v>
      </c>
      <c r="B187" s="16">
        <f>'Ref. ACS-5-YR'!H1051+'Ref. ACS-5-YR'!H1057</f>
        <v>64077</v>
      </c>
      <c r="C187" s="55">
        <f>'Ref. ACS-5-YR'!I1051+'Ref. ACS-5-YR'!I1057</f>
        <v>0.5404240604547601</v>
      </c>
      <c r="D187" s="16">
        <f>'Ref. ACS-5-YR'!R1051+'Ref. ACS-5-YR'!R1057</f>
        <v>146558</v>
      </c>
      <c r="E187" s="55">
        <f>'Ref. ACS-5-YR'!S1051+'Ref. ACS-5-YR'!S1057</f>
        <v>0.5357513635233736</v>
      </c>
      <c r="F187" s="16">
        <f>'Ref. ACS-5-YR'!AB1051+'Ref. ACS-5-YR'!AB1057</f>
        <v>7507254</v>
      </c>
      <c r="G187" s="55">
        <f>'Ref. ACS-5-YR'!AC1051+'Ref. ACS-5-YR'!AC1057</f>
        <v>0.57299999999999995</v>
      </c>
      <c r="H187" s="54"/>
      <c r="I187" s="54"/>
      <c r="J187" s="54"/>
      <c r="K187" s="54"/>
      <c r="L187" s="274"/>
      <c r="M187" s="84"/>
    </row>
    <row r="188" spans="1:13" x14ac:dyDescent="0.3">
      <c r="A188" s="13" t="s">
        <v>1610</v>
      </c>
      <c r="B188" s="16">
        <f>'Ref. ACS-5-YR'!H1052+'Ref. ACS-5-YR'!H1058</f>
        <v>44766</v>
      </c>
      <c r="C188" s="55">
        <f>'Ref. ACS-5-YR'!I1052+'Ref. ACS-5-YR'!I1058</f>
        <v>0.37755549558059509</v>
      </c>
      <c r="D188" s="16">
        <f>'Ref. ACS-5-YR'!R1052+'Ref. ACS-5-YR'!R1058</f>
        <v>101834</v>
      </c>
      <c r="E188" s="55">
        <f>'Ref. ACS-5-YR'!S1052+'Ref. ACS-5-YR'!S1058</f>
        <v>0.37226015879746743</v>
      </c>
      <c r="F188" s="16">
        <f>'Ref. ACS-5-YR'!AB1052+'Ref. ACS-5-YR'!AB1058</f>
        <v>4520122</v>
      </c>
      <c r="G188" s="55">
        <f>'Ref. ACS-5-YR'!AC1052+'Ref. ACS-5-YR'!AC1058</f>
        <v>0.34499999999999997</v>
      </c>
      <c r="H188" s="54"/>
      <c r="I188" s="54"/>
      <c r="J188" s="54"/>
      <c r="K188" s="54"/>
      <c r="L188" s="274"/>
      <c r="M188" s="84"/>
    </row>
    <row r="189" spans="1:13" x14ac:dyDescent="0.3">
      <c r="A189" s="13" t="s">
        <v>1611</v>
      </c>
      <c r="B189" s="16">
        <f>'Ref. ACS-5-YR'!H1053+'Ref. ACS-5-YR'!H1059</f>
        <v>6570</v>
      </c>
      <c r="C189" s="55">
        <f>'Ref. ACS-5-YR'!I1053+'Ref. ACS-5-YR'!I1059</f>
        <v>5.5411240806963094E-2</v>
      </c>
      <c r="D189" s="16">
        <f>'Ref. ACS-5-YR'!R1053+'Ref. ACS-5-YR'!R1059</f>
        <v>17723</v>
      </c>
      <c r="E189" s="55">
        <f>'Ref. ACS-5-YR'!S1053+'Ref. ACS-5-YR'!S1059</f>
        <v>6.4787465820526691E-2</v>
      </c>
      <c r="F189" s="16">
        <f>'Ref. ACS-5-YR'!AB1053+'Ref. ACS-5-YR'!AB1059</f>
        <v>680753</v>
      </c>
      <c r="G189" s="55">
        <f>'Ref. ACS-5-YR'!AC1053+'Ref. ACS-5-YR'!AC1059</f>
        <v>5.2000000000000005E-2</v>
      </c>
      <c r="H189" s="54"/>
      <c r="I189" s="54"/>
      <c r="J189" s="54"/>
      <c r="K189" s="54"/>
      <c r="M189" s="84"/>
    </row>
    <row r="190" spans="1:13" x14ac:dyDescent="0.3">
      <c r="A190" s="13" t="s">
        <v>1612</v>
      </c>
      <c r="B190" s="16">
        <f>'Ref. ACS-5-YR'!H1054+'Ref. ACS-5-YR'!H1060</f>
        <v>2213</v>
      </c>
      <c r="C190" s="55">
        <f>'Ref. ACS-5-YR'!I1054+'Ref. ACS-5-YR'!I1060</f>
        <v>1.8664395115039471E-2</v>
      </c>
      <c r="D190" s="16">
        <f>'Ref. ACS-5-YR'!R1054+'Ref. ACS-5-YR'!R1060</f>
        <v>5432</v>
      </c>
      <c r="E190" s="55">
        <f>'Ref. ACS-5-YR'!S1054+'Ref. ACS-5-YR'!S1060</f>
        <v>1.9856994545906503E-2</v>
      </c>
      <c r="F190" s="16">
        <f>'Ref. ACS-5-YR'!AB1054+'Ref. ACS-5-YR'!AB1060</f>
        <v>287225</v>
      </c>
      <c r="G190" s="55">
        <f>'Ref. ACS-5-YR'!AC1054+'Ref. ACS-5-YR'!AC1060</f>
        <v>2.1999999999999999E-2</v>
      </c>
      <c r="H190" s="54"/>
      <c r="I190" s="54"/>
      <c r="J190" s="54"/>
      <c r="K190" s="54"/>
      <c r="M190" s="84"/>
    </row>
    <row r="191" spans="1:13" x14ac:dyDescent="0.3">
      <c r="A191" s="13" t="s">
        <v>1613</v>
      </c>
      <c r="B191" s="16">
        <f>'Ref. ACS-5-YR'!H1055+'Ref. ACS-5-YR'!H1061</f>
        <v>942</v>
      </c>
      <c r="C191" s="55">
        <f>'Ref. ACS-5-YR'!I1055+'Ref. ACS-5-YR'!I1061</f>
        <v>7.9448080426421964E-3</v>
      </c>
      <c r="D191" s="16">
        <f>'Ref. ACS-5-YR'!R1055+'Ref. ACS-5-YR'!R1061</f>
        <v>2009</v>
      </c>
      <c r="E191" s="55">
        <f>'Ref. ACS-5-YR'!S1055+'Ref. ACS-5-YR'!S1061</f>
        <v>7.3440173127257303E-3</v>
      </c>
      <c r="F191" s="16">
        <f>'Ref. ACS-5-YR'!AB1055+'Ref. ACS-5-YR'!AB1061</f>
        <v>107760</v>
      </c>
      <c r="G191" s="55">
        <f>'Ref. ACS-5-YR'!AC1055+'Ref. ACS-5-YR'!AC1061</f>
        <v>8.0000000000000002E-3</v>
      </c>
      <c r="H191" s="54"/>
      <c r="I191" s="54"/>
      <c r="J191" s="54"/>
      <c r="K191" s="54"/>
      <c r="M191" s="84"/>
    </row>
    <row r="192" spans="1:13" x14ac:dyDescent="0.3">
      <c r="A192" t="s">
        <v>2433</v>
      </c>
      <c r="B192" s="85"/>
      <c r="C192" s="85"/>
      <c r="D192" s="85"/>
      <c r="E192" s="85"/>
      <c r="F192" s="85"/>
      <c r="G192" s="85"/>
      <c r="H192" s="85"/>
      <c r="I192" s="85"/>
      <c r="J192" s="85"/>
      <c r="K192" s="85"/>
      <c r="L192" s="273"/>
      <c r="M192" s="84"/>
    </row>
    <row r="193" spans="1:13" x14ac:dyDescent="0.3">
      <c r="B193" s="85"/>
      <c r="C193" s="121"/>
      <c r="D193" s="85"/>
      <c r="E193" s="85"/>
      <c r="F193" s="85"/>
      <c r="G193" s="85"/>
      <c r="H193" s="85"/>
      <c r="I193" s="85"/>
      <c r="J193" s="85"/>
      <c r="K193" s="85"/>
      <c r="L193" s="271"/>
      <c r="M193" s="84"/>
    </row>
    <row r="194" spans="1:13" x14ac:dyDescent="0.3">
      <c r="B194" s="85"/>
      <c r="C194" s="85"/>
      <c r="D194" s="85"/>
      <c r="E194" s="85"/>
      <c r="F194" s="85"/>
      <c r="G194" s="85"/>
      <c r="H194" s="85"/>
      <c r="I194" s="85"/>
      <c r="J194" s="85"/>
      <c r="K194" s="85"/>
      <c r="L194" s="271"/>
      <c r="M194" s="84"/>
    </row>
    <row r="195" spans="1:13" x14ac:dyDescent="0.3">
      <c r="B195" s="85"/>
      <c r="C195" s="85"/>
      <c r="D195" s="85"/>
      <c r="E195" s="85"/>
      <c r="F195" s="85"/>
      <c r="G195" s="85"/>
      <c r="H195" s="85"/>
      <c r="I195" s="85"/>
      <c r="J195" s="85"/>
      <c r="K195" s="85"/>
      <c r="L195" s="274"/>
      <c r="M195" s="84"/>
    </row>
    <row r="196" spans="1:13" x14ac:dyDescent="0.3">
      <c r="B196" s="85"/>
      <c r="C196" s="85"/>
      <c r="D196" s="85"/>
      <c r="E196" s="85"/>
      <c r="F196" s="85"/>
      <c r="G196" s="85"/>
      <c r="H196" s="85"/>
      <c r="I196" s="85"/>
      <c r="J196" s="85"/>
      <c r="K196" s="85"/>
      <c r="L196" s="271"/>
      <c r="M196" s="84" t="str">
        <f>A214</f>
        <v>Source: U.S. Census Bureau, ACS 06-10, 11-15, 16-20 (5-year Estimates), Table B25014</v>
      </c>
    </row>
    <row r="197" spans="1:13" ht="43.2" x14ac:dyDescent="0.3">
      <c r="B197" s="85"/>
      <c r="C197" s="85"/>
      <c r="D197" s="85"/>
      <c r="E197" s="85"/>
      <c r="F197" s="85"/>
      <c r="G197" s="85"/>
      <c r="H197" s="85"/>
      <c r="I197" s="85"/>
      <c r="J197" s="85"/>
      <c r="K197" s="85"/>
      <c r="L197" s="274"/>
      <c r="M197" s="84" t="s">
        <v>2497</v>
      </c>
    </row>
    <row r="198" spans="1:13" x14ac:dyDescent="0.3">
      <c r="B198" s="85"/>
      <c r="C198" s="85"/>
      <c r="D198" s="85"/>
      <c r="E198" s="85"/>
      <c r="F198" s="85"/>
      <c r="G198" s="85"/>
      <c r="H198" s="85"/>
      <c r="I198" s="85"/>
      <c r="J198" s="85"/>
      <c r="K198" s="85"/>
      <c r="L198" s="274"/>
      <c r="M198" s="96"/>
    </row>
    <row r="199" spans="1:13" x14ac:dyDescent="0.3">
      <c r="A199" s="1" t="s">
        <v>1614</v>
      </c>
      <c r="C199" s="114" t="s">
        <v>179</v>
      </c>
      <c r="D199" s="114"/>
      <c r="E199" s="114" t="s">
        <v>179</v>
      </c>
      <c r="F199" s="114"/>
      <c r="G199" s="114" t="s">
        <v>179</v>
      </c>
      <c r="H199" s="85"/>
      <c r="I199" s="85"/>
      <c r="J199" s="85"/>
      <c r="K199" s="85"/>
      <c r="L199" s="274"/>
      <c r="M199" s="61" t="s">
        <v>2505</v>
      </c>
    </row>
    <row r="200" spans="1:13" x14ac:dyDescent="0.3">
      <c r="A200" s="80"/>
      <c r="B200" s="51">
        <v>2010</v>
      </c>
      <c r="C200" s="60">
        <v>2010</v>
      </c>
      <c r="D200" s="60">
        <v>2015</v>
      </c>
      <c r="E200" s="60">
        <v>2015</v>
      </c>
      <c r="F200" s="60">
        <v>2020</v>
      </c>
      <c r="G200" s="60">
        <v>2020</v>
      </c>
      <c r="H200" s="85"/>
      <c r="I200" s="85"/>
      <c r="J200" s="85"/>
      <c r="K200" s="85"/>
      <c r="L200" s="274"/>
      <c r="M200" s="96"/>
    </row>
    <row r="201" spans="1:13" x14ac:dyDescent="0.3">
      <c r="A201" s="13" t="s">
        <v>174</v>
      </c>
      <c r="B201" s="16">
        <f>'Ref. ACS-5-YR'!B1049</f>
        <v>105648</v>
      </c>
      <c r="C201" s="55"/>
      <c r="D201" s="16">
        <f>'Ref. ACS-5-YR'!E1049</f>
        <v>112439</v>
      </c>
      <c r="E201" s="55"/>
      <c r="F201" s="16">
        <f>'Ref. ACS-5-YR'!H1049</f>
        <v>118568</v>
      </c>
      <c r="G201" s="55"/>
      <c r="H201" s="85"/>
      <c r="I201" s="85"/>
      <c r="J201" s="85"/>
      <c r="K201" s="85"/>
      <c r="L201" s="274"/>
      <c r="M201" s="96"/>
    </row>
    <row r="202" spans="1:13" x14ac:dyDescent="0.3">
      <c r="A202" s="7" t="s">
        <v>1584</v>
      </c>
      <c r="B202" s="118">
        <f>'Ref. ACS-5-YR'!B1050</f>
        <v>63815</v>
      </c>
      <c r="C202" s="119">
        <f>'Ref. ACS-5-YR'!C1050</f>
        <v>0.60403415114341963</v>
      </c>
      <c r="D202" s="118">
        <f>'Ref. ACS-5-YR'!E1050</f>
        <v>63539</v>
      </c>
      <c r="E202" s="119">
        <f>'Ref. ACS-5-YR'!F1050</f>
        <v>0.5650975195439305</v>
      </c>
      <c r="F202" s="118">
        <f>'Ref. ACS-5-YR'!H1050</f>
        <v>70470</v>
      </c>
      <c r="G202" s="119">
        <f>'Ref. ACS-5-YR'!I1050</f>
        <v>0.59434248701167258</v>
      </c>
      <c r="H202" s="85"/>
      <c r="I202" s="85"/>
      <c r="J202" s="85"/>
      <c r="K202" s="85"/>
      <c r="L202" s="274"/>
      <c r="M202" s="96"/>
    </row>
    <row r="203" spans="1:13" x14ac:dyDescent="0.3">
      <c r="A203" s="13" t="s">
        <v>1615</v>
      </c>
      <c r="B203" s="16">
        <f>'Ref. ACS-5-YR'!B1051</f>
        <v>39409</v>
      </c>
      <c r="C203" s="55">
        <f>B203/$B$202</f>
        <v>0.61755073258638249</v>
      </c>
      <c r="D203" s="16">
        <f>'Ref. ACS-5-YR'!E1051</f>
        <v>39411</v>
      </c>
      <c r="E203" s="55">
        <f>D203/$D$202</f>
        <v>0.62026471930625282</v>
      </c>
      <c r="F203" s="16">
        <f>'Ref. ACS-5-YR'!H1051</f>
        <v>42600</v>
      </c>
      <c r="G203" s="55">
        <f>F203/$F$202</f>
        <v>0.60451255853554708</v>
      </c>
      <c r="H203" s="85"/>
      <c r="I203" s="85"/>
      <c r="J203" s="85"/>
      <c r="K203" s="85"/>
      <c r="L203" s="274"/>
      <c r="M203" s="96"/>
    </row>
    <row r="204" spans="1:13" x14ac:dyDescent="0.3">
      <c r="A204" s="13" t="s">
        <v>1616</v>
      </c>
      <c r="B204" s="16">
        <f>'Ref. ACS-5-YR'!B1052</f>
        <v>21889</v>
      </c>
      <c r="C204" s="55">
        <f t="shared" ref="C204:C207" si="0">B204/$B$202</f>
        <v>0.34300712998511323</v>
      </c>
      <c r="D204" s="16">
        <f>'Ref. ACS-5-YR'!E1052</f>
        <v>21504</v>
      </c>
      <c r="E204" s="55">
        <f t="shared" ref="E204:E207" si="1">D204/$D$202</f>
        <v>0.33843780984906907</v>
      </c>
      <c r="F204" s="16">
        <f>'Ref. ACS-5-YR'!H1052</f>
        <v>24282</v>
      </c>
      <c r="G204" s="55">
        <f t="shared" ref="G204:G207" si="2">F204/$F$202</f>
        <v>0.34457215836526184</v>
      </c>
      <c r="H204" s="85"/>
      <c r="I204" s="85"/>
      <c r="J204" s="85"/>
      <c r="K204" s="85"/>
      <c r="L204" s="274"/>
      <c r="M204" s="96"/>
    </row>
    <row r="205" spans="1:13" x14ac:dyDescent="0.3">
      <c r="A205" s="13" t="s">
        <v>1617</v>
      </c>
      <c r="B205" s="16">
        <f>'Ref. ACS-5-YR'!B1053</f>
        <v>2228</v>
      </c>
      <c r="C205" s="55">
        <f t="shared" si="0"/>
        <v>3.4913421609339496E-2</v>
      </c>
      <c r="D205" s="16">
        <f>'Ref. ACS-5-YR'!E1053</f>
        <v>2145</v>
      </c>
      <c r="E205" s="55">
        <f t="shared" si="1"/>
        <v>3.3758793811674723E-2</v>
      </c>
      <c r="F205" s="16">
        <f>'Ref. ACS-5-YR'!H1053</f>
        <v>2960</v>
      </c>
      <c r="G205" s="55">
        <f t="shared" si="2"/>
        <v>4.2003689513268057E-2</v>
      </c>
      <c r="H205" s="85"/>
      <c r="I205" s="85"/>
      <c r="J205" s="85"/>
      <c r="K205" s="85"/>
      <c r="L205" s="274"/>
      <c r="M205" s="96"/>
    </row>
    <row r="206" spans="1:13" x14ac:dyDescent="0.3">
      <c r="A206" s="13" t="s">
        <v>1618</v>
      </c>
      <c r="B206" s="16">
        <f>'Ref. ACS-5-YR'!B1054</f>
        <v>258</v>
      </c>
      <c r="C206" s="55">
        <f t="shared" si="0"/>
        <v>4.0429366136488284E-3</v>
      </c>
      <c r="D206" s="16">
        <f>'Ref. ACS-5-YR'!E1054</f>
        <v>323</v>
      </c>
      <c r="E206" s="55">
        <f t="shared" si="1"/>
        <v>5.0834920285179183E-3</v>
      </c>
      <c r="F206" s="16">
        <f>'Ref. ACS-5-YR'!H1054</f>
        <v>434</v>
      </c>
      <c r="G206" s="55">
        <f t="shared" si="2"/>
        <v>6.1586490705264653E-3</v>
      </c>
      <c r="H206" s="85"/>
      <c r="I206" s="85"/>
      <c r="J206" s="85"/>
      <c r="K206" s="85"/>
      <c r="L206" s="274"/>
      <c r="M206" s="96"/>
    </row>
    <row r="207" spans="1:13" x14ac:dyDescent="0.3">
      <c r="A207" s="13" t="s">
        <v>1619</v>
      </c>
      <c r="B207" s="16">
        <f>'Ref. ACS-5-YR'!B1055</f>
        <v>31</v>
      </c>
      <c r="C207" s="55">
        <f t="shared" si="0"/>
        <v>4.8577920551594453E-4</v>
      </c>
      <c r="D207" s="16">
        <f>'Ref. ACS-5-YR'!E1055</f>
        <v>156</v>
      </c>
      <c r="E207" s="55">
        <f t="shared" si="1"/>
        <v>2.4551850044854341E-3</v>
      </c>
      <c r="F207" s="16">
        <f>'Ref. ACS-5-YR'!H1055</f>
        <v>194</v>
      </c>
      <c r="G207" s="55">
        <f t="shared" si="2"/>
        <v>2.7529445153966227E-3</v>
      </c>
      <c r="H207" s="85"/>
      <c r="I207" s="85"/>
      <c r="J207" s="85"/>
      <c r="K207" s="85"/>
      <c r="L207" s="274"/>
      <c r="M207" s="96"/>
    </row>
    <row r="208" spans="1:13" x14ac:dyDescent="0.3">
      <c r="A208" s="7" t="s">
        <v>1587</v>
      </c>
      <c r="B208" s="118">
        <f>'Ref. ACS-5-YR'!B1056</f>
        <v>41833</v>
      </c>
      <c r="C208" s="119">
        <f>'Ref. ACS-5-YR'!C1056</f>
        <v>0.39596584885658032</v>
      </c>
      <c r="D208" s="118">
        <f>'Ref. ACS-5-YR'!E1056</f>
        <v>48900</v>
      </c>
      <c r="E208" s="119">
        <f>'Ref. ACS-5-YR'!F1056</f>
        <v>0.4349024804560695</v>
      </c>
      <c r="F208" s="118">
        <f>'Ref. ACS-5-YR'!H1056</f>
        <v>48098</v>
      </c>
      <c r="G208" s="119">
        <f>'Ref. ACS-5-YR'!I1056</f>
        <v>0.40565751298832736</v>
      </c>
      <c r="H208" s="85"/>
      <c r="I208" s="85"/>
      <c r="J208" s="85"/>
      <c r="K208" s="85"/>
      <c r="L208" s="274"/>
      <c r="M208" s="96"/>
    </row>
    <row r="209" spans="1:13" x14ac:dyDescent="0.3">
      <c r="A209" s="13" t="s">
        <v>1620</v>
      </c>
      <c r="B209" s="16">
        <f>'Ref. ACS-5-YR'!B1057</f>
        <v>19406</v>
      </c>
      <c r="C209" s="55">
        <f>B209/$B$208</f>
        <v>0.46389214256687306</v>
      </c>
      <c r="D209" s="16">
        <f>'Ref. ACS-5-YR'!E1057</f>
        <v>21748</v>
      </c>
      <c r="E209" s="55">
        <f>D209/$D$208</f>
        <v>0.44474437627811864</v>
      </c>
      <c r="F209" s="16">
        <f>'Ref. ACS-5-YR'!H1057</f>
        <v>21477</v>
      </c>
      <c r="G209" s="55">
        <f>F209/$F$208</f>
        <v>0.44652584307039794</v>
      </c>
      <c r="H209" s="85"/>
      <c r="I209" s="85"/>
      <c r="J209" s="85"/>
      <c r="K209" s="85"/>
      <c r="L209" s="274"/>
      <c r="M209" s="96"/>
    </row>
    <row r="210" spans="1:13" x14ac:dyDescent="0.3">
      <c r="A210" s="13" t="s">
        <v>1621</v>
      </c>
      <c r="B210" s="16">
        <f>'Ref. ACS-5-YR'!B1058</f>
        <v>17844</v>
      </c>
      <c r="C210" s="55">
        <f t="shared" ref="C210:C213" si="3">B210/$B$208</f>
        <v>0.42655319962708865</v>
      </c>
      <c r="D210" s="16">
        <f>'Ref. ACS-5-YR'!E1058</f>
        <v>21320</v>
      </c>
      <c r="E210" s="55">
        <f t="shared" ref="E210:E213" si="4">D210/$D$208</f>
        <v>0.43599182004089981</v>
      </c>
      <c r="F210" s="16">
        <f>'Ref. ACS-5-YR'!H1058</f>
        <v>20484</v>
      </c>
      <c r="G210" s="55">
        <f t="shared" ref="G210:G213" si="5">F210/$F$208</f>
        <v>0.42588049399143413</v>
      </c>
      <c r="H210" s="85"/>
      <c r="I210" s="85"/>
      <c r="J210" s="85"/>
      <c r="K210" s="85"/>
      <c r="L210" s="274"/>
      <c r="M210" s="96"/>
    </row>
    <row r="211" spans="1:13" x14ac:dyDescent="0.3">
      <c r="A211" s="13" t="s">
        <v>1622</v>
      </c>
      <c r="B211" s="16">
        <f>'Ref. ACS-5-YR'!B1059</f>
        <v>3162</v>
      </c>
      <c r="C211" s="55">
        <f t="shared" si="3"/>
        <v>7.5586259651471324E-2</v>
      </c>
      <c r="D211" s="16">
        <f>'Ref. ACS-5-YR'!E1059</f>
        <v>4263</v>
      </c>
      <c r="E211" s="55">
        <f t="shared" si="4"/>
        <v>8.7177914110429452E-2</v>
      </c>
      <c r="F211" s="16">
        <f>'Ref. ACS-5-YR'!H1059</f>
        <v>3610</v>
      </c>
      <c r="G211" s="55">
        <f t="shared" si="5"/>
        <v>7.5055095845981121E-2</v>
      </c>
      <c r="H211" s="85"/>
      <c r="I211" s="85"/>
      <c r="J211" s="85"/>
      <c r="K211" s="85"/>
      <c r="L211" s="274"/>
      <c r="M211" s="96"/>
    </row>
    <row r="212" spans="1:13" x14ac:dyDescent="0.3">
      <c r="A212" s="13" t="s">
        <v>1623</v>
      </c>
      <c r="B212" s="16">
        <f>'Ref. ACS-5-YR'!B1060</f>
        <v>1095</v>
      </c>
      <c r="C212" s="55">
        <f t="shared" si="3"/>
        <v>2.6175507374560755E-2</v>
      </c>
      <c r="D212" s="16">
        <f>'Ref. ACS-5-YR'!E1060</f>
        <v>1198</v>
      </c>
      <c r="E212" s="55">
        <f t="shared" si="4"/>
        <v>2.4498977505112474E-2</v>
      </c>
      <c r="F212" s="16">
        <f>'Ref. ACS-5-YR'!H1060</f>
        <v>1779</v>
      </c>
      <c r="G212" s="55">
        <f t="shared" si="5"/>
        <v>3.698698490581729E-2</v>
      </c>
      <c r="H212" s="85"/>
      <c r="I212" s="85"/>
      <c r="J212" s="85"/>
      <c r="K212" s="85"/>
      <c r="M212" s="84"/>
    </row>
    <row r="213" spans="1:13" x14ac:dyDescent="0.3">
      <c r="A213" s="13" t="s">
        <v>1624</v>
      </c>
      <c r="B213" s="16">
        <f>'Ref. ACS-5-YR'!B1061</f>
        <v>326</v>
      </c>
      <c r="C213" s="55">
        <f t="shared" si="3"/>
        <v>7.7928907800062152E-3</v>
      </c>
      <c r="D213" s="16">
        <f>'Ref. ACS-5-YR'!E1061</f>
        <v>371</v>
      </c>
      <c r="E213" s="55">
        <f t="shared" si="4"/>
        <v>7.5869120654396731E-3</v>
      </c>
      <c r="F213" s="16">
        <f>'Ref. ACS-5-YR'!H1061</f>
        <v>748</v>
      </c>
      <c r="G213" s="55">
        <f t="shared" si="5"/>
        <v>1.5551582186369496E-2</v>
      </c>
      <c r="H213" s="85"/>
    </row>
    <row r="214" spans="1:13" x14ac:dyDescent="0.3">
      <c r="A214" t="s">
        <v>1625</v>
      </c>
      <c r="M214" s="42" t="str">
        <f>A214</f>
        <v>Source: U.S. Census Bureau, ACS 06-10, 11-15, 16-20 (5-year Estimates), Table B25014</v>
      </c>
    </row>
    <row r="215" spans="1:13" ht="43.2" x14ac:dyDescent="0.3">
      <c r="M215" s="84" t="s">
        <v>2497</v>
      </c>
    </row>
    <row r="217" spans="1:13" x14ac:dyDescent="0.3">
      <c r="A217" s="1" t="s">
        <v>1626</v>
      </c>
      <c r="M217" s="61" t="s">
        <v>1627</v>
      </c>
    </row>
    <row r="218" spans="1:13" ht="28.95" customHeight="1" x14ac:dyDescent="0.3">
      <c r="A218" s="48" t="s">
        <v>172</v>
      </c>
      <c r="B218" s="60" t="str">
        <f>B3</f>
        <v>City of Bakersfield</v>
      </c>
      <c r="C218" s="60" t="s">
        <v>179</v>
      </c>
      <c r="D218" s="60" t="str">
        <f>B4</f>
        <v>Kern County</v>
      </c>
      <c r="E218" s="60" t="s">
        <v>179</v>
      </c>
      <c r="F218" s="60" t="s">
        <v>173</v>
      </c>
      <c r="G218" s="60" t="s">
        <v>179</v>
      </c>
      <c r="H218" s="58"/>
      <c r="I218" s="58"/>
      <c r="J218" s="58"/>
      <c r="K218" s="58"/>
      <c r="M218" s="37"/>
    </row>
    <row r="219" spans="1:13" x14ac:dyDescent="0.3">
      <c r="A219" s="7" t="s">
        <v>1541</v>
      </c>
      <c r="B219" s="16">
        <f>'Ref. ACS-5-YR'!H1145</f>
        <v>118568</v>
      </c>
      <c r="C219" s="55"/>
      <c r="D219" s="16">
        <f>'Ref. ACS-5-YR'!R1145</f>
        <v>273556</v>
      </c>
      <c r="E219" s="55"/>
      <c r="F219" s="16">
        <f>'Ref. ACS-5-YR'!AB1145</f>
        <v>13103114</v>
      </c>
      <c r="G219" s="55"/>
      <c r="H219" s="54"/>
      <c r="I219" s="54"/>
      <c r="J219" s="54"/>
      <c r="K219" s="54"/>
    </row>
    <row r="220" spans="1:13" x14ac:dyDescent="0.3">
      <c r="A220" s="13" t="s">
        <v>1381</v>
      </c>
      <c r="B220" s="16">
        <f>'Ref. ACS-5-YR'!H1146</f>
        <v>70470</v>
      </c>
      <c r="C220" s="55">
        <f>'Ref. ACS-5-YR'!I1146</f>
        <v>0.59434248701167258</v>
      </c>
      <c r="D220" s="16">
        <f>'Ref. ACS-5-YR'!R1146</f>
        <v>161113</v>
      </c>
      <c r="E220" s="55">
        <f>'Ref. ACS-5-YR'!S1146</f>
        <v>0.58895801956454985</v>
      </c>
      <c r="F220" s="16">
        <f>'Ref. ACS-5-YR'!AB1146</f>
        <v>7241318</v>
      </c>
      <c r="G220" s="55">
        <f>'Ref. ACS-5-YR'!AC1146</f>
        <v>0.55300000000000005</v>
      </c>
      <c r="H220" s="54"/>
      <c r="I220" s="54"/>
      <c r="J220" s="54"/>
      <c r="K220" s="54"/>
      <c r="L220" s="275"/>
    </row>
    <row r="221" spans="1:13" x14ac:dyDescent="0.3">
      <c r="A221" s="13" t="s">
        <v>1385</v>
      </c>
      <c r="B221" s="16">
        <f>'Ref. ACS-5-YR'!H1153</f>
        <v>48098</v>
      </c>
      <c r="C221" s="55">
        <f>'Ref. ACS-5-YR'!I1153</f>
        <v>0.40565751298832736</v>
      </c>
      <c r="D221" s="16">
        <f>'Ref. ACS-5-YR'!R1153</f>
        <v>112443</v>
      </c>
      <c r="E221" s="55">
        <f>'Ref. ACS-5-YR'!S1153</f>
        <v>0.41104198043545015</v>
      </c>
      <c r="F221" s="16">
        <f>'Ref. ACS-5-YR'!AB1153</f>
        <v>5861796</v>
      </c>
      <c r="G221" s="55">
        <f>'Ref. ACS-5-YR'!AC1153</f>
        <v>0.44700000000000001</v>
      </c>
      <c r="H221" s="54"/>
      <c r="I221" s="54"/>
      <c r="J221" s="54"/>
      <c r="K221" s="54"/>
      <c r="L221" s="274"/>
    </row>
    <row r="222" spans="1:13" x14ac:dyDescent="0.3">
      <c r="A222" t="s">
        <v>1628</v>
      </c>
      <c r="L222" s="274"/>
    </row>
    <row r="223" spans="1:13" x14ac:dyDescent="0.3">
      <c r="L223" s="274"/>
    </row>
    <row r="224" spans="1:13" x14ac:dyDescent="0.3">
      <c r="A224" s="1" t="s">
        <v>1629</v>
      </c>
      <c r="L224" s="274"/>
    </row>
    <row r="225" spans="1:13" x14ac:dyDescent="0.3">
      <c r="A225" s="80"/>
      <c r="B225" s="90" t="s">
        <v>1630</v>
      </c>
      <c r="C225" s="90" t="s">
        <v>1631</v>
      </c>
      <c r="D225" s="90" t="s">
        <v>1632</v>
      </c>
      <c r="E225" s="90" t="s">
        <v>1633</v>
      </c>
      <c r="F225" s="90">
        <v>2020</v>
      </c>
      <c r="H225" s="52"/>
      <c r="I225" s="52"/>
      <c r="J225" s="52"/>
      <c r="K225" s="52"/>
      <c r="L225" s="274"/>
    </row>
    <row r="226" spans="1:13" x14ac:dyDescent="0.3">
      <c r="A226" s="7" t="s">
        <v>1541</v>
      </c>
      <c r="B226" s="16">
        <f>B227+B229</f>
        <v>72609</v>
      </c>
      <c r="C226" s="16">
        <f>C227+C229</f>
        <v>62467</v>
      </c>
      <c r="D226" s="16">
        <f>D227+D229</f>
        <v>83441</v>
      </c>
      <c r="E226" s="16">
        <f>E227+E229</f>
        <v>111132</v>
      </c>
      <c r="F226" s="16">
        <f>'Ref. ACS-5-YR'!H1145</f>
        <v>118568</v>
      </c>
      <c r="H226" s="2"/>
      <c r="I226" s="2"/>
      <c r="J226" s="2"/>
      <c r="K226" s="2"/>
      <c r="L226" s="274"/>
    </row>
    <row r="227" spans="1:13" x14ac:dyDescent="0.3">
      <c r="A227" s="13" t="s">
        <v>1381</v>
      </c>
      <c r="B227" s="16">
        <f>'Ref. DC-1980'!B22</f>
        <v>29867</v>
      </c>
      <c r="C227" s="16">
        <f>'Ref. DC-1990'!B15</f>
        <v>34430</v>
      </c>
      <c r="D227" s="16">
        <f>'Ref. DC-2000'!B44</f>
        <v>50502</v>
      </c>
      <c r="E227" s="16">
        <f>'Ref. DC-2010'!B52+'Ref. DC-2010'!B53</f>
        <v>66323</v>
      </c>
      <c r="F227" s="16">
        <f>'Ref. ACS-5-YR'!H1146</f>
        <v>70470</v>
      </c>
      <c r="H227" s="2"/>
      <c r="I227" s="2"/>
      <c r="J227" s="2"/>
      <c r="K227" s="2"/>
      <c r="L227" s="274"/>
    </row>
    <row r="228" spans="1:13" x14ac:dyDescent="0.3">
      <c r="A228" s="13" t="s">
        <v>1396</v>
      </c>
      <c r="B228" s="55">
        <f>B227/(B227+B229)</f>
        <v>0.41134019198721922</v>
      </c>
      <c r="C228" s="55">
        <f>C227/(C227+C229)</f>
        <v>0.55117101829766113</v>
      </c>
      <c r="D228" s="55">
        <f>D227/(D227+D229)</f>
        <v>0.60524202730072751</v>
      </c>
      <c r="E228" s="55">
        <f>E227/(E227+E229)</f>
        <v>0.59679480257711548</v>
      </c>
      <c r="F228" s="55">
        <f>F227/(F227+F229)</f>
        <v>0.59434248701167258</v>
      </c>
      <c r="H228" s="54"/>
      <c r="I228" s="54"/>
      <c r="J228" s="54"/>
      <c r="K228" s="54"/>
      <c r="L228" s="274"/>
    </row>
    <row r="229" spans="1:13" x14ac:dyDescent="0.3">
      <c r="A229" s="13" t="s">
        <v>1385</v>
      </c>
      <c r="B229" s="16">
        <f>'Ref. DC-1980'!B21</f>
        <v>42742</v>
      </c>
      <c r="C229" s="16">
        <f>'Ref. DC-1990'!B16</f>
        <v>28037</v>
      </c>
      <c r="D229" s="16">
        <f>'Ref. DC-2000'!B45</f>
        <v>32939</v>
      </c>
      <c r="E229" s="16">
        <f>'Ref. DC-2010'!B54</f>
        <v>44809</v>
      </c>
      <c r="F229" s="16">
        <f>'Ref. ACS-5-YR'!H1153</f>
        <v>48098</v>
      </c>
      <c r="H229" s="2"/>
      <c r="I229" s="2"/>
      <c r="J229" s="2"/>
      <c r="K229" s="2"/>
      <c r="L229" s="274"/>
    </row>
    <row r="230" spans="1:13" x14ac:dyDescent="0.3">
      <c r="A230" s="13" t="s">
        <v>1388</v>
      </c>
      <c r="B230" s="55">
        <f>B229/(B229+B227)</f>
        <v>0.58865980801278084</v>
      </c>
      <c r="C230" s="55">
        <f>C229/(C229+C227)</f>
        <v>0.44882898170233881</v>
      </c>
      <c r="D230" s="55">
        <f>D229/(D229+D227)</f>
        <v>0.39475797269927254</v>
      </c>
      <c r="E230" s="55">
        <f>E229/(E229+E227)</f>
        <v>0.40320519742288452</v>
      </c>
      <c r="F230" s="55">
        <f>F229/(F229+F227)</f>
        <v>0.40565751298832736</v>
      </c>
      <c r="H230" s="54"/>
      <c r="I230" s="54"/>
      <c r="J230" s="54"/>
      <c r="K230" s="54"/>
      <c r="L230" s="274"/>
    </row>
    <row r="231" spans="1:13" x14ac:dyDescent="0.3">
      <c r="A231" t="s">
        <v>1634</v>
      </c>
      <c r="L231" s="274"/>
    </row>
    <row r="232" spans="1:13" ht="28.8" x14ac:dyDescent="0.3">
      <c r="L232" s="274"/>
      <c r="M232" s="42" t="str">
        <f>A231</f>
        <v>Source: U.S. Census Bureau, Census 1980(SF1), 1990(SF1), 2000(SF1); ACS 16-20 (5-year Estimates), Table B25042</v>
      </c>
    </row>
    <row r="233" spans="1:13" ht="57.6" x14ac:dyDescent="0.3">
      <c r="L233" s="274"/>
      <c r="M233" s="84" t="s">
        <v>2499</v>
      </c>
    </row>
    <row r="234" spans="1:13" x14ac:dyDescent="0.3">
      <c r="L234" s="274"/>
      <c r="M234" s="97"/>
    </row>
    <row r="235" spans="1:13" x14ac:dyDescent="0.3">
      <c r="A235" s="1" t="s">
        <v>1635</v>
      </c>
      <c r="C235" s="114" t="s">
        <v>179</v>
      </c>
      <c r="D235" s="114"/>
      <c r="E235" s="114" t="s">
        <v>179</v>
      </c>
      <c r="F235" s="114"/>
      <c r="G235" s="114" t="s">
        <v>179</v>
      </c>
      <c r="L235" s="274"/>
      <c r="M235" s="61" t="s">
        <v>1636</v>
      </c>
    </row>
    <row r="236" spans="1:13" ht="28.95" customHeight="1" x14ac:dyDescent="0.3">
      <c r="A236" s="80"/>
      <c r="B236" s="60" t="str">
        <f>B3</f>
        <v>City of Bakersfield</v>
      </c>
      <c r="C236" s="60" t="str">
        <f>B3</f>
        <v>City of Bakersfield</v>
      </c>
      <c r="D236" s="60" t="str">
        <f>B4</f>
        <v>Kern County</v>
      </c>
      <c r="E236" s="60" t="str">
        <f>B4</f>
        <v>Kern County</v>
      </c>
      <c r="F236" s="60" t="s">
        <v>173</v>
      </c>
      <c r="G236" s="60" t="s">
        <v>173</v>
      </c>
      <c r="H236" s="58"/>
      <c r="I236" s="58"/>
      <c r="J236" s="58"/>
      <c r="K236" s="58"/>
      <c r="L236" s="274"/>
    </row>
    <row r="237" spans="1:13" x14ac:dyDescent="0.3">
      <c r="A237" s="13" t="s">
        <v>180</v>
      </c>
      <c r="B237" s="16">
        <f>'Ref. ACS-5-YR'!H1145</f>
        <v>118568</v>
      </c>
      <c r="C237" s="55"/>
      <c r="D237" s="16">
        <f>'Ref. ACS-5-YR'!R1145</f>
        <v>273556</v>
      </c>
      <c r="E237" s="55"/>
      <c r="F237" s="16">
        <f>'Ref. ACS-5-YR'!AB1145</f>
        <v>13103114</v>
      </c>
      <c r="G237" s="55"/>
      <c r="H237" s="54"/>
      <c r="I237" s="54"/>
      <c r="J237" s="54"/>
      <c r="K237" s="54"/>
      <c r="L237" s="274"/>
    </row>
    <row r="238" spans="1:13" x14ac:dyDescent="0.3">
      <c r="A238" s="7" t="s">
        <v>1637</v>
      </c>
      <c r="B238" s="118">
        <f t="shared" ref="B238:G243" si="6">B245+B252</f>
        <v>2988</v>
      </c>
      <c r="C238" s="119">
        <f t="shared" si="6"/>
        <v>2.5200728695769517E-2</v>
      </c>
      <c r="D238" s="118">
        <f t="shared" si="6"/>
        <v>5765</v>
      </c>
      <c r="E238" s="119">
        <f t="shared" si="6"/>
        <v>2.1074295573849593E-2</v>
      </c>
      <c r="F238" s="118">
        <f t="shared" si="6"/>
        <v>547466</v>
      </c>
      <c r="G238" s="119">
        <f t="shared" si="6"/>
        <v>4.1999999999999996E-2</v>
      </c>
      <c r="H238" s="54"/>
      <c r="I238" s="54"/>
      <c r="J238" s="54"/>
      <c r="K238" s="54"/>
      <c r="L238" s="274"/>
    </row>
    <row r="239" spans="1:13" x14ac:dyDescent="0.3">
      <c r="A239" s="7" t="s">
        <v>1638</v>
      </c>
      <c r="B239" s="118">
        <f t="shared" si="6"/>
        <v>7078</v>
      </c>
      <c r="C239" s="119">
        <f t="shared" si="6"/>
        <v>5.9695702044396469E-2</v>
      </c>
      <c r="D239" s="118">
        <f t="shared" si="6"/>
        <v>17403</v>
      </c>
      <c r="E239" s="119">
        <f t="shared" si="6"/>
        <v>6.3617687054935729E-2</v>
      </c>
      <c r="F239" s="118">
        <f t="shared" si="6"/>
        <v>1686731</v>
      </c>
      <c r="G239" s="119">
        <f t="shared" si="6"/>
        <v>0.128</v>
      </c>
      <c r="H239" s="54"/>
      <c r="I239" s="54"/>
      <c r="J239" s="54"/>
      <c r="K239" s="54"/>
      <c r="L239" s="274"/>
    </row>
    <row r="240" spans="1:13" x14ac:dyDescent="0.3">
      <c r="A240" s="7" t="s">
        <v>1639</v>
      </c>
      <c r="B240" s="118">
        <f t="shared" si="6"/>
        <v>25814</v>
      </c>
      <c r="C240" s="119">
        <f t="shared" si="6"/>
        <v>0.21771472910060052</v>
      </c>
      <c r="D240" s="118">
        <f t="shared" si="6"/>
        <v>64692</v>
      </c>
      <c r="E240" s="119">
        <f t="shared" si="6"/>
        <v>0.23648539969878196</v>
      </c>
      <c r="F240" s="118">
        <f t="shared" si="6"/>
        <v>3527970</v>
      </c>
      <c r="G240" s="119">
        <f t="shared" si="6"/>
        <v>0.26900000000000002</v>
      </c>
      <c r="H240" s="54"/>
      <c r="I240" s="54"/>
      <c r="J240" s="54"/>
      <c r="K240" s="54"/>
      <c r="L240" s="274"/>
    </row>
    <row r="241" spans="1:12" x14ac:dyDescent="0.3">
      <c r="A241" s="7" t="s">
        <v>1640</v>
      </c>
      <c r="B241" s="118">
        <f t="shared" si="6"/>
        <v>50963</v>
      </c>
      <c r="C241" s="119">
        <f t="shared" si="6"/>
        <v>0.42982086228999394</v>
      </c>
      <c r="D241" s="118">
        <f t="shared" si="6"/>
        <v>124486</v>
      </c>
      <c r="E241" s="119">
        <f t="shared" si="6"/>
        <v>0.45506587316673736</v>
      </c>
      <c r="F241" s="118">
        <f t="shared" si="6"/>
        <v>4418085</v>
      </c>
      <c r="G241" s="119">
        <f t="shared" si="6"/>
        <v>0.33699999999999997</v>
      </c>
      <c r="H241" s="54"/>
      <c r="I241" s="54"/>
      <c r="J241" s="54"/>
      <c r="K241" s="54"/>
      <c r="L241" s="274"/>
    </row>
    <row r="242" spans="1:12" x14ac:dyDescent="0.3">
      <c r="A242" s="7" t="s">
        <v>1641</v>
      </c>
      <c r="B242" s="118">
        <f t="shared" si="6"/>
        <v>27336</v>
      </c>
      <c r="C242" s="119">
        <f t="shared" si="6"/>
        <v>0.23055124485527295</v>
      </c>
      <c r="D242" s="118">
        <f t="shared" si="6"/>
        <v>53384</v>
      </c>
      <c r="E242" s="119">
        <f t="shared" si="6"/>
        <v>0.1951483425697115</v>
      </c>
      <c r="F242" s="118">
        <f t="shared" si="6"/>
        <v>2336619</v>
      </c>
      <c r="G242" s="119">
        <f t="shared" si="6"/>
        <v>0.17799999999999999</v>
      </c>
      <c r="H242" s="54"/>
      <c r="I242" s="54"/>
      <c r="J242" s="54"/>
      <c r="K242" s="54"/>
    </row>
    <row r="243" spans="1:12" x14ac:dyDescent="0.3">
      <c r="A243" s="7" t="s">
        <v>1642</v>
      </c>
      <c r="B243" s="118">
        <f t="shared" si="6"/>
        <v>4389</v>
      </c>
      <c r="C243" s="119">
        <f t="shared" si="6"/>
        <v>3.7016733013966664E-2</v>
      </c>
      <c r="D243" s="118">
        <f t="shared" si="6"/>
        <v>7826</v>
      </c>
      <c r="E243" s="119">
        <f t="shared" si="6"/>
        <v>2.8608401935983858E-2</v>
      </c>
      <c r="F243" s="118">
        <f t="shared" si="6"/>
        <v>586243</v>
      </c>
      <c r="G243" s="119">
        <f t="shared" si="6"/>
        <v>4.3999999999999997E-2</v>
      </c>
      <c r="H243" s="54"/>
      <c r="I243" s="54"/>
      <c r="J243" s="54"/>
      <c r="K243" s="54"/>
    </row>
    <row r="244" spans="1:12" x14ac:dyDescent="0.3">
      <c r="A244" s="13" t="s">
        <v>1643</v>
      </c>
      <c r="B244" s="16">
        <f>'Ref. ACS-5-YR'!H1146</f>
        <v>70470</v>
      </c>
      <c r="C244" s="55">
        <f>'Ref. ACS-5-YR'!I1146</f>
        <v>0.59434248701167258</v>
      </c>
      <c r="D244" s="16">
        <f>'Ref. ACS-5-YR'!R1146</f>
        <v>161113</v>
      </c>
      <c r="E244" s="55">
        <f>'Ref. ACS-5-YR'!S1146</f>
        <v>0.58895801956454985</v>
      </c>
      <c r="F244" s="16">
        <f>'Ref. ACS-5-YR'!AB1146</f>
        <v>7241318</v>
      </c>
      <c r="G244" s="55">
        <f>'Ref. ACS-5-YR'!AC1146</f>
        <v>0.55300000000000005</v>
      </c>
      <c r="H244" s="54"/>
      <c r="I244" s="54"/>
      <c r="J244" s="54"/>
      <c r="K244" s="54"/>
    </row>
    <row r="245" spans="1:12" x14ac:dyDescent="0.3">
      <c r="A245" s="13" t="s">
        <v>1644</v>
      </c>
      <c r="B245" s="16">
        <f>'Ref. ACS-5-YR'!H1147</f>
        <v>321</v>
      </c>
      <c r="C245" s="55">
        <f>'Ref. ACS-5-YR'!I1147</f>
        <v>2.7073071992443154E-3</v>
      </c>
      <c r="D245" s="16">
        <f>'Ref. ACS-5-YR'!R1147</f>
        <v>1068</v>
      </c>
      <c r="E245" s="55">
        <f>'Ref. ACS-5-YR'!S1147</f>
        <v>3.9041366301598209E-3</v>
      </c>
      <c r="F245" s="16">
        <f>'Ref. ACS-5-YR'!AB1147</f>
        <v>50963</v>
      </c>
      <c r="G245" s="55">
        <f>'Ref. ACS-5-YR'!AC1147</f>
        <v>4.0000000000000001E-3</v>
      </c>
      <c r="H245" s="54"/>
      <c r="I245" s="54"/>
      <c r="J245" s="54"/>
      <c r="K245" s="54"/>
      <c r="L245" s="275"/>
    </row>
    <row r="246" spans="1:12" x14ac:dyDescent="0.3">
      <c r="A246" s="13" t="s">
        <v>1645</v>
      </c>
      <c r="B246" s="16">
        <f>'Ref. ACS-5-YR'!H1148</f>
        <v>407</v>
      </c>
      <c r="C246" s="55">
        <f>'Ref. ACS-5-YR'!I1148</f>
        <v>3.4326293772350045E-3</v>
      </c>
      <c r="D246" s="16">
        <f>'Ref. ACS-5-YR'!R1148</f>
        <v>1783</v>
      </c>
      <c r="E246" s="55">
        <f>'Ref. ACS-5-YR'!S1148</f>
        <v>6.5178610595271165E-3</v>
      </c>
      <c r="F246" s="16">
        <f>'Ref. ACS-5-YR'!AB1148</f>
        <v>173846</v>
      </c>
      <c r="G246" s="55">
        <f>'Ref. ACS-5-YR'!AC1148</f>
        <v>1.2999999999999999E-2</v>
      </c>
      <c r="H246" s="54"/>
      <c r="I246" s="54"/>
      <c r="J246" s="54"/>
      <c r="K246" s="54"/>
      <c r="L246" s="288"/>
    </row>
    <row r="247" spans="1:12" x14ac:dyDescent="0.3">
      <c r="A247" s="13" t="s">
        <v>1646</v>
      </c>
      <c r="B247" s="16">
        <f>'Ref. ACS-5-YR'!H1149</f>
        <v>7511</v>
      </c>
      <c r="C247" s="55">
        <f>'Ref. ACS-5-YR'!I1149</f>
        <v>6.3347614870791449E-2</v>
      </c>
      <c r="D247" s="16">
        <f>'Ref. ACS-5-YR'!R1149</f>
        <v>22169</v>
      </c>
      <c r="E247" s="55">
        <f>'Ref. ACS-5-YR'!S1149</f>
        <v>8.1040079544956053E-2</v>
      </c>
      <c r="F247" s="16">
        <f>'Ref. ACS-5-YR'!AB1149</f>
        <v>1307148</v>
      </c>
      <c r="G247" s="55">
        <f>'Ref. ACS-5-YR'!AC1149</f>
        <v>0.1</v>
      </c>
      <c r="H247" s="54"/>
      <c r="I247" s="54"/>
      <c r="J247" s="54"/>
      <c r="K247" s="54"/>
      <c r="L247" s="274"/>
    </row>
    <row r="248" spans="1:12" x14ac:dyDescent="0.3">
      <c r="A248" s="13" t="s">
        <v>1647</v>
      </c>
      <c r="B248" s="16">
        <f>'Ref. ACS-5-YR'!H1150</f>
        <v>34990</v>
      </c>
      <c r="C248" s="55">
        <f>'Ref. ACS-5-YR'!I1150</f>
        <v>0.29510491869644423</v>
      </c>
      <c r="D248" s="16">
        <f>'Ref. ACS-5-YR'!R1150</f>
        <v>84608</v>
      </c>
      <c r="E248" s="55">
        <f>'Ref. ACS-5-YR'!S1150</f>
        <v>0.30928950562224922</v>
      </c>
      <c r="F248" s="16">
        <f>'Ref. ACS-5-YR'!AB1150</f>
        <v>3228533</v>
      </c>
      <c r="G248" s="55">
        <f>'Ref. ACS-5-YR'!AC1150</f>
        <v>0.246</v>
      </c>
      <c r="H248" s="54"/>
      <c r="I248" s="54"/>
      <c r="J248" s="54"/>
      <c r="K248" s="54"/>
      <c r="L248" s="274"/>
    </row>
    <row r="249" spans="1:12" x14ac:dyDescent="0.3">
      <c r="A249" s="13" t="s">
        <v>1648</v>
      </c>
      <c r="B249" s="16">
        <f>'Ref. ACS-5-YR'!H1151</f>
        <v>23381</v>
      </c>
      <c r="C249" s="55">
        <f>'Ref. ACS-5-YR'!I1151</f>
        <v>0.19719485864651509</v>
      </c>
      <c r="D249" s="16">
        <f>'Ref. ACS-5-YR'!R1151</f>
        <v>44489</v>
      </c>
      <c r="E249" s="55">
        <f>'Ref. ACS-5-YR'!S1151</f>
        <v>0.16263214844492535</v>
      </c>
      <c r="F249" s="16">
        <f>'Ref. ACS-5-YR'!AB1151</f>
        <v>1964487</v>
      </c>
      <c r="G249" s="55">
        <f>'Ref. ACS-5-YR'!AC1151</f>
        <v>0.15</v>
      </c>
      <c r="H249" s="54"/>
      <c r="I249" s="54"/>
      <c r="J249" s="54"/>
      <c r="K249" s="54"/>
      <c r="L249" s="288"/>
    </row>
    <row r="250" spans="1:12" x14ac:dyDescent="0.3">
      <c r="A250" s="13" t="s">
        <v>1649</v>
      </c>
      <c r="B250" s="16">
        <f>'Ref. ACS-5-YR'!H1152</f>
        <v>3860</v>
      </c>
      <c r="C250" s="55">
        <f>'Ref. ACS-5-YR'!I1152</f>
        <v>3.2555158221442546E-2</v>
      </c>
      <c r="D250" s="16">
        <f>'Ref. ACS-5-YR'!R1152</f>
        <v>6996</v>
      </c>
      <c r="E250" s="55">
        <f>'Ref. ACS-5-YR'!S1152</f>
        <v>2.5574288262732312E-2</v>
      </c>
      <c r="F250" s="16">
        <f>'Ref. ACS-5-YR'!AB1152</f>
        <v>516341</v>
      </c>
      <c r="G250" s="55">
        <f>'Ref. ACS-5-YR'!AC1152</f>
        <v>3.9E-2</v>
      </c>
      <c r="H250" s="54"/>
      <c r="I250" s="54"/>
      <c r="J250" s="54"/>
      <c r="K250" s="54"/>
      <c r="L250" s="274"/>
    </row>
    <row r="251" spans="1:12" x14ac:dyDescent="0.3">
      <c r="A251" s="13" t="s">
        <v>1650</v>
      </c>
      <c r="B251" s="16">
        <f>'Ref. ACS-5-YR'!H1153</f>
        <v>48098</v>
      </c>
      <c r="C251" s="55">
        <f>'Ref. ACS-5-YR'!I1153</f>
        <v>0.40565751298832736</v>
      </c>
      <c r="D251" s="16">
        <f>'Ref. ACS-5-YR'!R1153</f>
        <v>112443</v>
      </c>
      <c r="E251" s="55">
        <f>'Ref. ACS-5-YR'!S1153</f>
        <v>0.41104198043545015</v>
      </c>
      <c r="F251" s="16">
        <f>'Ref. ACS-5-YR'!AB1153</f>
        <v>5861796</v>
      </c>
      <c r="G251" s="55">
        <f>'Ref. ACS-5-YR'!AC1153</f>
        <v>0.44700000000000001</v>
      </c>
      <c r="H251" s="54"/>
      <c r="I251" s="54"/>
      <c r="J251" s="54"/>
      <c r="K251" s="54"/>
      <c r="L251" s="274"/>
    </row>
    <row r="252" spans="1:12" x14ac:dyDescent="0.3">
      <c r="A252" s="13" t="s">
        <v>1651</v>
      </c>
      <c r="B252" s="16">
        <f>'Ref. ACS-5-YR'!H1154</f>
        <v>2667</v>
      </c>
      <c r="C252" s="55">
        <f>'Ref. ACS-5-YR'!I1154</f>
        <v>2.2493421496525202E-2</v>
      </c>
      <c r="D252" s="16">
        <f>'Ref. ACS-5-YR'!R1154</f>
        <v>4697</v>
      </c>
      <c r="E252" s="55">
        <f>'Ref. ACS-5-YR'!S1154</f>
        <v>1.7170158943689773E-2</v>
      </c>
      <c r="F252" s="16">
        <f>'Ref. ACS-5-YR'!AB1154</f>
        <v>496503</v>
      </c>
      <c r="G252" s="55">
        <f>'Ref. ACS-5-YR'!AC1154</f>
        <v>3.7999999999999999E-2</v>
      </c>
      <c r="H252" s="54"/>
      <c r="I252" s="54"/>
      <c r="J252" s="54"/>
      <c r="K252" s="54"/>
      <c r="L252" s="288"/>
    </row>
    <row r="253" spans="1:12" x14ac:dyDescent="0.3">
      <c r="A253" s="13" t="s">
        <v>1652</v>
      </c>
      <c r="B253" s="16">
        <f>'Ref. ACS-5-YR'!H1155</f>
        <v>6671</v>
      </c>
      <c r="C253" s="55">
        <f>'Ref. ACS-5-YR'!I1155</f>
        <v>5.6263072667161462E-2</v>
      </c>
      <c r="D253" s="16">
        <f>'Ref. ACS-5-YR'!R1155</f>
        <v>15620</v>
      </c>
      <c r="E253" s="55">
        <f>'Ref. ACS-5-YR'!S1155</f>
        <v>5.7099825995408617E-2</v>
      </c>
      <c r="F253" s="16">
        <f>'Ref. ACS-5-YR'!AB1155</f>
        <v>1512885</v>
      </c>
      <c r="G253" s="55">
        <f>'Ref. ACS-5-YR'!AC1155</f>
        <v>0.115</v>
      </c>
      <c r="H253" s="54"/>
      <c r="I253" s="54"/>
      <c r="J253" s="54"/>
      <c r="K253" s="54"/>
      <c r="L253" s="274"/>
    </row>
    <row r="254" spans="1:12" x14ac:dyDescent="0.3">
      <c r="A254" s="13" t="s">
        <v>1653</v>
      </c>
      <c r="B254" s="16">
        <f>'Ref. ACS-5-YR'!H1156</f>
        <v>18303</v>
      </c>
      <c r="C254" s="55">
        <f>'Ref. ACS-5-YR'!I1156</f>
        <v>0.15436711422980906</v>
      </c>
      <c r="D254" s="16">
        <f>'Ref. ACS-5-YR'!R1156</f>
        <v>42523</v>
      </c>
      <c r="E254" s="55">
        <f>'Ref. ACS-5-YR'!S1156</f>
        <v>0.15544532015382589</v>
      </c>
      <c r="F254" s="16">
        <f>'Ref. ACS-5-YR'!AB1156</f>
        <v>2220822</v>
      </c>
      <c r="G254" s="55">
        <f>'Ref. ACS-5-YR'!AC1156</f>
        <v>0.16900000000000001</v>
      </c>
      <c r="H254" s="54"/>
      <c r="I254" s="54"/>
      <c r="J254" s="54"/>
      <c r="K254" s="54"/>
      <c r="L254" s="274"/>
    </row>
    <row r="255" spans="1:12" x14ac:dyDescent="0.3">
      <c r="A255" s="13" t="s">
        <v>1654</v>
      </c>
      <c r="B255" s="16">
        <f>'Ref. ACS-5-YR'!H1157</f>
        <v>15973</v>
      </c>
      <c r="C255" s="55">
        <f>'Ref. ACS-5-YR'!I1157</f>
        <v>0.13471594359354969</v>
      </c>
      <c r="D255" s="16">
        <f>'Ref. ACS-5-YR'!R1157</f>
        <v>39878</v>
      </c>
      <c r="E255" s="55">
        <f>'Ref. ACS-5-YR'!S1157</f>
        <v>0.14577636754448814</v>
      </c>
      <c r="F255" s="16">
        <f>'Ref. ACS-5-YR'!AB1157</f>
        <v>1189552</v>
      </c>
      <c r="G255" s="55">
        <f>'Ref. ACS-5-YR'!AC1157</f>
        <v>9.0999999999999998E-2</v>
      </c>
      <c r="H255" s="54"/>
      <c r="I255" s="54"/>
      <c r="J255" s="54"/>
      <c r="K255" s="54"/>
      <c r="L255" s="288"/>
    </row>
    <row r="256" spans="1:12" x14ac:dyDescent="0.3">
      <c r="A256" s="13" t="s">
        <v>1655</v>
      </c>
      <c r="B256" s="16">
        <f>'Ref. ACS-5-YR'!H1158</f>
        <v>3955</v>
      </c>
      <c r="C256" s="55">
        <f>'Ref. ACS-5-YR'!I1158</f>
        <v>3.3356386208757846E-2</v>
      </c>
      <c r="D256" s="16">
        <f>'Ref. ACS-5-YR'!R1158</f>
        <v>8895</v>
      </c>
      <c r="E256" s="55">
        <f>'Ref. ACS-5-YR'!S1158</f>
        <v>3.2516194124786152E-2</v>
      </c>
      <c r="F256" s="16">
        <f>'Ref. ACS-5-YR'!AB1158</f>
        <v>372132</v>
      </c>
      <c r="G256" s="55">
        <f>'Ref. ACS-5-YR'!AC1158</f>
        <v>2.8000000000000001E-2</v>
      </c>
      <c r="H256" s="54"/>
      <c r="I256" s="54"/>
      <c r="J256" s="54"/>
      <c r="K256" s="54"/>
      <c r="L256" s="274"/>
    </row>
    <row r="257" spans="1:13" x14ac:dyDescent="0.3">
      <c r="A257" s="13" t="s">
        <v>1656</v>
      </c>
      <c r="B257" s="16">
        <f>'Ref. ACS-5-YR'!H1159</f>
        <v>529</v>
      </c>
      <c r="C257" s="55">
        <f>'Ref. ACS-5-YR'!I1159</f>
        <v>4.4615747925241213E-3</v>
      </c>
      <c r="D257" s="16">
        <f>'Ref. ACS-5-YR'!R1159</f>
        <v>830</v>
      </c>
      <c r="E257" s="55">
        <f>'Ref. ACS-5-YR'!S1159</f>
        <v>3.0341136732515463E-3</v>
      </c>
      <c r="F257" s="16">
        <f>'Ref. ACS-5-YR'!AB1159</f>
        <v>69902</v>
      </c>
      <c r="G257" s="55">
        <f>'Ref. ACS-5-YR'!AC1159</f>
        <v>5.0000000000000001E-3</v>
      </c>
      <c r="H257" s="54"/>
      <c r="I257" s="54"/>
      <c r="J257" s="54"/>
      <c r="K257" s="54"/>
      <c r="L257" s="274"/>
    </row>
    <row r="258" spans="1:13" x14ac:dyDescent="0.3">
      <c r="A258" t="s">
        <v>1628</v>
      </c>
      <c r="L258" s="288"/>
      <c r="M258" s="42" t="str">
        <f>A258</f>
        <v>Source: U.S. Census Bureau, ACS 16-20 (5-year Estimates), Table B25042</v>
      </c>
    </row>
    <row r="259" spans="1:13" x14ac:dyDescent="0.3">
      <c r="L259" s="274"/>
    </row>
    <row r="260" spans="1:13" x14ac:dyDescent="0.3">
      <c r="A260" s="1" t="s">
        <v>1657</v>
      </c>
      <c r="L260" s="274"/>
      <c r="M260" s="61" t="s">
        <v>1658</v>
      </c>
    </row>
    <row r="261" spans="1:13" ht="28.2" customHeight="1" x14ac:dyDescent="0.3">
      <c r="A261" s="80"/>
      <c r="B261" s="60" t="str">
        <f>B3</f>
        <v>City of Bakersfield</v>
      </c>
      <c r="C261" s="60" t="s">
        <v>179</v>
      </c>
      <c r="D261" s="60" t="str">
        <f>B4</f>
        <v>Kern County</v>
      </c>
      <c r="E261" s="60" t="s">
        <v>179</v>
      </c>
      <c r="F261" s="60" t="s">
        <v>173</v>
      </c>
      <c r="G261" s="60" t="s">
        <v>179</v>
      </c>
      <c r="H261" s="58"/>
      <c r="I261" s="58"/>
      <c r="J261" s="58"/>
      <c r="K261" s="58"/>
      <c r="L261" s="288"/>
    </row>
    <row r="262" spans="1:13" x14ac:dyDescent="0.3">
      <c r="A262" s="87" t="s">
        <v>250</v>
      </c>
      <c r="B262" s="87"/>
      <c r="C262" s="87"/>
      <c r="D262" s="87"/>
      <c r="E262" s="87"/>
      <c r="F262" s="87"/>
      <c r="G262" s="87"/>
      <c r="H262" s="88"/>
      <c r="I262" s="88"/>
      <c r="J262" s="88"/>
      <c r="K262" s="88"/>
      <c r="L262" s="274"/>
    </row>
    <row r="263" spans="1:13" x14ac:dyDescent="0.3">
      <c r="A263" s="13" t="s">
        <v>1584</v>
      </c>
      <c r="B263" s="16">
        <f>'Ref. ACS-5-YR'!H935</f>
        <v>48310</v>
      </c>
      <c r="C263" s="55">
        <f>'Ref. ACS-5-YR'!I935</f>
        <v>0.63028389520926831</v>
      </c>
      <c r="D263" s="16">
        <f>'Ref. ACS-5-YR'!R935</f>
        <v>120586</v>
      </c>
      <c r="E263" s="55">
        <f>'Ref. ACS-5-YR'!S935</f>
        <v>0.61692494231644868</v>
      </c>
      <c r="F263" s="16">
        <f>'Ref. ACS-5-YR'!AB935</f>
        <v>4831347</v>
      </c>
      <c r="G263" s="55">
        <f>'Ref. ACS-5-YR'!AC935</f>
        <v>0.59399999999999997</v>
      </c>
      <c r="H263" s="54"/>
      <c r="I263" s="54"/>
      <c r="J263" s="54"/>
      <c r="K263" s="54"/>
      <c r="L263" s="274"/>
    </row>
    <row r="264" spans="1:13" x14ac:dyDescent="0.3">
      <c r="A264" s="13" t="s">
        <v>1587</v>
      </c>
      <c r="B264" s="16">
        <f>'Ref. ACS-5-YR'!H936</f>
        <v>28338</v>
      </c>
      <c r="C264" s="55">
        <f>'Ref. ACS-5-YR'!I936</f>
        <v>0.36971610479073164</v>
      </c>
      <c r="D264" s="16">
        <f>'Ref. ACS-5-YR'!R936</f>
        <v>74877</v>
      </c>
      <c r="E264" s="55">
        <f>'Ref. ACS-5-YR'!S936</f>
        <v>0.38307505768355138</v>
      </c>
      <c r="F264" s="16">
        <f>'Ref. ACS-5-YR'!AB936</f>
        <v>3308833</v>
      </c>
      <c r="G264" s="55">
        <f>'Ref. ACS-5-YR'!AC936</f>
        <v>0.40600000000000003</v>
      </c>
      <c r="H264" s="54"/>
      <c r="I264" s="54"/>
      <c r="J264" s="54"/>
      <c r="K264" s="54"/>
      <c r="L264" s="288"/>
    </row>
    <row r="265" spans="1:13" x14ac:dyDescent="0.3">
      <c r="A265" s="87" t="s">
        <v>1659</v>
      </c>
      <c r="B265" s="87"/>
      <c r="C265" s="87"/>
      <c r="D265" s="87"/>
      <c r="E265" s="87"/>
      <c r="F265" s="87"/>
      <c r="G265" s="87"/>
      <c r="H265" s="88"/>
      <c r="I265" s="88"/>
      <c r="J265" s="88"/>
      <c r="K265" s="88"/>
      <c r="L265" s="274"/>
    </row>
    <row r="266" spans="1:13" x14ac:dyDescent="0.3">
      <c r="A266" s="13" t="s">
        <v>1584</v>
      </c>
      <c r="B266" s="16">
        <f>'Ref. ACS-5-YR'!H941</f>
        <v>3576</v>
      </c>
      <c r="C266" s="55">
        <f>'Ref. ACS-5-YR'!I941</f>
        <v>0.35151872603951639</v>
      </c>
      <c r="D266" s="16">
        <f>'Ref. ACS-5-YR'!R941</f>
        <v>4975</v>
      </c>
      <c r="E266" s="55">
        <f>'Ref. ACS-5-YR'!S941</f>
        <v>0.33107073933586212</v>
      </c>
      <c r="F266" s="16">
        <f>'Ref. ACS-5-YR'!AB941</f>
        <v>286043</v>
      </c>
      <c r="G266" s="55">
        <f>'Ref. ACS-5-YR'!AC941</f>
        <v>0.35499999999999998</v>
      </c>
      <c r="H266" s="54"/>
      <c r="I266" s="54"/>
      <c r="J266" s="54"/>
      <c r="K266" s="54"/>
      <c r="L266" s="274"/>
    </row>
    <row r="267" spans="1:13" x14ac:dyDescent="0.3">
      <c r="A267" s="13" t="s">
        <v>1587</v>
      </c>
      <c r="B267" s="16">
        <f>'Ref. ACS-5-YR'!H942</f>
        <v>6597</v>
      </c>
      <c r="C267" s="55">
        <f>'Ref. ACS-5-YR'!I942</f>
        <v>0.64848127396048361</v>
      </c>
      <c r="D267" s="16">
        <f>'Ref. ACS-5-YR'!R942</f>
        <v>10052</v>
      </c>
      <c r="E267" s="55">
        <f>'Ref. ACS-5-YR'!S942</f>
        <v>0.66892926066413794</v>
      </c>
      <c r="F267" s="16">
        <f>'Ref. ACS-5-YR'!AB942</f>
        <v>520690</v>
      </c>
      <c r="G267" s="55">
        <f>'Ref. ACS-5-YR'!AC942</f>
        <v>0.64500000000000002</v>
      </c>
      <c r="H267" s="54"/>
      <c r="I267" s="54"/>
      <c r="J267" s="54"/>
      <c r="K267" s="54"/>
      <c r="L267" s="274"/>
    </row>
    <row r="268" spans="1:13" x14ac:dyDescent="0.3">
      <c r="A268" s="87" t="s">
        <v>1660</v>
      </c>
      <c r="B268" s="87"/>
      <c r="C268" s="87"/>
      <c r="D268" s="87"/>
      <c r="E268" s="87"/>
      <c r="F268" s="87"/>
      <c r="G268" s="87"/>
      <c r="H268" s="88"/>
      <c r="I268" s="88"/>
      <c r="J268" s="88"/>
      <c r="K268" s="88"/>
      <c r="L268" s="274"/>
    </row>
    <row r="269" spans="1:13" x14ac:dyDescent="0.3">
      <c r="A269" s="13" t="s">
        <v>1584</v>
      </c>
      <c r="B269" s="16">
        <f>'Ref. ACS-5-YR'!H947</f>
        <v>469</v>
      </c>
      <c r="C269" s="55">
        <f>'Ref. ACS-5-YR'!I947</f>
        <v>0.51369112814895945</v>
      </c>
      <c r="D269" s="16">
        <f>'Ref. ACS-5-YR'!R947</f>
        <v>1420</v>
      </c>
      <c r="E269" s="55">
        <f>'Ref. ACS-5-YR'!S947</f>
        <v>0.56349206349206349</v>
      </c>
      <c r="F269" s="16">
        <f>'Ref. ACS-5-YR'!AB947</f>
        <v>48100</v>
      </c>
      <c r="G269" s="55">
        <f>'Ref. ACS-5-YR'!AC947</f>
        <v>0.49199999999999999</v>
      </c>
      <c r="H269" s="54"/>
      <c r="I269" s="54"/>
      <c r="J269" s="54"/>
      <c r="K269" s="54"/>
      <c r="L269" s="274"/>
    </row>
    <row r="270" spans="1:13" x14ac:dyDescent="0.3">
      <c r="A270" s="13" t="s">
        <v>1587</v>
      </c>
      <c r="B270" s="16">
        <f>'Ref. ACS-5-YR'!H948</f>
        <v>444</v>
      </c>
      <c r="C270" s="55">
        <f>'Ref. ACS-5-YR'!I948</f>
        <v>0.48630887185104055</v>
      </c>
      <c r="D270" s="16">
        <f>'Ref. ACS-5-YR'!R948</f>
        <v>1100</v>
      </c>
      <c r="E270" s="55">
        <f>'Ref. ACS-5-YR'!S948</f>
        <v>0.43650793650793651</v>
      </c>
      <c r="F270" s="16">
        <f>'Ref. ACS-5-YR'!AB948</f>
        <v>49657</v>
      </c>
      <c r="G270" s="55">
        <f>'Ref. ACS-5-YR'!AC948</f>
        <v>0.50800000000000001</v>
      </c>
      <c r="H270" s="54"/>
      <c r="I270" s="54"/>
      <c r="J270" s="54"/>
      <c r="K270" s="54"/>
    </row>
    <row r="271" spans="1:13" x14ac:dyDescent="0.3">
      <c r="A271" s="87" t="s">
        <v>1661</v>
      </c>
      <c r="B271" s="87"/>
      <c r="C271" s="87"/>
      <c r="D271" s="87"/>
      <c r="E271" s="87"/>
      <c r="F271" s="87"/>
      <c r="G271" s="87"/>
      <c r="H271" s="88"/>
      <c r="I271" s="88"/>
      <c r="J271" s="88"/>
      <c r="K271" s="88"/>
    </row>
    <row r="272" spans="1:13" x14ac:dyDescent="0.3">
      <c r="A272" s="13" t="s">
        <v>1584</v>
      </c>
      <c r="B272" s="16">
        <f>'Ref. ACS-5-YR'!H953</f>
        <v>5456</v>
      </c>
      <c r="C272" s="55">
        <f>'Ref. ACS-5-YR'!I953</f>
        <v>0.68148888333749691</v>
      </c>
      <c r="D272" s="16">
        <f>'Ref. ACS-5-YR'!R953</f>
        <v>8250</v>
      </c>
      <c r="E272" s="55">
        <f>'Ref. ACS-5-YR'!S953</f>
        <v>0.67237163814180934</v>
      </c>
      <c r="F272" s="16">
        <f>'Ref. ACS-5-YR'!AB953</f>
        <v>1111582</v>
      </c>
      <c r="G272" s="55">
        <f>'Ref. ACS-5-YR'!AC953</f>
        <v>0.59699999999999998</v>
      </c>
      <c r="H272" s="54"/>
      <c r="I272" s="54"/>
      <c r="J272" s="54"/>
      <c r="K272" s="54"/>
    </row>
    <row r="273" spans="1:13" x14ac:dyDescent="0.3">
      <c r="A273" s="13" t="s">
        <v>1587</v>
      </c>
      <c r="B273" s="16">
        <f>'Ref. ACS-5-YR'!H954</f>
        <v>2550</v>
      </c>
      <c r="C273" s="55">
        <f>'Ref. ACS-5-YR'!I954</f>
        <v>0.31851111666250315</v>
      </c>
      <c r="D273" s="16">
        <f>'Ref. ACS-5-YR'!R954</f>
        <v>4020</v>
      </c>
      <c r="E273" s="55">
        <f>'Ref. ACS-5-YR'!S954</f>
        <v>0.32762836185819072</v>
      </c>
      <c r="F273" s="16">
        <f>'Ref. ACS-5-YR'!AB954</f>
        <v>749308</v>
      </c>
      <c r="G273" s="55">
        <f>'Ref. ACS-5-YR'!AC954</f>
        <v>0.40300000000000002</v>
      </c>
      <c r="H273" s="54"/>
      <c r="I273" s="54"/>
      <c r="J273" s="54"/>
      <c r="K273" s="54"/>
    </row>
    <row r="274" spans="1:13" x14ac:dyDescent="0.3">
      <c r="A274" s="87" t="s">
        <v>1470</v>
      </c>
      <c r="B274" s="87"/>
      <c r="C274" s="87"/>
      <c r="D274" s="87"/>
      <c r="E274" s="87"/>
      <c r="F274" s="87"/>
      <c r="G274" s="87"/>
      <c r="H274" s="88"/>
      <c r="I274" s="88"/>
      <c r="J274" s="88"/>
      <c r="K274" s="88"/>
    </row>
    <row r="275" spans="1:13" x14ac:dyDescent="0.3">
      <c r="A275" s="13" t="s">
        <v>1584</v>
      </c>
      <c r="B275" s="16">
        <f>'Ref. ACS-5-YR'!H959</f>
        <v>113</v>
      </c>
      <c r="C275" s="55">
        <f>'Ref. ACS-5-YR'!I959</f>
        <v>0.5280373831775701</v>
      </c>
      <c r="D275" s="16">
        <f>'Ref. ACS-5-YR'!R959</f>
        <v>137</v>
      </c>
      <c r="E275" s="55">
        <f>'Ref. ACS-5-YR'!S959</f>
        <v>0.4308176100628931</v>
      </c>
      <c r="F275" s="16">
        <f>'Ref. ACS-5-YR'!AB959</f>
        <v>18182</v>
      </c>
      <c r="G275" s="55">
        <f>'Ref. ACS-5-YR'!AC959</f>
        <v>0.45400000000000001</v>
      </c>
      <c r="H275" s="54"/>
      <c r="I275" s="54"/>
      <c r="J275" s="54"/>
      <c r="K275" s="54"/>
    </row>
    <row r="276" spans="1:13" x14ac:dyDescent="0.3">
      <c r="A276" s="13" t="s">
        <v>1587</v>
      </c>
      <c r="B276" s="16">
        <f>'Ref. ACS-5-YR'!H960</f>
        <v>101</v>
      </c>
      <c r="C276" s="55">
        <f>'Ref. ACS-5-YR'!I960</f>
        <v>0.4719626168224299</v>
      </c>
      <c r="D276" s="16">
        <f>'Ref. ACS-5-YR'!R960</f>
        <v>181</v>
      </c>
      <c r="E276" s="55">
        <f>'Ref. ACS-5-YR'!S960</f>
        <v>0.5691823899371069</v>
      </c>
      <c r="F276" s="16">
        <f>'Ref. ACS-5-YR'!AB960</f>
        <v>21854</v>
      </c>
      <c r="G276" s="55">
        <f>'Ref. ACS-5-YR'!AC960</f>
        <v>0.54600000000000004</v>
      </c>
      <c r="H276" s="54"/>
      <c r="I276" s="54"/>
      <c r="J276" s="54"/>
      <c r="K276" s="54"/>
    </row>
    <row r="277" spans="1:13" x14ac:dyDescent="0.3">
      <c r="A277" s="87" t="s">
        <v>1662</v>
      </c>
      <c r="B277" s="87"/>
      <c r="C277" s="87"/>
      <c r="D277" s="87"/>
      <c r="E277" s="87"/>
      <c r="F277" s="87"/>
      <c r="G277" s="87"/>
      <c r="H277" s="88"/>
      <c r="I277" s="88"/>
      <c r="J277" s="88"/>
      <c r="K277" s="88"/>
    </row>
    <row r="278" spans="1:13" x14ac:dyDescent="0.3">
      <c r="A278" s="13" t="s">
        <v>1584</v>
      </c>
      <c r="B278" s="16">
        <f>'Ref. ACS-5-YR'!H965</f>
        <v>8017</v>
      </c>
      <c r="C278" s="55">
        <f>'Ref. ACS-5-YR'!I965</f>
        <v>0.54835841313269496</v>
      </c>
      <c r="D278" s="16">
        <f>'Ref. ACS-5-YR'!R965</f>
        <v>16442</v>
      </c>
      <c r="E278" s="55">
        <f>'Ref. ACS-5-YR'!S965</f>
        <v>0.55211551376762924</v>
      </c>
      <c r="F278" s="16">
        <f>'Ref. ACS-5-YR'!AB965</f>
        <v>576852</v>
      </c>
      <c r="G278" s="55">
        <f>'Ref. ACS-5-YR'!AC965</f>
        <v>0.41299999999999998</v>
      </c>
      <c r="H278" s="54"/>
      <c r="I278" s="54"/>
      <c r="J278" s="54"/>
      <c r="K278" s="54"/>
    </row>
    <row r="279" spans="1:13" x14ac:dyDescent="0.3">
      <c r="A279" s="13" t="s">
        <v>1587</v>
      </c>
      <c r="B279" s="16">
        <f>'Ref. ACS-5-YR'!H966</f>
        <v>6603</v>
      </c>
      <c r="C279" s="55">
        <f>'Ref. ACS-5-YR'!I966</f>
        <v>0.45164158686730504</v>
      </c>
      <c r="D279" s="16">
        <f>'Ref. ACS-5-YR'!R966</f>
        <v>13338</v>
      </c>
      <c r="E279" s="55">
        <f>'Ref. ACS-5-YR'!S966</f>
        <v>0.4478844862323707</v>
      </c>
      <c r="F279" s="16">
        <f>'Ref. ACS-5-YR'!AB966</f>
        <v>820358</v>
      </c>
      <c r="G279" s="55">
        <f>'Ref. ACS-5-YR'!AC966</f>
        <v>0.58699999999999997</v>
      </c>
      <c r="H279" s="54"/>
      <c r="I279" s="54"/>
      <c r="J279" s="54"/>
      <c r="K279" s="54"/>
    </row>
    <row r="280" spans="1:13" x14ac:dyDescent="0.3">
      <c r="A280" s="87" t="s">
        <v>1663</v>
      </c>
      <c r="B280" s="87"/>
      <c r="C280" s="87"/>
      <c r="D280" s="87"/>
      <c r="E280" s="87"/>
      <c r="F280" s="87"/>
      <c r="G280" s="87"/>
      <c r="H280" s="88"/>
      <c r="I280" s="88"/>
      <c r="J280" s="88"/>
      <c r="K280" s="88"/>
    </row>
    <row r="281" spans="1:13" x14ac:dyDescent="0.3">
      <c r="A281" s="13" t="s">
        <v>1584</v>
      </c>
      <c r="B281" s="16">
        <f>'Ref. ACS-5-YR'!H971</f>
        <v>4529</v>
      </c>
      <c r="C281" s="55">
        <f>'Ref. ACS-5-YR'!I971</f>
        <v>0.56654991243432573</v>
      </c>
      <c r="D281" s="16">
        <f>'Ref. ACS-5-YR'!R971</f>
        <v>9303</v>
      </c>
      <c r="E281" s="55">
        <f>'Ref. ACS-5-YR'!S971</f>
        <v>0.511772472219166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1587</v>
      </c>
      <c r="B282" s="16">
        <f>'Ref. ACS-5-YR'!H972</f>
        <v>3465</v>
      </c>
      <c r="C282" s="55">
        <f>'Ref. ACS-5-YR'!I972</f>
        <v>0.43345008756567427</v>
      </c>
      <c r="D282" s="16">
        <f>'Ref. ACS-5-YR'!R972</f>
        <v>8875</v>
      </c>
      <c r="E282" s="55">
        <f>'Ref. ACS-5-YR'!S972</f>
        <v>0.48822752778083395</v>
      </c>
      <c r="F282" s="16">
        <f>'Ref. ACS-5-YR'!AB972</f>
        <v>391096</v>
      </c>
      <c r="G282" s="55">
        <f>'Ref. ACS-5-YR'!AC972</f>
        <v>0.51400000000000001</v>
      </c>
      <c r="H282" s="54"/>
      <c r="I282" s="54"/>
      <c r="J282" s="54"/>
      <c r="K282" s="54"/>
      <c r="M282" s="293" t="s">
        <v>2445</v>
      </c>
    </row>
    <row r="283" spans="1:13" ht="21" customHeight="1" x14ac:dyDescent="0.3">
      <c r="A283" s="87" t="s">
        <v>249</v>
      </c>
      <c r="B283" s="87"/>
      <c r="C283" s="87"/>
      <c r="D283" s="87"/>
      <c r="E283" s="87"/>
      <c r="F283" s="87"/>
      <c r="G283" s="87"/>
      <c r="H283" s="54"/>
      <c r="I283" s="54"/>
      <c r="J283" s="54"/>
      <c r="K283" s="54"/>
    </row>
    <row r="284" spans="1:13" x14ac:dyDescent="0.3">
      <c r="A284" s="13" t="s">
        <v>1584</v>
      </c>
      <c r="B284" s="16">
        <f>'Ref. ACS-5-YR'!H983</f>
        <v>27391</v>
      </c>
      <c r="C284" s="55">
        <f>'Ref. ACS-5-YR'!I983</f>
        <v>0.54762285577192216</v>
      </c>
      <c r="D284" s="16">
        <f>'Ref. ACS-5-YR'!R983</f>
        <v>62089</v>
      </c>
      <c r="E284" s="55">
        <f>'Ref. ACS-5-YR'!S983</f>
        <v>0.51982552201068299</v>
      </c>
      <c r="F284" s="16">
        <f>'Ref. ACS-5-YR'!AB983</f>
        <v>1741159</v>
      </c>
      <c r="G284" s="55">
        <f>'Ref. ACS-5-YR'!AC983</f>
        <v>0.44900000000000001</v>
      </c>
      <c r="H284" s="54"/>
      <c r="I284" s="54"/>
      <c r="J284" s="54"/>
      <c r="K284" s="54"/>
    </row>
    <row r="285" spans="1:13" x14ac:dyDescent="0.3">
      <c r="A285" s="13" t="s">
        <v>1587</v>
      </c>
      <c r="B285" s="16">
        <f>'Ref. ACS-5-YR'!H984</f>
        <v>22627</v>
      </c>
      <c r="C285" s="55">
        <f>'Ref. ACS-5-YR'!I984</f>
        <v>0.4523771442280779</v>
      </c>
      <c r="D285" s="16">
        <f>'Ref. ACS-5-YR'!R984</f>
        <v>57353</v>
      </c>
      <c r="E285" s="55">
        <f>'Ref. ACS-5-YR'!S984</f>
        <v>0.48017447798931701</v>
      </c>
      <c r="F285" s="16">
        <f>'Ref. ACS-5-YR'!AB984</f>
        <v>2133185</v>
      </c>
      <c r="G285" s="55">
        <f>'Ref. ACS-5-YR'!AC984</f>
        <v>0.55100000000000005</v>
      </c>
      <c r="H285" s="54"/>
      <c r="I285" s="54"/>
      <c r="J285" s="54"/>
      <c r="K285" s="54"/>
    </row>
    <row r="286" spans="1:13" x14ac:dyDescent="0.3">
      <c r="A286" t="s">
        <v>1664</v>
      </c>
      <c r="M286"/>
    </row>
    <row r="287" spans="1:13" x14ac:dyDescent="0.3">
      <c r="M287"/>
    </row>
    <row r="288" spans="1:13" x14ac:dyDescent="0.3">
      <c r="A288" s="1" t="s">
        <v>1665</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48310</v>
      </c>
      <c r="C290" s="55">
        <f>C263</f>
        <v>0.63028389520926831</v>
      </c>
      <c r="D290" s="6">
        <f>B264</f>
        <v>28338</v>
      </c>
      <c r="E290" s="55">
        <f>C264</f>
        <v>0.36971610479073164</v>
      </c>
      <c r="M290"/>
    </row>
    <row r="291" spans="1:13" x14ac:dyDescent="0.3">
      <c r="A291" s="87" t="s">
        <v>1659</v>
      </c>
      <c r="B291" s="6">
        <f>B266</f>
        <v>3576</v>
      </c>
      <c r="C291" s="55">
        <f>C266</f>
        <v>0.35151872603951639</v>
      </c>
      <c r="D291" s="6">
        <f>B267</f>
        <v>6597</v>
      </c>
      <c r="E291" s="55">
        <f>C267</f>
        <v>0.64848127396048361</v>
      </c>
      <c r="M291" s="61" t="s">
        <v>1666</v>
      </c>
    </row>
    <row r="292" spans="1:13" x14ac:dyDescent="0.3">
      <c r="A292" s="87" t="s">
        <v>1660</v>
      </c>
      <c r="B292" s="6">
        <f>B269</f>
        <v>469</v>
      </c>
      <c r="C292" s="55">
        <f>C269</f>
        <v>0.51369112814895945</v>
      </c>
      <c r="D292" s="6">
        <f>B270</f>
        <v>444</v>
      </c>
      <c r="E292" s="55">
        <f>C270</f>
        <v>0.48630887185104055</v>
      </c>
      <c r="M292"/>
    </row>
    <row r="293" spans="1:13" x14ac:dyDescent="0.3">
      <c r="A293" s="87" t="s">
        <v>1661</v>
      </c>
      <c r="B293" s="6">
        <f>B272</f>
        <v>5456</v>
      </c>
      <c r="C293" s="55">
        <f>C272</f>
        <v>0.68148888333749691</v>
      </c>
      <c r="D293" s="6">
        <f>B273</f>
        <v>2550</v>
      </c>
      <c r="E293" s="55">
        <f>C273</f>
        <v>0.31851111666250315</v>
      </c>
      <c r="M293"/>
    </row>
    <row r="294" spans="1:13" x14ac:dyDescent="0.3">
      <c r="A294" s="87" t="s">
        <v>1470</v>
      </c>
      <c r="B294" s="6">
        <f>B275</f>
        <v>113</v>
      </c>
      <c r="C294" s="55">
        <f>C275</f>
        <v>0.5280373831775701</v>
      </c>
      <c r="D294" s="6">
        <f>B276</f>
        <v>101</v>
      </c>
      <c r="E294" s="55">
        <f>C276</f>
        <v>0.4719626168224299</v>
      </c>
      <c r="M294"/>
    </row>
    <row r="295" spans="1:13" x14ac:dyDescent="0.3">
      <c r="A295" s="87" t="s">
        <v>1662</v>
      </c>
      <c r="B295" s="6">
        <f>B278</f>
        <v>8017</v>
      </c>
      <c r="C295" s="55">
        <f>C278</f>
        <v>0.54835841313269496</v>
      </c>
      <c r="D295" s="6">
        <f>B279</f>
        <v>6603</v>
      </c>
      <c r="E295" s="55">
        <f>C279</f>
        <v>0.45164158686730504</v>
      </c>
      <c r="M295"/>
    </row>
    <row r="296" spans="1:13" x14ac:dyDescent="0.3">
      <c r="A296" s="87" t="s">
        <v>1667</v>
      </c>
      <c r="B296" s="6">
        <f>B281</f>
        <v>4529</v>
      </c>
      <c r="C296" s="55">
        <f>C281</f>
        <v>0.56654991243432573</v>
      </c>
      <c r="D296" s="6">
        <f>B282</f>
        <v>3465</v>
      </c>
      <c r="E296" s="55">
        <f>C282</f>
        <v>0.43345008756567427</v>
      </c>
      <c r="M296"/>
    </row>
    <row r="297" spans="1:13" x14ac:dyDescent="0.3">
      <c r="A297" s="87" t="s">
        <v>249</v>
      </c>
      <c r="B297" s="6">
        <f>B284</f>
        <v>27391</v>
      </c>
      <c r="C297" s="55">
        <f>C284</f>
        <v>0.54762285577192216</v>
      </c>
      <c r="D297" s="6">
        <f>B285</f>
        <v>22627</v>
      </c>
      <c r="E297" s="55">
        <f>C285</f>
        <v>0.4523771442280779</v>
      </c>
      <c r="M297"/>
    </row>
    <row r="298" spans="1:13" x14ac:dyDescent="0.3">
      <c r="A298" t="s">
        <v>1664</v>
      </c>
      <c r="B298" s="12"/>
      <c r="C298" s="12"/>
      <c r="M298"/>
    </row>
    <row r="299" spans="1:13" x14ac:dyDescent="0.3">
      <c r="A299" s="88"/>
      <c r="B299" s="12"/>
      <c r="C299" s="12"/>
      <c r="M299"/>
    </row>
    <row r="300" spans="1:13" x14ac:dyDescent="0.3">
      <c r="A300" s="1" t="s">
        <v>1668</v>
      </c>
      <c r="C300" s="114" t="s">
        <v>179</v>
      </c>
      <c r="D300" s="114"/>
      <c r="E300" s="141" t="s">
        <v>179</v>
      </c>
      <c r="F300" s="114"/>
      <c r="G300" s="114" t="s">
        <v>179</v>
      </c>
      <c r="M300"/>
    </row>
    <row r="301" spans="1:13" ht="28.8" x14ac:dyDescent="0.3">
      <c r="A301" s="60" t="s">
        <v>1669</v>
      </c>
      <c r="B301" s="60" t="str">
        <f>B3</f>
        <v>City of Bakersfield</v>
      </c>
      <c r="C301" s="60" t="str">
        <f>B3</f>
        <v>City of Bakersfield</v>
      </c>
      <c r="D301" s="60" t="str">
        <f>B4</f>
        <v>Kern County</v>
      </c>
      <c r="E301" s="60" t="str">
        <f>B4</f>
        <v>Kern County</v>
      </c>
      <c r="F301" s="60" t="s">
        <v>173</v>
      </c>
      <c r="G301" s="60" t="s">
        <v>173</v>
      </c>
      <c r="L301" s="273"/>
    </row>
    <row r="302" spans="1:13" x14ac:dyDescent="0.3">
      <c r="A302" s="13" t="s">
        <v>1670</v>
      </c>
      <c r="B302" s="16">
        <f>'Ref. Permits'!B6</f>
        <v>1419</v>
      </c>
      <c r="C302" s="55">
        <f>B302/(SUM(B$302:B$305))</f>
        <v>0.99023028611304953</v>
      </c>
      <c r="D302" s="16">
        <f>'Ref. Permits'!J6</f>
        <v>2182</v>
      </c>
      <c r="E302" s="55">
        <f>D302/(SUM(D$302:D$305))</f>
        <v>0.99091734786557673</v>
      </c>
      <c r="F302" s="16">
        <f>'Ref. Permits'!R6</f>
        <v>56085</v>
      </c>
      <c r="G302" s="55">
        <f>F302/(SUM(F$302:F$305))</f>
        <v>0.94615112100814813</v>
      </c>
    </row>
    <row r="303" spans="1:13" x14ac:dyDescent="0.3">
      <c r="A303" s="13" t="s">
        <v>1671</v>
      </c>
      <c r="B303" s="16">
        <f>'Ref. Permits'!D6</f>
        <v>6</v>
      </c>
      <c r="C303" s="55">
        <f>B303/(SUM(B$302:B$305))</f>
        <v>4.1870202372644803E-3</v>
      </c>
      <c r="D303" s="16">
        <f>'Ref. Permits'!L6</f>
        <v>6</v>
      </c>
      <c r="E303" s="55">
        <f>D303/(SUM(D$302:D$305))</f>
        <v>2.7247956403269754E-3</v>
      </c>
      <c r="F303" s="16">
        <f>'Ref. Permits'!T6</f>
        <v>1210</v>
      </c>
      <c r="G303" s="55">
        <f>F303/(SUM(F$302:F$305))</f>
        <v>2.0412638966209491E-2</v>
      </c>
      <c r="L303" s="271"/>
    </row>
    <row r="304" spans="1:13" x14ac:dyDescent="0.3">
      <c r="A304" s="13" t="s">
        <v>1672</v>
      </c>
      <c r="B304" s="16">
        <f>'Ref. Permits'!F6</f>
        <v>2</v>
      </c>
      <c r="C304" s="55">
        <f>B304/(SUM(B$302:B$305))</f>
        <v>1.3956734124214933E-3</v>
      </c>
      <c r="D304" s="16">
        <f>'Ref. Permits'!N6</f>
        <v>8</v>
      </c>
      <c r="E304" s="55">
        <f>D304/(SUM(D$302:D$305))</f>
        <v>3.6330608537693005E-3</v>
      </c>
      <c r="F304" s="16">
        <f>'Ref. Permits'!V6</f>
        <v>470</v>
      </c>
      <c r="G304" s="55">
        <f>F304/(SUM(F$302:F$305))</f>
        <v>7.9288762926598855E-3</v>
      </c>
      <c r="L304" s="271"/>
    </row>
    <row r="305" spans="1:13" x14ac:dyDescent="0.3">
      <c r="A305" s="13" t="s">
        <v>1673</v>
      </c>
      <c r="B305" s="16">
        <f>'Ref. Permits'!H6</f>
        <v>6</v>
      </c>
      <c r="C305" s="55">
        <f>B305/(SUM(B$302:B$305))</f>
        <v>4.1870202372644803E-3</v>
      </c>
      <c r="D305" s="16">
        <f>'Ref. Permits'!P6</f>
        <v>6</v>
      </c>
      <c r="E305" s="55">
        <f>D305/(SUM(D$302:D$305))</f>
        <v>2.7247956403269754E-3</v>
      </c>
      <c r="F305" s="16">
        <f>'Ref. Permits'!X6</f>
        <v>1512</v>
      </c>
      <c r="G305" s="55">
        <f>F305/(SUM(F$302:F$305))</f>
        <v>2.5507363732982437E-2</v>
      </c>
      <c r="L305" s="271"/>
    </row>
    <row r="306" spans="1:13" x14ac:dyDescent="0.3">
      <c r="A306" t="s">
        <v>1674</v>
      </c>
      <c r="B306" s="2"/>
      <c r="C306" s="2"/>
      <c r="D306" s="2"/>
      <c r="L306" s="271"/>
      <c r="M306" s="61"/>
    </row>
    <row r="307" spans="1:13" x14ac:dyDescent="0.3">
      <c r="L307" s="271"/>
      <c r="M307" s="42" t="str">
        <f>A306</f>
        <v>Source: U.S. Census Bureau, Building Permits Survey 2019, Table AD:T2</v>
      </c>
    </row>
    <row r="308" spans="1:13" x14ac:dyDescent="0.3">
      <c r="A308" s="1" t="s">
        <v>1675</v>
      </c>
      <c r="B308" s="1" t="s">
        <v>388</v>
      </c>
      <c r="L308" s="271"/>
    </row>
    <row r="309" spans="1:13" x14ac:dyDescent="0.3">
      <c r="A309" s="1" t="s">
        <v>2454</v>
      </c>
      <c r="L309" s="271"/>
      <c r="M309" s="61" t="s">
        <v>1676</v>
      </c>
    </row>
    <row r="310" spans="1:13" ht="57.6" x14ac:dyDescent="0.3">
      <c r="A310" s="60" t="s">
        <v>1677</v>
      </c>
      <c r="B310" s="60" t="s">
        <v>1678</v>
      </c>
      <c r="C310" s="60">
        <v>2015</v>
      </c>
      <c r="D310" s="60">
        <v>2016</v>
      </c>
      <c r="E310" s="60">
        <v>2017</v>
      </c>
      <c r="F310" s="60">
        <v>2018</v>
      </c>
      <c r="G310" s="60">
        <v>2019</v>
      </c>
      <c r="H310" s="60">
        <v>2020</v>
      </c>
      <c r="I310" s="60">
        <v>2021</v>
      </c>
      <c r="J310" s="60" t="s">
        <v>2456</v>
      </c>
      <c r="K310" s="60" t="s">
        <v>1679</v>
      </c>
      <c r="L310" s="271"/>
      <c r="M310" s="61"/>
    </row>
    <row r="311" spans="1:13" x14ac:dyDescent="0.3">
      <c r="A311" s="13" t="s">
        <v>1680</v>
      </c>
      <c r="B311" s="13">
        <f>SUMIFS('Ref. HCD-2020'!$F$3:$F$253,'Ref. HCD-2020'!$B$3:$B$253,Housing!$B$308,'Ref. HCD-2020'!$T$3:$T$253,"2018")</f>
        <v>9706</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182</v>
      </c>
      <c r="F311" s="6">
        <f>SUMIFS('Ref. HCD-2020'!$G$3:$G$253,'Ref. HCD-2020'!$B$3:$B$253,Housing!$B$308,'Ref. HCD-2020'!$D$3:$D$253,Housing!$F$310)</f>
        <v>0</v>
      </c>
      <c r="G311" s="6">
        <f>SUMIFS('Ref. HCD-2020'!$G$3:$G$253,'Ref. HCD-2020'!$B$3:$B$253,Housing!$B$308,'Ref. HCD-2020'!$D$3:$D$253,Housing!$G$310)</f>
        <v>3</v>
      </c>
      <c r="H311" s="6">
        <v>0</v>
      </c>
      <c r="I311" s="267">
        <v>0</v>
      </c>
      <c r="J311" s="267">
        <f>SUM(C311:I311)</f>
        <v>185</v>
      </c>
      <c r="K311" s="140">
        <f>J311/B311</f>
        <v>1.9060375025757262E-2</v>
      </c>
      <c r="L311" s="271"/>
      <c r="M311" s="37"/>
    </row>
    <row r="312" spans="1:13" x14ac:dyDescent="0.3">
      <c r="A312" s="13" t="s">
        <v>1681</v>
      </c>
      <c r="B312" s="13">
        <f>SUMIFS('Ref. HCD-2020'!$J$3:$J$253,'Ref. HCD-2020'!$B$3:$B$253,Housing!$B$308,'Ref. HCD-2020'!$T$3:$T$253,"2018")</f>
        <v>5800</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76</v>
      </c>
      <c r="F312" s="6">
        <f>SUMIFS('Ref. HCD-2020'!$K$3:$K$253,'Ref. HCD-2020'!$B$3:$B$253,Housing!$B$308,'Ref. HCD-2020'!$D$3:$D$253,Housing!$F$310)</f>
        <v>1</v>
      </c>
      <c r="G312" s="6">
        <f>SUMIFS('Ref. HCD-2020'!$K$3:$K$253,'Ref. HCD-2020'!$B$3:$B$253,Housing!$B$308,'Ref. HCD-2020'!$D$3:$D$253,Housing!$G$310)</f>
        <v>13</v>
      </c>
      <c r="H312" s="6">
        <v>0</v>
      </c>
      <c r="I312" s="267">
        <v>0</v>
      </c>
      <c r="J312" s="267">
        <f t="shared" ref="J312:J316" si="7">SUM(C312:I312)</f>
        <v>90</v>
      </c>
      <c r="K312" s="140">
        <f t="shared" ref="K312:K316" si="8">J312/B312</f>
        <v>1.5517241379310345E-2</v>
      </c>
    </row>
    <row r="313" spans="1:13" x14ac:dyDescent="0.3">
      <c r="A313" s="13" t="s">
        <v>1682</v>
      </c>
      <c r="B313" s="13">
        <f>SUMIFS('Ref. HCD-2020'!$N$3:$N$253,'Ref. HCD-2020'!$B$3:$B$253,Housing!$B$308,'Ref. HCD-2020'!$T$3:$T$253,"2018")</f>
        <v>6453</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4388</v>
      </c>
      <c r="F313" s="6">
        <f>SUMIFS('Ref. HCD-2020'!$O$3:$O$253,'Ref. HCD-2020'!$B$3:$B$253,Housing!$B$308,'Ref. HCD-2020'!$D$3:$D$253,Housing!$F$310)</f>
        <v>1</v>
      </c>
      <c r="G313" s="6">
        <f>SUMIFS('Ref. HCD-2020'!$O$3:$O$253,'Ref. HCD-2020'!$B$3:$B$253,Housing!$B$308,'Ref. HCD-2020'!$D$3:$D$253,Housing!$G$310)</f>
        <v>3</v>
      </c>
      <c r="H313" s="6">
        <v>0</v>
      </c>
      <c r="I313" s="267">
        <v>0</v>
      </c>
      <c r="J313" s="267">
        <f t="shared" si="7"/>
        <v>4392</v>
      </c>
      <c r="K313" s="140">
        <f t="shared" si="8"/>
        <v>0.68061366806136681</v>
      </c>
    </row>
    <row r="314" spans="1:13" x14ac:dyDescent="0.3">
      <c r="A314" s="137" t="s">
        <v>1683</v>
      </c>
      <c r="B314" s="138">
        <f>SUM(B311:B313)</f>
        <v>21959</v>
      </c>
      <c r="C314" s="138">
        <f t="shared" ref="C314:I314" si="9">SUM(C311:C313)</f>
        <v>0</v>
      </c>
      <c r="D314" s="138">
        <f t="shared" si="9"/>
        <v>0</v>
      </c>
      <c r="E314" s="138">
        <f t="shared" si="9"/>
        <v>4646</v>
      </c>
      <c r="F314" s="138">
        <f t="shared" si="9"/>
        <v>2</v>
      </c>
      <c r="G314" s="138">
        <f t="shared" si="9"/>
        <v>19</v>
      </c>
      <c r="H314" s="138">
        <f>SUM(H311:H313)</f>
        <v>0</v>
      </c>
      <c r="I314" s="138">
        <f t="shared" si="9"/>
        <v>0</v>
      </c>
      <c r="J314" s="267">
        <f t="shared" si="7"/>
        <v>4667</v>
      </c>
      <c r="K314" s="140">
        <f t="shared" si="8"/>
        <v>0.21253244683273373</v>
      </c>
    </row>
    <row r="315" spans="1:13" x14ac:dyDescent="0.3">
      <c r="A315" s="13" t="s">
        <v>1684</v>
      </c>
      <c r="B315" s="13">
        <f>SUMIFS('Ref. HCD-2020'!$P$3:$P$253,'Ref. HCD-2020'!$B$3:$B$253,Housing!$B$308,'Ref. HCD-2020'!$T$3:$T$253,"2018")</f>
        <v>14331</v>
      </c>
      <c r="C315" s="6">
        <f>SUMIFS('Ref. HCD-2020'!$G$3:$G$253,'Ref. HCD-2020'!$B$3:$B$253,Housing!$B$308,'Ref. HCD-2020'!$D$3:$D$253,Housing!$C$310)</f>
        <v>0</v>
      </c>
      <c r="D315" s="6">
        <f>SUMIFS('Ref. HCD-2020'!$Q$3:$Q$253,'Ref. HCD-2020'!$B$3:$B$253,Housing!$B$308,'Ref. HCD-2020'!$D$3:$D$253,Housing!$D$310)</f>
        <v>0</v>
      </c>
      <c r="E315" s="6">
        <f>SUMIFS('Ref. HCD-2020'!$Q$3:$Q$253,'Ref. HCD-2020'!$B$3:$B$253,Housing!$B$308,'Ref. HCD-2020'!$D$3:$D$253,Housing!$E$310)</f>
        <v>3117</v>
      </c>
      <c r="F315" s="6">
        <f>SUMIFS('Ref. HCD-2020'!$Q$3:$Q$253,'Ref. HCD-2020'!$B$3:$B$253,Housing!$B$308,'Ref. HCD-2020'!$D$3:$D$253,Housing!$F$310)</f>
        <v>1178</v>
      </c>
      <c r="G315" s="6">
        <f>SUMIFS('Ref. HCD-2020'!$Q$3:$Q$253,'Ref. HCD-2020'!$B$3:$B$253,Housing!$B$308,'Ref. HCD-2020'!$D$3:$D$253,Housing!$G$310)</f>
        <v>1673</v>
      </c>
      <c r="H315" s="6">
        <v>0</v>
      </c>
      <c r="I315" s="267">
        <v>0</v>
      </c>
      <c r="J315" s="267">
        <f t="shared" si="7"/>
        <v>5968</v>
      </c>
      <c r="K315" s="140">
        <f t="shared" si="8"/>
        <v>0.41643988556276601</v>
      </c>
    </row>
    <row r="316" spans="1:13" x14ac:dyDescent="0.3">
      <c r="A316" s="13" t="s">
        <v>1541</v>
      </c>
      <c r="B316" s="6">
        <f>B311+B312+B313+B315</f>
        <v>36290</v>
      </c>
      <c r="C316" s="6">
        <f>C311+C312+C313+C315</f>
        <v>0</v>
      </c>
      <c r="D316" s="6">
        <f>SUMIFS('Ref. HCD-2020'!$S$3:$S$253,'Ref. HCD-2020'!$B$3:$B$253,Housing!$B$308,'Ref. HCD-2020'!$D$3:$D$253,Housing!$D$310)</f>
        <v>0</v>
      </c>
      <c r="E316" s="6">
        <f>SUMIFS('Ref. HCD-2020'!$S$3:$S$253,'Ref. HCD-2020'!$B$3:$B$253,Housing!$B$308,'Ref. HCD-2020'!$D$3:$D$253,Housing!$E$310)</f>
        <v>7763</v>
      </c>
      <c r="F316" s="6">
        <f>SUMIFS('Ref. HCD-2020'!$S$3:$S$253,'Ref. HCD-2020'!$B$3:$B$253,Housing!$B$308,'Ref. HCD-2020'!$D$3:$D$253,Housing!$F$310)</f>
        <v>1180</v>
      </c>
      <c r="G316" s="6">
        <f>SUMIFS('Ref. HCD-2020'!$S$3:$S$253,'Ref. HCD-2020'!$B$3:$B$253,Housing!$B$308,'Ref. HCD-2020'!$D$3:$D$253,Housing!$G$310)</f>
        <v>1692</v>
      </c>
      <c r="H316" s="6">
        <f>H311+H312+H313+H315</f>
        <v>0</v>
      </c>
      <c r="I316" s="6">
        <f>I311+I312+I313+I315</f>
        <v>0</v>
      </c>
      <c r="J316" s="267">
        <f t="shared" si="7"/>
        <v>10635</v>
      </c>
      <c r="K316" s="140">
        <f t="shared" si="8"/>
        <v>0.29305593827500687</v>
      </c>
    </row>
    <row r="317" spans="1:13" x14ac:dyDescent="0.3">
      <c r="A317" s="139" t="s">
        <v>1685</v>
      </c>
      <c r="B317" s="124"/>
      <c r="C317" s="124"/>
      <c r="D317" s="124"/>
      <c r="E317" s="124"/>
      <c r="F317" s="124"/>
      <c r="G317" s="124"/>
      <c r="H317" s="135"/>
      <c r="I317" s="135"/>
      <c r="J317" s="135"/>
      <c r="K317" s="135"/>
    </row>
    <row r="318" spans="1:13" x14ac:dyDescent="0.3">
      <c r="A318" s="347" t="s">
        <v>2537</v>
      </c>
      <c r="B318" s="347"/>
      <c r="C318" s="347"/>
      <c r="D318" s="347"/>
      <c r="E318" s="347"/>
      <c r="F318" s="347"/>
      <c r="G318" s="347"/>
      <c r="H318" s="347"/>
      <c r="I318" s="347"/>
      <c r="J318" s="120"/>
      <c r="K318" s="120"/>
    </row>
    <row r="320" spans="1:13" x14ac:dyDescent="0.3">
      <c r="A320" s="1" t="s">
        <v>1686</v>
      </c>
      <c r="H320" s="2"/>
      <c r="I320" s="2"/>
      <c r="J320" s="2"/>
      <c r="K320" s="2"/>
    </row>
    <row r="321" spans="1:13" ht="28.8" x14ac:dyDescent="0.3">
      <c r="A321" s="48"/>
      <c r="B321" s="108" t="s">
        <v>1678</v>
      </c>
      <c r="H321" s="2"/>
      <c r="I321" s="2"/>
      <c r="J321" s="2"/>
      <c r="K321" s="2"/>
      <c r="M321"/>
    </row>
    <row r="322" spans="1:13" x14ac:dyDescent="0.3">
      <c r="A322" s="110" t="s">
        <v>1687</v>
      </c>
      <c r="B322" s="16">
        <f>J311</f>
        <v>185</v>
      </c>
      <c r="H322" s="2"/>
      <c r="I322" s="2"/>
      <c r="J322" s="2"/>
      <c r="K322" s="2"/>
      <c r="L322" s="275"/>
      <c r="M322" s="42" t="str">
        <f>A317</f>
        <v>Source: California HCD, 5th Cycle Annual Progress Report Permit Summary (2020)</v>
      </c>
    </row>
    <row r="323" spans="1:13" x14ac:dyDescent="0.3">
      <c r="A323" s="110" t="s">
        <v>2504</v>
      </c>
      <c r="B323" s="16">
        <f>J311/2</f>
        <v>92.5</v>
      </c>
      <c r="H323" s="2"/>
      <c r="I323" s="2"/>
      <c r="J323" s="2"/>
      <c r="K323" s="2"/>
      <c r="L323" s="274"/>
    </row>
    <row r="324" spans="1:13" x14ac:dyDescent="0.3">
      <c r="A324" s="139" t="s">
        <v>1685</v>
      </c>
      <c r="H324" s="2"/>
      <c r="I324" s="2"/>
      <c r="J324" s="2"/>
      <c r="K324" s="2"/>
    </row>
    <row r="325" spans="1:13" x14ac:dyDescent="0.3">
      <c r="A325" s="360" t="s">
        <v>2474</v>
      </c>
      <c r="B325" s="360"/>
      <c r="C325" s="360"/>
      <c r="D325" s="360"/>
      <c r="E325" s="360"/>
      <c r="F325" s="360"/>
      <c r="G325" s="360"/>
      <c r="H325" s="360"/>
      <c r="I325" s="360"/>
      <c r="J325" s="120"/>
      <c r="K325" s="120"/>
      <c r="M325" s="61" t="s">
        <v>1688</v>
      </c>
    </row>
    <row r="326" spans="1:13" x14ac:dyDescent="0.3">
      <c r="A326" s="47"/>
      <c r="H326" s="2"/>
      <c r="I326" s="2"/>
      <c r="J326" s="2"/>
      <c r="K326" s="2"/>
    </row>
    <row r="327" spans="1:13" x14ac:dyDescent="0.3">
      <c r="A327" s="1" t="s">
        <v>2453</v>
      </c>
      <c r="H327" s="2"/>
      <c r="I327" s="2"/>
      <c r="J327" s="2"/>
      <c r="K327" s="2"/>
    </row>
    <row r="328" spans="1:13" ht="28.8" x14ac:dyDescent="0.3">
      <c r="A328" s="48"/>
      <c r="B328" s="60" t="s">
        <v>2455</v>
      </c>
      <c r="H328" s="2"/>
      <c r="I328" s="2"/>
      <c r="J328" s="2"/>
      <c r="K328" s="2"/>
      <c r="L328" s="273"/>
    </row>
    <row r="329" spans="1:13" x14ac:dyDescent="0.3">
      <c r="A329" s="13" t="s">
        <v>1687</v>
      </c>
      <c r="B329" s="16">
        <v>0</v>
      </c>
      <c r="H329" s="2"/>
      <c r="I329" s="2"/>
      <c r="J329" s="2"/>
      <c r="K329" s="2"/>
      <c r="L329" s="282"/>
    </row>
    <row r="330" spans="1:13" x14ac:dyDescent="0.3">
      <c r="A330" s="13" t="s">
        <v>2504</v>
      </c>
      <c r="B330" s="16">
        <v>0</v>
      </c>
      <c r="L330" s="272"/>
    </row>
    <row r="331" spans="1:13" x14ac:dyDescent="0.3">
      <c r="A331" s="47" t="s">
        <v>2457</v>
      </c>
    </row>
    <row r="332" spans="1:13" x14ac:dyDescent="0.3">
      <c r="A332" s="347" t="s">
        <v>2538</v>
      </c>
      <c r="B332" s="347"/>
      <c r="C332" s="347"/>
      <c r="D332" s="347"/>
      <c r="E332" s="347"/>
      <c r="F332" s="347"/>
      <c r="G332" s="347"/>
      <c r="H332" s="347"/>
      <c r="I332" s="347"/>
      <c r="J332" s="120"/>
      <c r="K332" s="120"/>
      <c r="M332" s="42" t="str">
        <f>A317</f>
        <v>Source: California HCD, 5th Cycle Annual Progress Report Permit Summary (2020)</v>
      </c>
    </row>
    <row r="333" spans="1:13" x14ac:dyDescent="0.3">
      <c r="A333" s="360" t="s">
        <v>2475</v>
      </c>
      <c r="B333" s="360"/>
      <c r="C333" s="360"/>
      <c r="D333" s="360"/>
      <c r="E333" s="360"/>
      <c r="F333" s="360"/>
      <c r="G333" s="360"/>
      <c r="H333" s="360"/>
      <c r="I333" s="360"/>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1689</v>
      </c>
      <c r="M337" s="61" t="s">
        <v>2506</v>
      </c>
    </row>
    <row r="338" spans="1:13" ht="28.95" customHeight="1" x14ac:dyDescent="0.3">
      <c r="A338" s="80"/>
      <c r="B338" s="60" t="str">
        <f>B3</f>
        <v>City of Bakersfield</v>
      </c>
      <c r="C338" s="60"/>
      <c r="D338" s="60" t="str">
        <f>B4</f>
        <v>Kern County</v>
      </c>
      <c r="E338" s="60" t="s">
        <v>1443</v>
      </c>
      <c r="F338" s="60" t="s">
        <v>173</v>
      </c>
      <c r="G338" s="60" t="s">
        <v>1444</v>
      </c>
      <c r="H338" s="58"/>
      <c r="I338" s="58"/>
      <c r="J338" s="58"/>
      <c r="K338" s="58"/>
    </row>
    <row r="339" spans="1:13" x14ac:dyDescent="0.3">
      <c r="A339" t="s">
        <v>1690</v>
      </c>
      <c r="B339" s="10">
        <f>'Ref. ACS-5-YR'!H1205</f>
        <v>258700</v>
      </c>
      <c r="C339" s="55"/>
      <c r="D339" s="10">
        <f>'Ref. ACS-5-YR'!R1205</f>
        <v>226600</v>
      </c>
      <c r="E339" s="55">
        <f>B339/D339</f>
        <v>1.1416593115622242</v>
      </c>
      <c r="F339" s="10">
        <f>'Ref. ACS-5-YR'!AB1205</f>
        <v>538500</v>
      </c>
      <c r="G339" s="55">
        <f>B339/F339</f>
        <v>0.48040854224698237</v>
      </c>
      <c r="H339" s="54"/>
      <c r="I339" s="54"/>
      <c r="J339" s="54"/>
      <c r="K339" s="54"/>
    </row>
    <row r="340" spans="1:13" x14ac:dyDescent="0.3">
      <c r="A340" t="s">
        <v>1691</v>
      </c>
    </row>
    <row r="341" spans="1:13" x14ac:dyDescent="0.3">
      <c r="A341" s="350" t="s">
        <v>2535</v>
      </c>
      <c r="B341" s="350"/>
      <c r="C341" s="350"/>
      <c r="D341" s="350"/>
      <c r="E341" s="350"/>
      <c r="F341" s="350"/>
      <c r="G341" s="350"/>
      <c r="H341" s="355"/>
      <c r="I341" s="355"/>
    </row>
    <row r="344" spans="1:13" x14ac:dyDescent="0.3">
      <c r="A344" s="88" t="s">
        <v>1692</v>
      </c>
    </row>
    <row r="345" spans="1:13" x14ac:dyDescent="0.3">
      <c r="A345" s="80"/>
      <c r="B345" s="51">
        <v>1980</v>
      </c>
      <c r="C345" s="51">
        <v>1990</v>
      </c>
      <c r="D345" s="51">
        <v>2000</v>
      </c>
      <c r="E345" s="51">
        <v>2010</v>
      </c>
      <c r="F345" s="51">
        <v>2020</v>
      </c>
      <c r="H345" s="52"/>
      <c r="I345" s="52"/>
      <c r="J345" s="52"/>
      <c r="K345" s="52"/>
    </row>
    <row r="346" spans="1:13" x14ac:dyDescent="0.3">
      <c r="A346" s="13" t="s">
        <v>1693</v>
      </c>
      <c r="B346" s="10">
        <f>'Ref. DC-1980'!B18</f>
        <v>65100</v>
      </c>
      <c r="C346" s="10">
        <f>'Ref. DC-1990'!B95</f>
        <v>90900</v>
      </c>
      <c r="D346" s="10">
        <f>'Ref. DC-2000'!B64</f>
        <v>103500</v>
      </c>
      <c r="E346" s="10">
        <f>'Ref. ACS-5-YR'!B1205</f>
        <v>245100</v>
      </c>
      <c r="F346" s="10">
        <f>'Ref. ACS-5-YR'!H1205</f>
        <v>258700</v>
      </c>
      <c r="H346" s="24"/>
      <c r="I346" s="24"/>
      <c r="J346" s="24"/>
      <c r="K346" s="24"/>
    </row>
    <row r="347" spans="1:13" x14ac:dyDescent="0.3">
      <c r="A347" s="13" t="s">
        <v>177</v>
      </c>
      <c r="B347" s="3"/>
      <c r="C347" s="4">
        <f>(C346-B346)/B346</f>
        <v>0.39631336405529954</v>
      </c>
      <c r="D347" s="4">
        <f t="shared" ref="D347:F347" si="10">(D346-C346)/C346</f>
        <v>0.13861386138613863</v>
      </c>
      <c r="E347" s="4">
        <f t="shared" si="10"/>
        <v>1.3681159420289855</v>
      </c>
      <c r="F347" s="4">
        <f t="shared" si="10"/>
        <v>5.5487556099551201E-2</v>
      </c>
      <c r="H347" s="19"/>
      <c r="I347" s="19"/>
      <c r="J347" s="19"/>
      <c r="K347" s="19"/>
    </row>
    <row r="348" spans="1:13" x14ac:dyDescent="0.3">
      <c r="A348" t="s">
        <v>1694</v>
      </c>
    </row>
    <row r="349" spans="1:13" x14ac:dyDescent="0.3">
      <c r="A349" s="350" t="s">
        <v>2535</v>
      </c>
      <c r="B349" s="350"/>
      <c r="C349" s="350"/>
      <c r="D349" s="350"/>
      <c r="E349" s="350"/>
      <c r="F349" s="350"/>
      <c r="G349" s="350"/>
      <c r="H349" s="358"/>
      <c r="I349" s="358"/>
    </row>
    <row r="350" spans="1:13" x14ac:dyDescent="0.3">
      <c r="A350" s="351" t="s">
        <v>2468</v>
      </c>
      <c r="B350" s="351"/>
      <c r="C350" s="351"/>
      <c r="D350" s="351"/>
      <c r="E350" s="351"/>
      <c r="F350" s="351"/>
      <c r="G350" s="351"/>
    </row>
    <row r="353" spans="13:14" ht="28.8" x14ac:dyDescent="0.3">
      <c r="M353" s="42" t="str">
        <f>A348</f>
        <v>Source: U.S. Census Bureau, Census 1980(ORG STF1), 1990(STF3), 2000(SF3); ACS 06-10, 16-20 (5-year Estimates), Table B25077</v>
      </c>
    </row>
    <row r="354" spans="13:14" ht="63" customHeight="1" x14ac:dyDescent="0.3">
      <c r="M354" s="84" t="s">
        <v>2482</v>
      </c>
    </row>
    <row r="355" spans="13:14" x14ac:dyDescent="0.3">
      <c r="M355"/>
    </row>
    <row r="356" spans="13:14" x14ac:dyDescent="0.3">
      <c r="M356" s="88" t="s">
        <v>146</v>
      </c>
      <c r="N356" s="1" t="s">
        <v>2539</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1695</v>
      </c>
    </row>
    <row r="382" spans="13:13" ht="57.6" x14ac:dyDescent="0.3">
      <c r="M382" s="294" t="s">
        <v>1696</v>
      </c>
    </row>
    <row r="383" spans="13:13" ht="28.8" x14ac:dyDescent="0.3">
      <c r="M383" s="295" t="s">
        <v>2540</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1695</v>
      </c>
    </row>
    <row r="415" spans="13:13" x14ac:dyDescent="0.3">
      <c r="M415" s="294" t="s">
        <v>1697</v>
      </c>
    </row>
    <row r="416" spans="13:13" ht="28.8" x14ac:dyDescent="0.3">
      <c r="M416" s="295" t="s">
        <v>2540</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1695</v>
      </c>
    </row>
    <row r="450" spans="13:13" ht="43.2" x14ac:dyDescent="0.3">
      <c r="M450" s="294" t="s">
        <v>1698</v>
      </c>
    </row>
    <row r="451" spans="13:13" ht="28.8" x14ac:dyDescent="0.3">
      <c r="M451" s="295" t="s">
        <v>2540</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N1:N4"/>
    <mergeCell ref="A332:I332"/>
    <mergeCell ref="A131:G131"/>
    <mergeCell ref="A143:G143"/>
    <mergeCell ref="A318:I318"/>
    <mergeCell ref="A325:I325"/>
    <mergeCell ref="A1:M1"/>
    <mergeCell ref="A2:L2"/>
    <mergeCell ref="A341:I341"/>
    <mergeCell ref="A349:I349"/>
    <mergeCell ref="A117:G117"/>
    <mergeCell ref="A174:K181"/>
    <mergeCell ref="A350:G350"/>
    <mergeCell ref="A333:I333"/>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6" t="s">
        <v>2511</v>
      </c>
    </row>
    <row r="2" spans="1:18" x14ac:dyDescent="0.3">
      <c r="A2" t="s">
        <v>2525</v>
      </c>
    </row>
    <row r="4" spans="1:18" ht="43.95" customHeight="1" x14ac:dyDescent="0.3">
      <c r="A4" s="362" t="s">
        <v>2526</v>
      </c>
      <c r="B4" s="362"/>
      <c r="C4" s="362"/>
      <c r="D4" s="362"/>
      <c r="E4" s="362"/>
      <c r="F4" s="362"/>
      <c r="G4" s="362"/>
      <c r="H4" s="362"/>
      <c r="I4" s="362"/>
      <c r="J4" s="362"/>
      <c r="K4" s="362"/>
      <c r="L4" s="362"/>
      <c r="M4" s="362"/>
      <c r="N4" s="362"/>
      <c r="O4" s="362"/>
      <c r="P4" s="362"/>
      <c r="Q4" s="362"/>
      <c r="R4" s="362"/>
    </row>
    <row r="6" spans="1:18" ht="30" customHeight="1" x14ac:dyDescent="0.3">
      <c r="A6" s="362" t="s">
        <v>2527</v>
      </c>
      <c r="B6" s="362"/>
      <c r="C6" s="362"/>
      <c r="D6" s="362"/>
      <c r="E6" s="362"/>
      <c r="F6" s="362"/>
      <c r="G6" s="362"/>
      <c r="H6" s="362"/>
      <c r="I6" s="362"/>
      <c r="J6" s="362"/>
      <c r="K6" s="362"/>
      <c r="L6" s="362"/>
      <c r="M6" s="362"/>
      <c r="N6" s="362"/>
      <c r="O6" s="362"/>
      <c r="P6" s="362"/>
      <c r="Q6" s="362"/>
      <c r="R6" s="362"/>
    </row>
    <row r="8" spans="1:18" ht="44.4" customHeight="1" x14ac:dyDescent="0.3">
      <c r="A8" s="362" t="s">
        <v>2528</v>
      </c>
      <c r="B8" s="362"/>
      <c r="C8" s="362"/>
      <c r="D8" s="362"/>
      <c r="E8" s="362"/>
      <c r="F8" s="362"/>
      <c r="G8" s="362"/>
      <c r="H8" s="362"/>
      <c r="I8" s="362"/>
      <c r="J8" s="362"/>
      <c r="K8" s="362"/>
      <c r="L8" s="362"/>
      <c r="M8" s="362"/>
      <c r="N8" s="362"/>
      <c r="O8" s="362"/>
      <c r="P8" s="362"/>
      <c r="Q8" s="362"/>
      <c r="R8" s="362"/>
    </row>
    <row r="10" spans="1:18" ht="43.2" customHeight="1" x14ac:dyDescent="0.3">
      <c r="A10" s="362" t="s">
        <v>2529</v>
      </c>
      <c r="B10" s="362"/>
      <c r="C10" s="362"/>
      <c r="D10" s="362"/>
      <c r="E10" s="362"/>
      <c r="F10" s="362"/>
      <c r="G10" s="362"/>
      <c r="H10" s="362"/>
      <c r="I10" s="362"/>
      <c r="J10" s="362"/>
      <c r="K10" s="362"/>
      <c r="L10" s="362"/>
      <c r="M10" s="362"/>
      <c r="N10" s="362"/>
      <c r="O10" s="362"/>
      <c r="P10" s="362"/>
      <c r="Q10" s="362"/>
      <c r="R10" s="362"/>
    </row>
    <row r="12" spans="1:18" ht="31.95" customHeight="1" x14ac:dyDescent="0.3">
      <c r="A12" s="362" t="s">
        <v>2530</v>
      </c>
      <c r="B12" s="362"/>
      <c r="C12" s="362"/>
      <c r="D12" s="362"/>
      <c r="E12" s="362"/>
      <c r="F12" s="362"/>
      <c r="G12" s="362"/>
      <c r="H12" s="362"/>
      <c r="I12" s="362"/>
      <c r="J12" s="362"/>
      <c r="K12" s="362"/>
      <c r="L12" s="362"/>
      <c r="M12" s="362"/>
      <c r="N12" s="362"/>
      <c r="O12" s="362"/>
      <c r="P12" s="362"/>
      <c r="Q12" s="362"/>
      <c r="R12" s="362"/>
    </row>
    <row r="14" spans="1:18" ht="28.2" customHeight="1" x14ac:dyDescent="0.3">
      <c r="A14" s="362" t="s">
        <v>2531</v>
      </c>
      <c r="B14" s="362"/>
      <c r="C14" s="362"/>
      <c r="D14" s="362"/>
      <c r="E14" s="362"/>
      <c r="F14" s="362"/>
      <c r="G14" s="362"/>
      <c r="H14" s="362"/>
      <c r="I14" s="362"/>
      <c r="J14" s="362"/>
      <c r="K14" s="362"/>
      <c r="L14" s="362"/>
      <c r="M14" s="362"/>
      <c r="N14" s="362"/>
      <c r="O14" s="362"/>
      <c r="P14" s="362"/>
      <c r="Q14" s="362"/>
      <c r="R14" s="362"/>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3" t="s">
        <v>1699</v>
      </c>
      <c r="C1" s="363"/>
      <c r="D1" s="363"/>
      <c r="E1" s="363"/>
      <c r="F1" s="363"/>
      <c r="G1" s="363"/>
    </row>
    <row r="2" spans="1:31" x14ac:dyDescent="0.3">
      <c r="A2" t="s">
        <v>172</v>
      </c>
      <c r="B2" s="364" t="str">
        <f>Population!B3</f>
        <v>City of Bakersfield</v>
      </c>
      <c r="C2" s="364"/>
      <c r="D2" s="364"/>
      <c r="E2" s="364"/>
      <c r="F2" s="364"/>
      <c r="G2" s="364"/>
      <c r="H2" s="364"/>
      <c r="I2" s="364"/>
      <c r="J2" s="364"/>
      <c r="K2" s="364"/>
      <c r="L2" s="364" t="str">
        <f>Population!B4</f>
        <v>Kern County</v>
      </c>
      <c r="M2" s="364"/>
      <c r="N2" s="364"/>
      <c r="O2" s="364"/>
      <c r="P2" s="364"/>
      <c r="Q2" s="364"/>
      <c r="R2" s="364"/>
      <c r="S2" s="364"/>
      <c r="T2" s="364"/>
      <c r="U2" s="364"/>
      <c r="V2" s="364" t="s">
        <v>173</v>
      </c>
      <c r="W2" s="364"/>
      <c r="X2" s="364"/>
      <c r="Y2" s="364"/>
      <c r="Z2" s="364"/>
      <c r="AA2" s="364"/>
      <c r="AB2" s="364"/>
      <c r="AC2" s="364"/>
      <c r="AD2" s="364"/>
      <c r="AE2" s="364"/>
    </row>
    <row r="3" spans="1:31" s="22" customFormat="1" ht="43.2" x14ac:dyDescent="0.3">
      <c r="A3" s="195"/>
      <c r="B3" s="365">
        <v>2010</v>
      </c>
      <c r="C3" s="365"/>
      <c r="D3" s="365"/>
      <c r="E3" s="365">
        <v>2015</v>
      </c>
      <c r="F3" s="365"/>
      <c r="G3" s="365"/>
      <c r="H3" s="365">
        <v>2020</v>
      </c>
      <c r="I3" s="365"/>
      <c r="J3" s="365"/>
      <c r="K3" s="21" t="s">
        <v>1700</v>
      </c>
      <c r="L3" s="365">
        <v>2010</v>
      </c>
      <c r="M3" s="365"/>
      <c r="N3" s="365"/>
      <c r="O3" s="365">
        <v>2015</v>
      </c>
      <c r="P3" s="365"/>
      <c r="Q3" s="365"/>
      <c r="R3" s="365">
        <v>2020</v>
      </c>
      <c r="S3" s="365"/>
      <c r="T3" s="365"/>
      <c r="U3" s="21" t="s">
        <v>1700</v>
      </c>
      <c r="V3" s="365">
        <v>2010</v>
      </c>
      <c r="W3" s="365"/>
      <c r="X3" s="365"/>
      <c r="Y3" s="365">
        <v>2015</v>
      </c>
      <c r="Z3" s="365"/>
      <c r="AA3" s="365"/>
      <c r="AB3" s="365">
        <v>2020</v>
      </c>
      <c r="AC3" s="365"/>
      <c r="AD3" s="365"/>
      <c r="AE3" s="21" t="s">
        <v>1700</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122" t="s">
        <v>1701</v>
      </c>
      <c r="B5" s="122"/>
      <c r="C5" s="122"/>
      <c r="D5" s="122"/>
      <c r="E5" s="122"/>
      <c r="F5" s="122"/>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row>
    <row r="6" spans="1:31" x14ac:dyDescent="0.3">
      <c r="B6" s="211" t="s">
        <v>1702</v>
      </c>
      <c r="C6" s="211"/>
      <c r="D6" s="211" t="s">
        <v>1703</v>
      </c>
      <c r="E6" s="211" t="s">
        <v>1702</v>
      </c>
      <c r="F6" s="211"/>
      <c r="G6" s="211" t="s">
        <v>1703</v>
      </c>
      <c r="H6" s="211" t="s">
        <v>1702</v>
      </c>
      <c r="I6" s="211"/>
      <c r="J6" s="211" t="s">
        <v>1703</v>
      </c>
      <c r="K6" t="s">
        <v>172</v>
      </c>
      <c r="L6" s="211" t="s">
        <v>1702</v>
      </c>
      <c r="M6" s="211"/>
      <c r="N6" s="211" t="s">
        <v>1703</v>
      </c>
      <c r="O6" s="211" t="s">
        <v>1702</v>
      </c>
      <c r="P6" s="211"/>
      <c r="Q6" s="211" t="s">
        <v>1703</v>
      </c>
      <c r="R6" s="211" t="s">
        <v>1702</v>
      </c>
      <c r="S6" s="211"/>
      <c r="T6" s="211" t="s">
        <v>1703</v>
      </c>
      <c r="U6" t="s">
        <v>172</v>
      </c>
      <c r="V6" s="211" t="s">
        <v>1702</v>
      </c>
      <c r="W6" s="211"/>
      <c r="X6" s="211" t="s">
        <v>1703</v>
      </c>
      <c r="Y6" s="211" t="s">
        <v>1702</v>
      </c>
      <c r="Z6" s="211"/>
      <c r="AA6" s="211" t="s">
        <v>1703</v>
      </c>
      <c r="AB6" s="211" t="s">
        <v>1702</v>
      </c>
      <c r="AC6" s="211"/>
      <c r="AD6" s="211" t="s">
        <v>1703</v>
      </c>
      <c r="AE6" t="s">
        <v>172</v>
      </c>
    </row>
    <row r="7" spans="1:31" x14ac:dyDescent="0.3">
      <c r="A7" t="s">
        <v>174</v>
      </c>
      <c r="B7" s="2">
        <v>331868</v>
      </c>
      <c r="C7" s="27" t="s">
        <v>172</v>
      </c>
      <c r="D7" s="2">
        <v>77.575757575757507</v>
      </c>
      <c r="E7" s="2">
        <v>363612</v>
      </c>
      <c r="F7" s="27" t="s">
        <v>172</v>
      </c>
      <c r="G7" s="14">
        <v>63.636363636363598</v>
      </c>
      <c r="H7" s="2">
        <v>379879</v>
      </c>
      <c r="I7" s="27" t="s">
        <v>172</v>
      </c>
      <c r="J7" s="14">
        <v>87.878784199999998</v>
      </c>
      <c r="K7" s="27">
        <v>0.14466896476912508</v>
      </c>
      <c r="L7" s="2">
        <v>815693</v>
      </c>
      <c r="M7" s="27" t="s">
        <v>172</v>
      </c>
      <c r="N7" s="2">
        <v>0</v>
      </c>
      <c r="O7" s="2">
        <v>865736</v>
      </c>
      <c r="P7" s="27" t="s">
        <v>172</v>
      </c>
      <c r="Q7" s="14">
        <v>0</v>
      </c>
      <c r="R7" s="2">
        <v>892458</v>
      </c>
      <c r="S7" s="27" t="s">
        <v>172</v>
      </c>
      <c r="T7" s="14">
        <v>0</v>
      </c>
      <c r="U7" s="27">
        <v>9.4110161543619966E-2</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163165</v>
      </c>
      <c r="C8" s="27">
        <v>0.49165632118794217</v>
      </c>
      <c r="D8" s="2">
        <v>824.24242424242402</v>
      </c>
      <c r="E8" s="2">
        <v>179681</v>
      </c>
      <c r="F8" s="27">
        <v>0.49415585844251564</v>
      </c>
      <c r="G8" s="14">
        <v>921.21212121212102</v>
      </c>
      <c r="H8" s="2">
        <v>187772</v>
      </c>
      <c r="I8" s="27">
        <v>0.49429423579613507</v>
      </c>
      <c r="J8" s="14">
        <v>1194.5454099999999</v>
      </c>
      <c r="K8" s="27">
        <v>0.15081052921888885</v>
      </c>
      <c r="L8" s="2">
        <v>420962</v>
      </c>
      <c r="M8" s="27">
        <v>0.51607896598352565</v>
      </c>
      <c r="N8" s="2">
        <v>46.6666666666666</v>
      </c>
      <c r="O8" s="2">
        <v>444547</v>
      </c>
      <c r="P8" s="27">
        <v>0.51349025568995632</v>
      </c>
      <c r="Q8" s="14">
        <v>47.878787878787797</v>
      </c>
      <c r="R8" s="2">
        <v>457243</v>
      </c>
      <c r="S8" s="27">
        <v>0.51234119700871072</v>
      </c>
      <c r="T8" s="14">
        <v>34.5454559</v>
      </c>
      <c r="U8" s="27">
        <v>8.6185926520683576E-2</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15692</v>
      </c>
      <c r="C9" s="27">
        <v>4.7283859847891331E-2</v>
      </c>
      <c r="D9" s="2">
        <v>418.78787878787801</v>
      </c>
      <c r="E9" s="2">
        <v>16219</v>
      </c>
      <c r="F9" s="27">
        <v>4.4605238550982917E-2</v>
      </c>
      <c r="G9" s="14">
        <v>461.21212121212102</v>
      </c>
      <c r="H9" s="2">
        <v>16221</v>
      </c>
      <c r="I9" s="27">
        <v>4.2700438823941304E-2</v>
      </c>
      <c r="J9" s="14">
        <v>546.06060000000002</v>
      </c>
      <c r="K9" s="27">
        <v>3.3711445322457304E-2</v>
      </c>
      <c r="L9" s="2">
        <v>36274</v>
      </c>
      <c r="M9" s="27">
        <v>4.4470162181114707E-2</v>
      </c>
      <c r="N9" s="2">
        <v>26.060606060605998</v>
      </c>
      <c r="O9" s="2">
        <v>36856</v>
      </c>
      <c r="P9" s="27">
        <v>4.2571869484461775E-2</v>
      </c>
      <c r="Q9" s="14">
        <v>37.5757575757575</v>
      </c>
      <c r="R9" s="2">
        <v>35309</v>
      </c>
      <c r="S9" s="27">
        <v>3.9563766586214702E-2</v>
      </c>
      <c r="T9" s="14">
        <v>12.121212</v>
      </c>
      <c r="U9" s="27">
        <v>-2.6603076583779015E-2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1704</v>
      </c>
      <c r="B10" s="2">
        <v>13715</v>
      </c>
      <c r="C10" s="27">
        <v>4.1326672050333267E-2</v>
      </c>
      <c r="D10" s="2">
        <v>398.18181818181802</v>
      </c>
      <c r="E10" s="2">
        <v>16091</v>
      </c>
      <c r="F10" s="27">
        <v>4.425321496540268E-2</v>
      </c>
      <c r="G10" s="14">
        <v>488.48484848484799</v>
      </c>
      <c r="H10" s="2">
        <v>15914</v>
      </c>
      <c r="I10" s="27">
        <v>4.1892286754466553E-2</v>
      </c>
      <c r="J10" s="14">
        <v>671.51513699999998</v>
      </c>
      <c r="K10" s="27">
        <v>0.16033539919795844</v>
      </c>
      <c r="L10" s="2">
        <v>32885</v>
      </c>
      <c r="M10" s="27">
        <v>4.0315412783976323E-2</v>
      </c>
      <c r="N10" s="2">
        <v>556.969696969697</v>
      </c>
      <c r="O10" s="2">
        <v>36476</v>
      </c>
      <c r="P10" s="27">
        <v>4.2132936599610045E-2</v>
      </c>
      <c r="Q10" s="14">
        <v>561.21212121212102</v>
      </c>
      <c r="R10" s="2">
        <v>36258</v>
      </c>
      <c r="S10" s="27">
        <v>4.0627121948595898E-2</v>
      </c>
      <c r="T10" s="14">
        <v>730.90909999999997</v>
      </c>
      <c r="U10" s="27">
        <v>0.10256956058993462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1705</v>
      </c>
      <c r="B11" s="2">
        <v>14976</v>
      </c>
      <c r="C11" s="27">
        <v>4.5126375546904192E-2</v>
      </c>
      <c r="D11" s="2">
        <v>389.09090909090901</v>
      </c>
      <c r="E11" s="2">
        <v>14526</v>
      </c>
      <c r="F11" s="27">
        <v>3.9949176594831853E-2</v>
      </c>
      <c r="G11" s="14">
        <v>438.18181818181802</v>
      </c>
      <c r="H11" s="2">
        <v>16078</v>
      </c>
      <c r="I11" s="27">
        <v>4.2324003169430267E-2</v>
      </c>
      <c r="J11" s="14">
        <v>545.45450000000005</v>
      </c>
      <c r="K11" s="27">
        <v>7.3584401709401712E-2</v>
      </c>
      <c r="L11" s="2">
        <v>35722</v>
      </c>
      <c r="M11" s="27">
        <v>4.3793436991613269E-2</v>
      </c>
      <c r="N11" s="2">
        <v>562.42424242424204</v>
      </c>
      <c r="O11" s="2">
        <v>35391</v>
      </c>
      <c r="P11" s="27">
        <v>4.0879667704704435E-2</v>
      </c>
      <c r="Q11" s="14">
        <v>563.030303030303</v>
      </c>
      <c r="R11" s="2">
        <v>38408</v>
      </c>
      <c r="S11" s="27">
        <v>4.3036198902357312E-2</v>
      </c>
      <c r="T11" s="14">
        <v>727.27269999999999</v>
      </c>
      <c r="U11" s="27">
        <v>7.5191758580146692E-2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1706</v>
      </c>
      <c r="B12" s="2">
        <v>9464</v>
      </c>
      <c r="C12" s="27">
        <v>2.8517362324779732E-2</v>
      </c>
      <c r="D12" s="2">
        <v>359.39393939393898</v>
      </c>
      <c r="E12" s="2">
        <v>9611</v>
      </c>
      <c r="F12" s="27">
        <v>2.6432020945403343E-2</v>
      </c>
      <c r="G12" s="14">
        <v>304.84848484848402</v>
      </c>
      <c r="H12" s="2">
        <v>10025</v>
      </c>
      <c r="I12" s="27">
        <v>2.6389982073239112E-2</v>
      </c>
      <c r="J12" s="14">
        <v>361.21212800000001</v>
      </c>
      <c r="K12" s="27">
        <v>5.9277261200338126E-2</v>
      </c>
      <c r="L12" s="2">
        <v>22656</v>
      </c>
      <c r="M12" s="27">
        <v>2.7775155603885285E-2</v>
      </c>
      <c r="N12" s="2">
        <v>13.9393939393939</v>
      </c>
      <c r="O12" s="2">
        <v>21397</v>
      </c>
      <c r="P12" s="27">
        <v>2.4715386676769823E-2</v>
      </c>
      <c r="Q12" s="14">
        <v>23.030303030302999</v>
      </c>
      <c r="R12" s="2">
        <v>21251</v>
      </c>
      <c r="S12" s="27">
        <v>2.3811764811341261E-2</v>
      </c>
      <c r="T12" s="14">
        <v>1.8181818700000001</v>
      </c>
      <c r="U12" s="27">
        <v>-6.201447740112994E-2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1707</v>
      </c>
      <c r="B13" s="2">
        <v>5604</v>
      </c>
      <c r="C13" s="27">
        <v>1.6886231875323923E-2</v>
      </c>
      <c r="D13" s="2">
        <v>270.90909090909003</v>
      </c>
      <c r="E13" s="2">
        <v>5465</v>
      </c>
      <c r="F13" s="27">
        <v>1.502975699371858E-2</v>
      </c>
      <c r="G13" s="14">
        <v>235.75757575757501</v>
      </c>
      <c r="H13" s="2">
        <v>4797</v>
      </c>
      <c r="I13" s="27">
        <v>1.2627705137688581E-2</v>
      </c>
      <c r="J13" s="14">
        <v>286.06060000000002</v>
      </c>
      <c r="K13" s="27">
        <v>-0.14400428265524626</v>
      </c>
      <c r="L13" s="2">
        <v>14195</v>
      </c>
      <c r="M13" s="27">
        <v>1.7402380552487273E-2</v>
      </c>
      <c r="N13" s="2">
        <v>49.696969696969703</v>
      </c>
      <c r="O13" s="2">
        <v>13821</v>
      </c>
      <c r="P13" s="27">
        <v>1.5964451056673167E-2</v>
      </c>
      <c r="Q13" s="14">
        <v>50.909090909090899</v>
      </c>
      <c r="R13" s="2">
        <v>12966</v>
      </c>
      <c r="S13" s="27">
        <v>1.4528414782544389E-2</v>
      </c>
      <c r="T13" s="14">
        <v>38.181820000000002</v>
      </c>
      <c r="U13" s="27">
        <v>-8.6579781613244103E-2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3021</v>
      </c>
      <c r="C14" s="27">
        <v>9.1030168621259056E-3</v>
      </c>
      <c r="D14" s="2">
        <v>291.51515151515099</v>
      </c>
      <c r="E14" s="2">
        <v>3104</v>
      </c>
      <c r="F14" s="27">
        <v>8.5365719503206709E-3</v>
      </c>
      <c r="G14" s="14">
        <v>217.575757575757</v>
      </c>
      <c r="H14" s="2">
        <v>2951</v>
      </c>
      <c r="I14" s="27">
        <v>7.7682630521824052E-3</v>
      </c>
      <c r="J14" s="14">
        <v>323.63635299999999</v>
      </c>
      <c r="K14" s="27">
        <v>-2.3171135385633895E-2</v>
      </c>
      <c r="L14" s="2">
        <v>7442</v>
      </c>
      <c r="M14" s="27">
        <v>9.1235305439669092E-3</v>
      </c>
      <c r="N14" s="2">
        <v>447.87878787878702</v>
      </c>
      <c r="O14" s="2">
        <v>8910</v>
      </c>
      <c r="P14" s="27">
        <v>1.0291821063234058E-2</v>
      </c>
      <c r="Q14" s="14">
        <v>345.45454545454498</v>
      </c>
      <c r="R14" s="2">
        <v>6981</v>
      </c>
      <c r="S14" s="27">
        <v>7.822216843817861E-3</v>
      </c>
      <c r="T14" s="14">
        <v>445.45455900000002</v>
      </c>
      <c r="U14" s="27">
        <v>-6.1945713517871537E-2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2750</v>
      </c>
      <c r="C15" s="27">
        <v>8.2864271336796566E-3</v>
      </c>
      <c r="D15" s="2">
        <v>221.21212121212099</v>
      </c>
      <c r="E15" s="2">
        <v>3062</v>
      </c>
      <c r="F15" s="27">
        <v>8.421064211302157E-3</v>
      </c>
      <c r="G15" s="14">
        <v>300.60606060606</v>
      </c>
      <c r="H15" s="2">
        <v>3145</v>
      </c>
      <c r="I15" s="27">
        <v>8.2789519820785033E-3</v>
      </c>
      <c r="J15" s="14">
        <v>355.15152</v>
      </c>
      <c r="K15" s="27">
        <v>0.14363636363636365</v>
      </c>
      <c r="L15" s="2">
        <v>7089</v>
      </c>
      <c r="M15" s="27">
        <v>8.6907696890864573E-3</v>
      </c>
      <c r="N15" s="2">
        <v>349.09090909090901</v>
      </c>
      <c r="O15" s="2">
        <v>8200</v>
      </c>
      <c r="P15" s="27">
        <v>9.471709620484766E-3</v>
      </c>
      <c r="Q15" s="14">
        <v>474.54545454545399</v>
      </c>
      <c r="R15" s="2">
        <v>6823</v>
      </c>
      <c r="S15" s="27">
        <v>7.6451777002391145E-3</v>
      </c>
      <c r="T15" s="14">
        <v>463.03030000000001</v>
      </c>
      <c r="U15" s="27">
        <v>-3.752292283820003E-2</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1708</v>
      </c>
      <c r="B16" s="2">
        <v>7081</v>
      </c>
      <c r="C16" s="27">
        <v>2.1336796557667508E-2</v>
      </c>
      <c r="D16" s="2">
        <v>341.81818181818102</v>
      </c>
      <c r="E16" s="2">
        <v>8344</v>
      </c>
      <c r="F16" s="27">
        <v>2.2947537485011497E-2</v>
      </c>
      <c r="G16" s="14">
        <v>470.30303030303003</v>
      </c>
      <c r="H16" s="2">
        <v>8642</v>
      </c>
      <c r="I16" s="27">
        <v>2.2749349134856101E-2</v>
      </c>
      <c r="J16" s="14">
        <v>501.21212800000001</v>
      </c>
      <c r="K16" s="27">
        <v>0.22044908911170738</v>
      </c>
      <c r="L16" s="2">
        <v>20417</v>
      </c>
      <c r="M16" s="27">
        <v>2.5030250351541574E-2</v>
      </c>
      <c r="N16" s="2">
        <v>480.60606060606</v>
      </c>
      <c r="O16" s="2">
        <v>21028</v>
      </c>
      <c r="P16" s="27">
        <v>2.4289159743848009E-2</v>
      </c>
      <c r="Q16" s="14">
        <v>467.27272727272702</v>
      </c>
      <c r="R16" s="2">
        <v>21614</v>
      </c>
      <c r="S16" s="27">
        <v>2.4218506641208885E-2</v>
      </c>
      <c r="T16" s="14">
        <v>622.42425500000002</v>
      </c>
      <c r="U16" s="27">
        <v>5.8627614243032769E-2</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1709</v>
      </c>
      <c r="B17" s="2">
        <v>13143</v>
      </c>
      <c r="C17" s="27">
        <v>3.9603095206527897E-2</v>
      </c>
      <c r="D17" s="2">
        <v>356.969696969697</v>
      </c>
      <c r="E17" s="2">
        <v>14775</v>
      </c>
      <c r="F17" s="27">
        <v>4.0633972476155904E-2</v>
      </c>
      <c r="G17" s="14">
        <v>493.93939393939399</v>
      </c>
      <c r="H17" s="2">
        <v>16033</v>
      </c>
      <c r="I17" s="27">
        <v>4.220554439703169E-2</v>
      </c>
      <c r="J17" s="14">
        <v>581.81820000000005</v>
      </c>
      <c r="K17" s="27">
        <v>0.21988891425093204</v>
      </c>
      <c r="L17" s="2">
        <v>33581</v>
      </c>
      <c r="M17" s="27">
        <v>4.1168674979434668E-2</v>
      </c>
      <c r="N17" s="2">
        <v>46.060606060605998</v>
      </c>
      <c r="O17" s="2">
        <v>36497</v>
      </c>
      <c r="P17" s="27">
        <v>4.2157193416930798E-2</v>
      </c>
      <c r="Q17" s="14">
        <v>27.272727272727199</v>
      </c>
      <c r="R17" s="2">
        <v>39315</v>
      </c>
      <c r="S17" s="27">
        <v>4.4052493226572009E-2</v>
      </c>
      <c r="T17" s="14">
        <v>27.272728000000001</v>
      </c>
      <c r="U17" s="27">
        <v>0.17075131770941901</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1710</v>
      </c>
      <c r="B18" s="2">
        <v>11224</v>
      </c>
      <c r="C18" s="27">
        <v>3.3820675690334714E-2</v>
      </c>
      <c r="D18" s="2">
        <v>409.09090909090901</v>
      </c>
      <c r="E18" s="2">
        <v>13751</v>
      </c>
      <c r="F18" s="27">
        <v>3.7817783791514029E-2</v>
      </c>
      <c r="G18" s="14">
        <v>360.60606060606</v>
      </c>
      <c r="H18" s="2">
        <v>14603</v>
      </c>
      <c r="I18" s="27">
        <v>3.8441187851921271E-2</v>
      </c>
      <c r="J18" s="14">
        <v>507.27273600000001</v>
      </c>
      <c r="K18" s="27">
        <v>0.30105131860299361</v>
      </c>
      <c r="L18" s="2">
        <v>30290</v>
      </c>
      <c r="M18" s="27">
        <v>3.713406882246139E-2</v>
      </c>
      <c r="N18" s="2">
        <v>7.8787878787878798</v>
      </c>
      <c r="O18" s="2">
        <v>33464</v>
      </c>
      <c r="P18" s="27">
        <v>3.8653815943890515E-2</v>
      </c>
      <c r="Q18" s="14">
        <v>36.969696969696898</v>
      </c>
      <c r="R18" s="2">
        <v>35710</v>
      </c>
      <c r="S18" s="27">
        <v>4.0013087450613924E-2</v>
      </c>
      <c r="T18" s="14">
        <v>26.060606</v>
      </c>
      <c r="U18" s="27">
        <v>0.17893694288544074</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1711</v>
      </c>
      <c r="B19" s="2">
        <v>10583</v>
      </c>
      <c r="C19" s="27">
        <v>3.1889184856629747E-2</v>
      </c>
      <c r="D19" s="2">
        <v>442.42424242424198</v>
      </c>
      <c r="E19" s="2">
        <v>12492</v>
      </c>
      <c r="F19" s="27">
        <v>3.435530180522095E-2</v>
      </c>
      <c r="G19" s="14">
        <v>403.636363636363</v>
      </c>
      <c r="H19" s="2">
        <v>12777</v>
      </c>
      <c r="I19" s="27">
        <v>3.3634394109703356E-2</v>
      </c>
      <c r="J19" s="14">
        <v>531.51513699999998</v>
      </c>
      <c r="K19" s="27">
        <v>0.20731361617688746</v>
      </c>
      <c r="L19" s="2">
        <v>28371</v>
      </c>
      <c r="M19" s="27">
        <v>3.4781468027799675E-2</v>
      </c>
      <c r="N19" s="2">
        <v>590.30303030303003</v>
      </c>
      <c r="O19" s="2">
        <v>29493</v>
      </c>
      <c r="P19" s="27">
        <v>3.4066967297189908E-2</v>
      </c>
      <c r="Q19" s="14">
        <v>506.06060606060601</v>
      </c>
      <c r="R19" s="2">
        <v>31772</v>
      </c>
      <c r="S19" s="27">
        <v>3.5600554872050001E-2</v>
      </c>
      <c r="T19" s="14">
        <v>735.75756799999999</v>
      </c>
      <c r="U19" s="27">
        <v>0.11987592964646998</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1712</v>
      </c>
      <c r="B20" s="2">
        <v>11617</v>
      </c>
      <c r="C20" s="27">
        <v>3.5004881458893293E-2</v>
      </c>
      <c r="D20" s="2">
        <v>421.81818181818102</v>
      </c>
      <c r="E20" s="2">
        <v>10905</v>
      </c>
      <c r="F20" s="27">
        <v>2.9990759380878518E-2</v>
      </c>
      <c r="G20" s="14">
        <v>436.969696969697</v>
      </c>
      <c r="H20" s="2">
        <v>11083</v>
      </c>
      <c r="I20" s="27">
        <v>2.9175079433187937E-2</v>
      </c>
      <c r="J20" s="14">
        <v>519.39390000000003</v>
      </c>
      <c r="K20" s="27">
        <v>-4.5967117155892225E-2</v>
      </c>
      <c r="L20" s="2">
        <v>29428</v>
      </c>
      <c r="M20" s="27">
        <v>3.6077298689580518E-2</v>
      </c>
      <c r="N20" s="2">
        <v>567.87878787878697</v>
      </c>
      <c r="O20" s="2">
        <v>27648</v>
      </c>
      <c r="P20" s="27">
        <v>3.1935832632580832E-2</v>
      </c>
      <c r="Q20" s="14">
        <v>509.09090909090901</v>
      </c>
      <c r="R20" s="2">
        <v>28459</v>
      </c>
      <c r="S20" s="27">
        <v>3.1888335361439979E-2</v>
      </c>
      <c r="T20" s="14">
        <v>733.93939999999998</v>
      </c>
      <c r="U20" s="27">
        <v>-3.2927823841239635E-2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1713</v>
      </c>
      <c r="B21" s="2">
        <v>10969</v>
      </c>
      <c r="C21" s="27">
        <v>3.3052297901575323E-2</v>
      </c>
      <c r="D21" s="2">
        <v>286.06060606060601</v>
      </c>
      <c r="E21" s="2">
        <v>10748</v>
      </c>
      <c r="F21" s="27">
        <v>2.9558980451690264E-2</v>
      </c>
      <c r="G21" s="14">
        <v>335.75757575757501</v>
      </c>
      <c r="H21" s="2">
        <v>11016</v>
      </c>
      <c r="I21" s="27">
        <v>2.8998707483172272E-2</v>
      </c>
      <c r="J21" s="14">
        <v>469.69695999999999</v>
      </c>
      <c r="K21" s="27">
        <v>4.2848026255811831E-3</v>
      </c>
      <c r="L21" s="2">
        <v>28979</v>
      </c>
      <c r="M21" s="27">
        <v>3.5526846497395466E-2</v>
      </c>
      <c r="N21" s="2">
        <v>22.424242424242401</v>
      </c>
      <c r="O21" s="2">
        <v>27394</v>
      </c>
      <c r="P21" s="27">
        <v>3.1642440651653621E-2</v>
      </c>
      <c r="Q21" s="14">
        <v>22.424242424242401</v>
      </c>
      <c r="R21" s="2">
        <v>26001</v>
      </c>
      <c r="S21" s="27">
        <v>2.9134144127790886E-2</v>
      </c>
      <c r="T21" s="14">
        <v>12.121212</v>
      </c>
      <c r="U21" s="27">
        <v>-0.10276407053383485</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1714</v>
      </c>
      <c r="B22" s="2">
        <v>9821</v>
      </c>
      <c r="C22" s="27">
        <v>2.9593091229042873E-2</v>
      </c>
      <c r="D22" s="2">
        <v>323.636363636363</v>
      </c>
      <c r="E22" s="2">
        <v>9840</v>
      </c>
      <c r="F22" s="27">
        <v>2.7061813141480481E-2</v>
      </c>
      <c r="G22" s="14">
        <v>335.75757575757501</v>
      </c>
      <c r="H22" s="2">
        <v>9467</v>
      </c>
      <c r="I22" s="27">
        <v>2.4921093295496723E-2</v>
      </c>
      <c r="J22" s="14">
        <v>360</v>
      </c>
      <c r="K22" s="27">
        <v>-3.6045209245494349E-2</v>
      </c>
      <c r="L22" s="2">
        <v>25610</v>
      </c>
      <c r="M22" s="27">
        <v>3.1396616128862208E-2</v>
      </c>
      <c r="N22" s="2">
        <v>11.5151515151515</v>
      </c>
      <c r="O22" s="2">
        <v>27137</v>
      </c>
      <c r="P22" s="27">
        <v>3.1345583411109157E-2</v>
      </c>
      <c r="Q22" s="14">
        <v>32.121212121212103</v>
      </c>
      <c r="R22" s="2">
        <v>24862</v>
      </c>
      <c r="S22" s="27">
        <v>2.7857893592751704E-2</v>
      </c>
      <c r="T22" s="14">
        <v>31.515152</v>
      </c>
      <c r="U22" s="27">
        <v>-2.9207340882467785E-2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1715</v>
      </c>
      <c r="B23" s="2">
        <v>7302</v>
      </c>
      <c r="C23" s="27">
        <v>2.2002723974592308E-2</v>
      </c>
      <c r="D23" s="2">
        <v>279.39393939393898</v>
      </c>
      <c r="E23" s="2">
        <v>9089</v>
      </c>
      <c r="F23" s="27">
        <v>2.4996424760458952E-2</v>
      </c>
      <c r="G23" s="14">
        <v>318.78787878787801</v>
      </c>
      <c r="H23" s="2">
        <v>9837</v>
      </c>
      <c r="I23" s="27">
        <v>2.5895087646329491E-2</v>
      </c>
      <c r="J23" s="14">
        <v>432.121216</v>
      </c>
      <c r="K23" s="27">
        <v>0.34716516023007393</v>
      </c>
      <c r="L23" s="2">
        <v>20211</v>
      </c>
      <c r="M23" s="27">
        <v>2.4777704356908788E-2</v>
      </c>
      <c r="N23" s="2">
        <v>418.18181818181802</v>
      </c>
      <c r="O23" s="2">
        <v>23787</v>
      </c>
      <c r="P23" s="27">
        <v>2.7476043505179407E-2</v>
      </c>
      <c r="Q23" s="14">
        <v>432.72727272727201</v>
      </c>
      <c r="R23" s="2">
        <v>25371</v>
      </c>
      <c r="S23" s="27">
        <v>2.842822855529336E-2</v>
      </c>
      <c r="T23" s="14">
        <v>560.60609999999997</v>
      </c>
      <c r="U23" s="27">
        <v>0.2553065162535253</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1716</v>
      </c>
      <c r="B24" s="2">
        <v>2330</v>
      </c>
      <c r="C24" s="27">
        <v>7.0208637168994899E-3</v>
      </c>
      <c r="D24" s="2">
        <v>179.39393939393901</v>
      </c>
      <c r="E24" s="2">
        <v>3141</v>
      </c>
      <c r="F24" s="27">
        <v>8.6383287680274583E-3</v>
      </c>
      <c r="G24" s="14">
        <v>206.06060606060601</v>
      </c>
      <c r="H24" s="2">
        <v>3070</v>
      </c>
      <c r="I24" s="27">
        <v>8.0815206947475373E-3</v>
      </c>
      <c r="J24" s="14">
        <v>256.36364700000001</v>
      </c>
      <c r="K24" s="27">
        <v>0.31759656652360513</v>
      </c>
      <c r="L24" s="2">
        <v>6554</v>
      </c>
      <c r="M24" s="27">
        <v>8.0348856738993706E-3</v>
      </c>
      <c r="N24" s="2">
        <v>292.72727272727201</v>
      </c>
      <c r="O24" s="2">
        <v>8339</v>
      </c>
      <c r="P24" s="27">
        <v>9.6322666494173745E-3</v>
      </c>
      <c r="Q24" s="14">
        <v>341.21212121212102</v>
      </c>
      <c r="R24" s="2">
        <v>8428</v>
      </c>
      <c r="S24" s="27">
        <v>9.4435816587447249E-3</v>
      </c>
      <c r="T24" s="14">
        <v>361.21212800000001</v>
      </c>
      <c r="U24" s="27">
        <v>0.28593225511138237</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1717</v>
      </c>
      <c r="B25" s="2">
        <v>2520</v>
      </c>
      <c r="C25" s="27">
        <v>7.5933805006809935E-3</v>
      </c>
      <c r="D25" s="2">
        <v>183.030303030303</v>
      </c>
      <c r="E25" s="2">
        <v>4644</v>
      </c>
      <c r="F25" s="27">
        <v>1.2771855714332861E-2</v>
      </c>
      <c r="G25" s="14">
        <v>298.78787878787801</v>
      </c>
      <c r="H25" s="2">
        <v>5304</v>
      </c>
      <c r="I25" s="27">
        <v>1.3962340640045909E-2</v>
      </c>
      <c r="J25" s="14">
        <v>329.09089999999998</v>
      </c>
      <c r="K25" s="27">
        <v>1.1047619047619048</v>
      </c>
      <c r="L25" s="2">
        <v>8733</v>
      </c>
      <c r="M25" s="27">
        <v>1.0706233840427709E-2</v>
      </c>
      <c r="N25" s="2">
        <v>366.06060606060601</v>
      </c>
      <c r="O25" s="2">
        <v>10785</v>
      </c>
      <c r="P25" s="27">
        <v>1.2457608324015636E-2</v>
      </c>
      <c r="Q25" s="14">
        <v>406.666666666666</v>
      </c>
      <c r="R25" s="2">
        <v>12733</v>
      </c>
      <c r="S25" s="27">
        <v>1.4267338070811176E-2</v>
      </c>
      <c r="T25" s="14">
        <v>470.90910000000002</v>
      </c>
      <c r="U25" s="27">
        <v>0.45803274934157795</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1718</v>
      </c>
      <c r="B26" s="2">
        <v>1776</v>
      </c>
      <c r="C26" s="27">
        <v>5.3515253052418433E-3</v>
      </c>
      <c r="D26" s="2">
        <v>143.636363636363</v>
      </c>
      <c r="E26" s="2">
        <v>2455</v>
      </c>
      <c r="F26" s="27">
        <v>6.751702364058392E-3</v>
      </c>
      <c r="G26" s="14">
        <v>213.939393939393</v>
      </c>
      <c r="H26" s="2">
        <v>2654</v>
      </c>
      <c r="I26" s="27">
        <v>6.9864351543517805E-3</v>
      </c>
      <c r="J26" s="14">
        <v>181.81817599999999</v>
      </c>
      <c r="K26" s="27">
        <v>0.49436936936936937</v>
      </c>
      <c r="L26" s="2">
        <v>5339</v>
      </c>
      <c r="M26" s="27">
        <v>6.5453546861380446E-3</v>
      </c>
      <c r="N26" s="2">
        <v>237.575757575757</v>
      </c>
      <c r="O26" s="2">
        <v>5963</v>
      </c>
      <c r="P26" s="27">
        <v>6.8877810325549587E-3</v>
      </c>
      <c r="Q26" s="14">
        <v>284.84848484848402</v>
      </c>
      <c r="R26" s="2">
        <v>7217</v>
      </c>
      <c r="S26" s="27">
        <v>8.0866550582772527E-3</v>
      </c>
      <c r="T26" s="14">
        <v>332.72726399999999</v>
      </c>
      <c r="U26" s="27">
        <v>0.35175126428170067</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1719</v>
      </c>
      <c r="B27" s="2">
        <v>2418</v>
      </c>
      <c r="C27" s="27">
        <v>7.2860293851772394E-3</v>
      </c>
      <c r="D27" s="2">
        <v>158.18181818181799</v>
      </c>
      <c r="E27" s="2">
        <v>2901</v>
      </c>
      <c r="F27" s="27">
        <v>7.97828454506452E-3</v>
      </c>
      <c r="G27" s="14">
        <v>212.72727272727201</v>
      </c>
      <c r="H27" s="2">
        <v>3968</v>
      </c>
      <c r="I27" s="27">
        <v>1.0445431308390303E-2</v>
      </c>
      <c r="J27" s="14">
        <v>284.84848</v>
      </c>
      <c r="K27" s="27">
        <v>0.64102564102564108</v>
      </c>
      <c r="L27" s="2">
        <v>6572</v>
      </c>
      <c r="M27" s="27">
        <v>8.0569527996439839E-3</v>
      </c>
      <c r="N27" s="2">
        <v>258.18181818181802</v>
      </c>
      <c r="O27" s="2">
        <v>7759</v>
      </c>
      <c r="P27" s="27">
        <v>8.9623164567489404E-3</v>
      </c>
      <c r="Q27" s="14">
        <v>313.93939393939303</v>
      </c>
      <c r="R27" s="2">
        <v>9688</v>
      </c>
      <c r="S27" s="27">
        <v>1.0855412803739783E-2</v>
      </c>
      <c r="T27" s="14">
        <v>430.90910000000002</v>
      </c>
      <c r="U27" s="27">
        <v>0.47413268411442483</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1720</v>
      </c>
      <c r="B28" s="2">
        <v>2755</v>
      </c>
      <c r="C28" s="27">
        <v>8.3014933648318003E-3</v>
      </c>
      <c r="D28" s="2">
        <v>135.75757575757501</v>
      </c>
      <c r="E28" s="2">
        <v>3415</v>
      </c>
      <c r="F28" s="27">
        <v>9.3918792559101461E-3</v>
      </c>
      <c r="G28" s="14">
        <v>172.72727272727201</v>
      </c>
      <c r="H28" s="2">
        <v>3901</v>
      </c>
      <c r="I28" s="27">
        <v>1.026905935837464E-2</v>
      </c>
      <c r="J28" s="14">
        <v>235.15152</v>
      </c>
      <c r="K28" s="27">
        <v>0.41597096188747729</v>
      </c>
      <c r="L28" s="2">
        <v>7907</v>
      </c>
      <c r="M28" s="27">
        <v>9.6935979590360589E-3</v>
      </c>
      <c r="N28" s="2">
        <v>253.333333333333</v>
      </c>
      <c r="O28" s="2">
        <v>9906</v>
      </c>
      <c r="P28" s="27">
        <v>1.1442287256161232E-2</v>
      </c>
      <c r="Q28" s="14">
        <v>309.69696969696901</v>
      </c>
      <c r="R28" s="2">
        <v>11352</v>
      </c>
      <c r="S28" s="27">
        <v>1.2719926315860242E-2</v>
      </c>
      <c r="T28" s="14">
        <v>431.51513699999998</v>
      </c>
      <c r="U28" s="27">
        <v>0.4356898950297205</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1721</v>
      </c>
      <c r="B29" s="2">
        <v>1874</v>
      </c>
      <c r="C29" s="27">
        <v>5.6468234358238818E-3</v>
      </c>
      <c r="D29" s="2">
        <v>152.12121212121201</v>
      </c>
      <c r="E29" s="2">
        <v>2551</v>
      </c>
      <c r="F29" s="27">
        <v>7.0157200532435671E-3</v>
      </c>
      <c r="G29" s="14">
        <v>170.90909090909</v>
      </c>
      <c r="H29" s="2">
        <v>2546</v>
      </c>
      <c r="I29" s="27">
        <v>6.7021341005951895E-3</v>
      </c>
      <c r="J29" s="14">
        <v>204.24243200000001</v>
      </c>
      <c r="K29" s="27">
        <v>0.35859124866595515</v>
      </c>
      <c r="L29" s="2">
        <v>5569</v>
      </c>
      <c r="M29" s="27">
        <v>6.8273235150969787E-3</v>
      </c>
      <c r="N29" s="2">
        <v>224.24242424242399</v>
      </c>
      <c r="O29" s="2">
        <v>6965</v>
      </c>
      <c r="P29" s="27">
        <v>8.0451777447166344E-3</v>
      </c>
      <c r="Q29" s="14">
        <v>252.72727272727201</v>
      </c>
      <c r="R29" s="2">
        <v>7839</v>
      </c>
      <c r="S29" s="27">
        <v>8.783606623504971E-3</v>
      </c>
      <c r="T29" s="14">
        <v>330.90910000000002</v>
      </c>
      <c r="U29" s="27">
        <v>0.4076135751481415</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1722</v>
      </c>
      <c r="B30" s="2">
        <v>1401</v>
      </c>
      <c r="C30" s="27">
        <v>4.2215579688309806E-3</v>
      </c>
      <c r="D30" s="2">
        <v>115.757575757575</v>
      </c>
      <c r="E30" s="2">
        <v>1366</v>
      </c>
      <c r="F30" s="27">
        <v>3.7567517023640584E-3</v>
      </c>
      <c r="G30" s="14">
        <v>131.51515151515099</v>
      </c>
      <c r="H30" s="2">
        <v>2147</v>
      </c>
      <c r="I30" s="27">
        <v>5.6517996519944505E-3</v>
      </c>
      <c r="J30" s="14">
        <v>263.03030000000001</v>
      </c>
      <c r="K30" s="27">
        <v>0.53247680228408278</v>
      </c>
      <c r="L30" s="2">
        <v>4258</v>
      </c>
      <c r="M30" s="27">
        <v>5.220101190031053E-3</v>
      </c>
      <c r="N30" s="2">
        <v>216.969696969697</v>
      </c>
      <c r="O30" s="2">
        <v>4092</v>
      </c>
      <c r="P30" s="27">
        <v>4.7266141179297151E-3</v>
      </c>
      <c r="Q30" s="14">
        <v>225.45454545454501</v>
      </c>
      <c r="R30" s="2">
        <v>4776</v>
      </c>
      <c r="S30" s="27">
        <v>5.3515123400765079E-3</v>
      </c>
      <c r="T30" s="14">
        <v>319.39395100000002</v>
      </c>
      <c r="U30" s="27">
        <v>0.12165335838421794</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1723</v>
      </c>
      <c r="B31" s="2">
        <v>1129</v>
      </c>
      <c r="C31" s="27">
        <v>3.4019549941543023E-3</v>
      </c>
      <c r="D31" s="2">
        <v>115.757575757575</v>
      </c>
      <c r="E31" s="2">
        <v>1186</v>
      </c>
      <c r="F31" s="27">
        <v>3.2617185351418547E-3</v>
      </c>
      <c r="G31" s="14">
        <v>123.030303030303</v>
      </c>
      <c r="H31" s="2">
        <v>1593</v>
      </c>
      <c r="I31" s="27">
        <v>4.193440542909716E-3</v>
      </c>
      <c r="J31" s="14">
        <v>218.18182400000001</v>
      </c>
      <c r="K31" s="27">
        <v>0.41098317094774134</v>
      </c>
      <c r="L31" s="2">
        <v>2880</v>
      </c>
      <c r="M31" s="27">
        <v>3.53074011913796E-3</v>
      </c>
      <c r="N31" s="2">
        <v>178.18181818181799</v>
      </c>
      <c r="O31" s="2">
        <v>3239</v>
      </c>
      <c r="P31" s="27">
        <v>3.7413253000914827E-3</v>
      </c>
      <c r="Q31" s="14">
        <v>226.06060606060601</v>
      </c>
      <c r="R31" s="2">
        <v>4110</v>
      </c>
      <c r="S31" s="27">
        <v>4.605258734864834E-3</v>
      </c>
      <c r="T31" s="14">
        <v>309.09089999999998</v>
      </c>
      <c r="U31" s="27">
        <v>0.42708333333333331</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168703</v>
      </c>
      <c r="C32" s="27">
        <v>0.50834367881205778</v>
      </c>
      <c r="D32" s="2">
        <v>829.69696969696895</v>
      </c>
      <c r="E32" s="2">
        <v>183931</v>
      </c>
      <c r="F32" s="27">
        <v>0.50584414155748436</v>
      </c>
      <c r="G32" s="14">
        <v>914.54545454545405</v>
      </c>
      <c r="H32" s="2">
        <v>192107</v>
      </c>
      <c r="I32" s="27">
        <v>0.50570576420386493</v>
      </c>
      <c r="J32" s="14">
        <v>1204.24243</v>
      </c>
      <c r="K32" s="27">
        <v>0.1387290089684238</v>
      </c>
      <c r="L32" s="2">
        <v>394731</v>
      </c>
      <c r="M32" s="27">
        <v>0.48392103401647435</v>
      </c>
      <c r="N32" s="2">
        <v>46.6666666666666</v>
      </c>
      <c r="O32" s="2">
        <v>421189</v>
      </c>
      <c r="P32" s="27">
        <v>0.48650974431004373</v>
      </c>
      <c r="Q32" s="14">
        <v>47.878787878787797</v>
      </c>
      <c r="R32" s="2">
        <v>435215</v>
      </c>
      <c r="S32" s="27">
        <v>0.48765880299128922</v>
      </c>
      <c r="T32" s="14">
        <v>34.5454559</v>
      </c>
      <c r="U32" s="27">
        <v>0.10256098456923829</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14396</v>
      </c>
      <c r="C33" s="27">
        <v>4.337869273325539E-2</v>
      </c>
      <c r="D33" s="2">
        <v>413.93939393939399</v>
      </c>
      <c r="E33" s="2">
        <v>15557</v>
      </c>
      <c r="F33" s="27">
        <v>4.2784616569310145E-2</v>
      </c>
      <c r="G33" s="14">
        <v>429.69696969696901</v>
      </c>
      <c r="H33" s="2">
        <v>14877</v>
      </c>
      <c r="I33" s="27">
        <v>3.9162470154970395E-2</v>
      </c>
      <c r="J33" s="14">
        <v>486.06060000000002</v>
      </c>
      <c r="K33" s="27">
        <v>3.3412058905251459E-2</v>
      </c>
      <c r="L33" s="2">
        <v>35210</v>
      </c>
      <c r="M33" s="27">
        <v>4.3165749859322075E-2</v>
      </c>
      <c r="N33" s="2">
        <v>20.606060606060598</v>
      </c>
      <c r="O33" s="2">
        <v>35742</v>
      </c>
      <c r="P33" s="27">
        <v>4.1285103079922746E-2</v>
      </c>
      <c r="Q33" s="14">
        <v>13.9393939393939</v>
      </c>
      <c r="R33" s="2">
        <v>33758</v>
      </c>
      <c r="S33" s="27">
        <v>3.782586967678031E-2</v>
      </c>
      <c r="T33" s="14">
        <v>17.575758</v>
      </c>
      <c r="U33" s="27">
        <v>-4.123828457824482E-2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1704</v>
      </c>
      <c r="B34" s="2">
        <v>14684</v>
      </c>
      <c r="C34" s="27">
        <v>4.4246507647618935E-2</v>
      </c>
      <c r="D34" s="2">
        <v>450.30303030303003</v>
      </c>
      <c r="E34" s="2">
        <v>14609</v>
      </c>
      <c r="F34" s="27">
        <v>4.0177441888606537E-2</v>
      </c>
      <c r="G34" s="14">
        <v>523.030303030303</v>
      </c>
      <c r="H34" s="2">
        <v>15438</v>
      </c>
      <c r="I34" s="27">
        <v>4.0639256184206024E-2</v>
      </c>
      <c r="J34" s="14">
        <v>659.39390000000003</v>
      </c>
      <c r="K34" s="27">
        <v>5.1348406428766001E-2</v>
      </c>
      <c r="L34" s="2">
        <v>32916</v>
      </c>
      <c r="M34" s="27">
        <v>4.035341727831427E-2</v>
      </c>
      <c r="N34" s="2">
        <v>530.30303030303003</v>
      </c>
      <c r="O34" s="2">
        <v>36216</v>
      </c>
      <c r="P34" s="27">
        <v>4.1832614099448329E-2</v>
      </c>
      <c r="Q34" s="14">
        <v>535.75757575757495</v>
      </c>
      <c r="R34" s="2">
        <v>35258</v>
      </c>
      <c r="S34" s="27">
        <v>3.9506621039869662E-2</v>
      </c>
      <c r="T34" s="14">
        <v>824.24243200000001</v>
      </c>
      <c r="U34" s="27">
        <v>7.1150808117632761E-2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1705</v>
      </c>
      <c r="B35" s="2">
        <v>14350</v>
      </c>
      <c r="C35" s="27">
        <v>4.3240083406655659E-2</v>
      </c>
      <c r="D35" s="2">
        <v>521.21212121212102</v>
      </c>
      <c r="E35" s="2">
        <v>14335</v>
      </c>
      <c r="F35" s="27">
        <v>3.9423891400723846E-2</v>
      </c>
      <c r="G35" s="14">
        <v>538.78787878787796</v>
      </c>
      <c r="H35" s="2">
        <v>15985</v>
      </c>
      <c r="I35" s="27">
        <v>4.207918837313987E-2</v>
      </c>
      <c r="J35" s="14">
        <v>672.12120000000004</v>
      </c>
      <c r="K35" s="27">
        <v>0.11393728222996516</v>
      </c>
      <c r="L35" s="2">
        <v>32868</v>
      </c>
      <c r="M35" s="27">
        <v>4.0294571609661968E-2</v>
      </c>
      <c r="N35" s="2">
        <v>525.45454545454504</v>
      </c>
      <c r="O35" s="2">
        <v>33428</v>
      </c>
      <c r="P35" s="27">
        <v>3.8612232828483507E-2</v>
      </c>
      <c r="Q35" s="14">
        <v>540.60606060606005</v>
      </c>
      <c r="R35" s="2">
        <v>37419</v>
      </c>
      <c r="S35" s="27">
        <v>4.1928023503627058E-2</v>
      </c>
      <c r="T35" s="14">
        <v>825.45450000000005</v>
      </c>
      <c r="U35" s="27">
        <v>0.13846294267981016</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1706</v>
      </c>
      <c r="B36" s="2">
        <v>8594</v>
      </c>
      <c r="C36" s="27">
        <v>2.5895838104306533E-2</v>
      </c>
      <c r="D36" s="2">
        <v>282.42424242424198</v>
      </c>
      <c r="E36" s="2">
        <v>9285</v>
      </c>
      <c r="F36" s="27">
        <v>2.5535460875878685E-2</v>
      </c>
      <c r="G36" s="14">
        <v>335.15151515151501</v>
      </c>
      <c r="H36" s="2">
        <v>9092</v>
      </c>
      <c r="I36" s="27">
        <v>2.3933936858841893E-2</v>
      </c>
      <c r="J36" s="14">
        <v>393.33334400000001</v>
      </c>
      <c r="K36" s="27">
        <v>5.7947405166395162E-2</v>
      </c>
      <c r="L36" s="2">
        <v>21102</v>
      </c>
      <c r="M36" s="27">
        <v>2.5870027081267094E-2</v>
      </c>
      <c r="N36" s="2">
        <v>18.7878787878787</v>
      </c>
      <c r="O36" s="2">
        <v>20403</v>
      </c>
      <c r="P36" s="27">
        <v>2.3567230656920818E-2</v>
      </c>
      <c r="Q36" s="14">
        <v>18.181818181818102</v>
      </c>
      <c r="R36" s="2">
        <v>20498</v>
      </c>
      <c r="S36" s="27">
        <v>2.2968027627070405E-2</v>
      </c>
      <c r="T36" s="14">
        <v>9.6969700000000003</v>
      </c>
      <c r="U36" s="27">
        <v>-2.8622879347929106E-2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1707</v>
      </c>
      <c r="B37" s="2">
        <v>5160</v>
      </c>
      <c r="C37" s="27">
        <v>1.5548350549013464E-2</v>
      </c>
      <c r="D37" s="2">
        <v>235.75757575757501</v>
      </c>
      <c r="E37" s="2">
        <v>5117</v>
      </c>
      <c r="F37" s="27">
        <v>1.4072692870422319E-2</v>
      </c>
      <c r="G37" s="14">
        <v>287.27272727272702</v>
      </c>
      <c r="H37" s="2">
        <v>4634</v>
      </c>
      <c r="I37" s="27">
        <v>1.219862113988928E-2</v>
      </c>
      <c r="J37" s="14">
        <v>326.06060000000002</v>
      </c>
      <c r="K37" s="27">
        <v>-0.10193798449612403</v>
      </c>
      <c r="L37" s="2">
        <v>12465</v>
      </c>
      <c r="M37" s="27">
        <v>1.5281484578143984E-2</v>
      </c>
      <c r="N37" s="2">
        <v>49.090909090909101</v>
      </c>
      <c r="O37" s="2">
        <v>11872</v>
      </c>
      <c r="P37" s="27">
        <v>1.3713187391999409E-2</v>
      </c>
      <c r="Q37" s="14">
        <v>122.424242424242</v>
      </c>
      <c r="R37" s="2">
        <v>11660</v>
      </c>
      <c r="S37" s="27">
        <v>1.3065040595747923E-2</v>
      </c>
      <c r="T37" s="14">
        <v>37.5757561</v>
      </c>
      <c r="U37" s="27">
        <v>-6.45808263136783E-2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2794</v>
      </c>
      <c r="C38" s="27">
        <v>8.41900996781853E-3</v>
      </c>
      <c r="D38" s="2">
        <v>251.51515151515099</v>
      </c>
      <c r="E38" s="2">
        <v>2625</v>
      </c>
      <c r="F38" s="27">
        <v>7.2192336886571402E-3</v>
      </c>
      <c r="G38" s="14">
        <v>249.69696969696901</v>
      </c>
      <c r="H38" s="2">
        <v>2380</v>
      </c>
      <c r="I38" s="27">
        <v>6.265152851302652E-3</v>
      </c>
      <c r="J38" s="14">
        <v>264.24243200000001</v>
      </c>
      <c r="K38" s="27">
        <v>-0.1481746599856836</v>
      </c>
      <c r="L38" s="2">
        <v>6558</v>
      </c>
      <c r="M38" s="27">
        <v>8.0397894796203958E-3</v>
      </c>
      <c r="N38" s="2">
        <v>304.24242424242402</v>
      </c>
      <c r="O38" s="2">
        <v>6778</v>
      </c>
      <c r="P38" s="27">
        <v>7.8291765619080186E-3</v>
      </c>
      <c r="Q38" s="14">
        <v>342.42424242424198</v>
      </c>
      <c r="R38" s="2">
        <v>5560</v>
      </c>
      <c r="S38" s="27">
        <v>6.2299850525178776E-3</v>
      </c>
      <c r="T38" s="14">
        <v>352.72726399999999</v>
      </c>
      <c r="U38" s="27">
        <v>-0.15218054284842941</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2377</v>
      </c>
      <c r="C39" s="27">
        <v>7.1624862897296518E-3</v>
      </c>
      <c r="D39" s="2">
        <v>195.15151515151501</v>
      </c>
      <c r="E39" s="2">
        <v>3320</v>
      </c>
      <c r="F39" s="27">
        <v>9.130611750987316E-3</v>
      </c>
      <c r="G39" s="14">
        <v>329.09090909090901</v>
      </c>
      <c r="H39" s="2">
        <v>3022</v>
      </c>
      <c r="I39" s="27">
        <v>7.9551646708557206E-3</v>
      </c>
      <c r="J39" s="14">
        <v>271.51513699999998</v>
      </c>
      <c r="K39" s="27">
        <v>0.27135044173327721</v>
      </c>
      <c r="L39" s="2">
        <v>5016</v>
      </c>
      <c r="M39" s="27">
        <v>6.1493723741652805E-3</v>
      </c>
      <c r="N39" s="2">
        <v>283.636363636363</v>
      </c>
      <c r="O39" s="2">
        <v>6296</v>
      </c>
      <c r="P39" s="27">
        <v>7.2724248500697676E-3</v>
      </c>
      <c r="Q39" s="14">
        <v>391.51515151515099</v>
      </c>
      <c r="R39" s="2">
        <v>5754</v>
      </c>
      <c r="S39" s="27">
        <v>6.447362228810768E-3</v>
      </c>
      <c r="T39" s="14">
        <v>310.30304000000001</v>
      </c>
      <c r="U39" s="27">
        <v>0.1471291866028708</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1708</v>
      </c>
      <c r="B40" s="2">
        <v>7463</v>
      </c>
      <c r="C40" s="27">
        <v>2.2487856617691371E-2</v>
      </c>
      <c r="D40" s="2">
        <v>377.575757575757</v>
      </c>
      <c r="E40" s="2">
        <v>9874</v>
      </c>
      <c r="F40" s="27">
        <v>2.715531940640023E-2</v>
      </c>
      <c r="G40" s="14">
        <v>398.78787878787801</v>
      </c>
      <c r="H40" s="2">
        <v>8819</v>
      </c>
      <c r="I40" s="27">
        <v>2.3215286972957178E-2</v>
      </c>
      <c r="J40" s="14">
        <v>478.18182400000001</v>
      </c>
      <c r="K40" s="27">
        <v>0.18169636875251238</v>
      </c>
      <c r="L40" s="2">
        <v>16710</v>
      </c>
      <c r="M40" s="27">
        <v>2.0485648399581707E-2</v>
      </c>
      <c r="N40" s="2">
        <v>377.575757575757</v>
      </c>
      <c r="O40" s="2">
        <v>19485</v>
      </c>
      <c r="P40" s="27">
        <v>2.2506861214042155E-2</v>
      </c>
      <c r="Q40" s="14">
        <v>427.27272727272702</v>
      </c>
      <c r="R40" s="2">
        <v>19104</v>
      </c>
      <c r="S40" s="27">
        <v>2.1406049360306031E-2</v>
      </c>
      <c r="T40" s="14">
        <v>443.03030000000001</v>
      </c>
      <c r="U40" s="27">
        <v>0.14326750448833034</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1709</v>
      </c>
      <c r="B41" s="2">
        <v>13113</v>
      </c>
      <c r="C41" s="27">
        <v>3.9512697819615028E-2</v>
      </c>
      <c r="D41" s="2">
        <v>389.69696969696901</v>
      </c>
      <c r="E41" s="2">
        <v>13720</v>
      </c>
      <c r="F41" s="27">
        <v>3.7732528079381315E-2</v>
      </c>
      <c r="G41" s="14">
        <v>380.60606060606</v>
      </c>
      <c r="H41" s="2">
        <v>15911</v>
      </c>
      <c r="I41" s="27">
        <v>4.1884389502973317E-2</v>
      </c>
      <c r="J41" s="14">
        <v>496.96969999999999</v>
      </c>
      <c r="K41" s="27">
        <v>0.21337603904522229</v>
      </c>
      <c r="L41" s="2">
        <v>28001</v>
      </c>
      <c r="M41" s="27">
        <v>3.4327865998604865E-2</v>
      </c>
      <c r="N41" s="2">
        <v>31.515151515151501</v>
      </c>
      <c r="O41" s="2">
        <v>30394</v>
      </c>
      <c r="P41" s="27">
        <v>3.5107700268904148E-2</v>
      </c>
      <c r="Q41" s="14">
        <v>18.7878787878787</v>
      </c>
      <c r="R41" s="2">
        <v>33581</v>
      </c>
      <c r="S41" s="27">
        <v>3.7627541015935767E-2</v>
      </c>
      <c r="T41" s="14">
        <v>15.757576</v>
      </c>
      <c r="U41" s="27">
        <v>0.1992785971929574</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1710</v>
      </c>
      <c r="B42" s="2">
        <v>11356</v>
      </c>
      <c r="C42" s="27">
        <v>3.4218424192751333E-2</v>
      </c>
      <c r="D42" s="2">
        <v>318.78787878787801</v>
      </c>
      <c r="E42" s="2">
        <v>13182</v>
      </c>
      <c r="F42" s="27">
        <v>3.6252928946239396E-2</v>
      </c>
      <c r="G42" s="14">
        <v>345.45454545454498</v>
      </c>
      <c r="H42" s="2">
        <v>15173</v>
      </c>
      <c r="I42" s="27">
        <v>3.9941665635636614E-2</v>
      </c>
      <c r="J42" s="14">
        <v>458.78787199999999</v>
      </c>
      <c r="K42" s="27">
        <v>0.33612187389926029</v>
      </c>
      <c r="L42" s="2">
        <v>25467</v>
      </c>
      <c r="M42" s="27">
        <v>3.1221305074335563E-2</v>
      </c>
      <c r="N42" s="2">
        <v>75.757575757575694</v>
      </c>
      <c r="O42" s="2">
        <v>28565</v>
      </c>
      <c r="P42" s="27">
        <v>3.2995046988920411E-2</v>
      </c>
      <c r="Q42" s="14">
        <v>29.090909090909101</v>
      </c>
      <c r="R42" s="2">
        <v>30486</v>
      </c>
      <c r="S42" s="27">
        <v>3.4159590703428062E-2</v>
      </c>
      <c r="T42" s="14">
        <v>33.3333321</v>
      </c>
      <c r="U42" s="27">
        <v>0.19707857226999648</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1711</v>
      </c>
      <c r="B43" s="2">
        <v>12057</v>
      </c>
      <c r="C43" s="27">
        <v>3.6330709800282038E-2</v>
      </c>
      <c r="D43" s="2">
        <v>414.54545454545399</v>
      </c>
      <c r="E43" s="2">
        <v>12096</v>
      </c>
      <c r="F43" s="27">
        <v>3.3266228837332101E-2</v>
      </c>
      <c r="G43" s="14">
        <v>524.24242424242402</v>
      </c>
      <c r="H43" s="2">
        <v>12557</v>
      </c>
      <c r="I43" s="27">
        <v>3.3055262333532523E-2</v>
      </c>
      <c r="J43" s="14">
        <v>528.48486300000002</v>
      </c>
      <c r="K43" s="27">
        <v>4.14696856597827E-2</v>
      </c>
      <c r="L43" s="2">
        <v>25106</v>
      </c>
      <c r="M43" s="27">
        <v>3.0778736608013064E-2</v>
      </c>
      <c r="N43" s="2">
        <v>547.87878787878697</v>
      </c>
      <c r="O43" s="2">
        <v>26617</v>
      </c>
      <c r="P43" s="27">
        <v>3.0744938410785735E-2</v>
      </c>
      <c r="Q43" s="14">
        <v>601.21212121212102</v>
      </c>
      <c r="R43" s="2">
        <v>28356</v>
      </c>
      <c r="S43" s="27">
        <v>3.1772923767841174E-2</v>
      </c>
      <c r="T43" s="14">
        <v>653.93939999999998</v>
      </c>
      <c r="U43" s="27">
        <v>0.12945112722058472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1712</v>
      </c>
      <c r="B44" s="2">
        <v>10773</v>
      </c>
      <c r="C44" s="27">
        <v>3.2461701640411247E-2</v>
      </c>
      <c r="D44" s="2">
        <v>440.60606060606</v>
      </c>
      <c r="E44" s="2">
        <v>11377</v>
      </c>
      <c r="F44" s="27">
        <v>3.1288846352705631E-2</v>
      </c>
      <c r="G44" s="14">
        <v>458.78787878787801</v>
      </c>
      <c r="H44" s="2">
        <v>11379</v>
      </c>
      <c r="I44" s="27">
        <v>2.9954274913854148E-2</v>
      </c>
      <c r="J44" s="14">
        <v>579.39390000000003</v>
      </c>
      <c r="K44" s="27">
        <v>5.6251740462266775E-2</v>
      </c>
      <c r="L44" s="2">
        <v>26521</v>
      </c>
      <c r="M44" s="27">
        <v>3.2513457881825636E-2</v>
      </c>
      <c r="N44" s="2">
        <v>553.93939393939399</v>
      </c>
      <c r="O44" s="2">
        <v>25361</v>
      </c>
      <c r="P44" s="27">
        <v>2.9294149717696848E-2</v>
      </c>
      <c r="Q44" s="14">
        <v>607.27272727272702</v>
      </c>
      <c r="R44" s="2">
        <v>25309</v>
      </c>
      <c r="S44" s="27">
        <v>2.8358757498952333E-2</v>
      </c>
      <c r="T44" s="14">
        <v>660</v>
      </c>
      <c r="U44" s="27">
        <v>-4.5699634252102106E-2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1713</v>
      </c>
      <c r="B45" s="2">
        <v>11498</v>
      </c>
      <c r="C45" s="27">
        <v>3.4646305157472246E-2</v>
      </c>
      <c r="D45" s="2">
        <v>312.12121212121201</v>
      </c>
      <c r="E45" s="2">
        <v>11044</v>
      </c>
      <c r="F45" s="27">
        <v>3.0373034993344553E-2</v>
      </c>
      <c r="G45" s="14">
        <v>342.42424242424198</v>
      </c>
      <c r="H45" s="2">
        <v>11589</v>
      </c>
      <c r="I45" s="27">
        <v>3.0507082518380853E-2</v>
      </c>
      <c r="J45" s="14">
        <v>336.96969999999999</v>
      </c>
      <c r="K45" s="27">
        <v>7.914419899112889E-3</v>
      </c>
      <c r="L45" s="2">
        <v>26764</v>
      </c>
      <c r="M45" s="27">
        <v>3.2811364079377903E-2</v>
      </c>
      <c r="N45" s="2">
        <v>4.2424242424242404</v>
      </c>
      <c r="O45" s="2">
        <v>25449</v>
      </c>
      <c r="P45" s="27">
        <v>2.9395797333136197E-2</v>
      </c>
      <c r="Q45" s="14">
        <v>18.181818181818102</v>
      </c>
      <c r="R45" s="2">
        <v>24585</v>
      </c>
      <c r="S45" s="27">
        <v>2.7547514841034536E-2</v>
      </c>
      <c r="T45" s="14">
        <v>13.939394</v>
      </c>
      <c r="U45" s="27">
        <v>-8.1415334030787628E-2</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1714</v>
      </c>
      <c r="B46" s="2">
        <v>9644</v>
      </c>
      <c r="C46" s="27">
        <v>2.9059746646256945E-2</v>
      </c>
      <c r="D46" s="2">
        <v>287.87878787878702</v>
      </c>
      <c r="E46" s="2">
        <v>11130</v>
      </c>
      <c r="F46" s="27">
        <v>3.0609550839906272E-2</v>
      </c>
      <c r="G46" s="14">
        <v>318.78787878787801</v>
      </c>
      <c r="H46" s="2">
        <v>11108</v>
      </c>
      <c r="I46" s="27">
        <v>2.924088986229826E-2</v>
      </c>
      <c r="J46" s="14">
        <v>403.63635299999999</v>
      </c>
      <c r="K46" s="27">
        <v>0.15180423060970552</v>
      </c>
      <c r="L46" s="2">
        <v>24053</v>
      </c>
      <c r="M46" s="27">
        <v>2.9487809751953246E-2</v>
      </c>
      <c r="N46" s="2">
        <v>2.4242424242424199</v>
      </c>
      <c r="O46" s="2">
        <v>26349</v>
      </c>
      <c r="P46" s="27">
        <v>3.0435375218311356E-2</v>
      </c>
      <c r="Q46" s="14">
        <v>7.2727272727272698</v>
      </c>
      <c r="R46" s="2">
        <v>24278</v>
      </c>
      <c r="S46" s="27">
        <v>2.7203521062055581E-2</v>
      </c>
      <c r="T46" s="14">
        <v>26.060606</v>
      </c>
      <c r="U46" s="27">
        <v>9.3543424936598351E-3</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1715</v>
      </c>
      <c r="B47" s="2">
        <v>8204</v>
      </c>
      <c r="C47" s="27">
        <v>2.4720672074439235E-2</v>
      </c>
      <c r="D47" s="2">
        <v>312.12121212121201</v>
      </c>
      <c r="E47" s="2">
        <v>9990</v>
      </c>
      <c r="F47" s="27">
        <v>2.7474340780832315E-2</v>
      </c>
      <c r="G47" s="14">
        <v>385.45454545454498</v>
      </c>
      <c r="H47" s="2">
        <v>9711</v>
      </c>
      <c r="I47" s="27">
        <v>2.5563403083613465E-2</v>
      </c>
      <c r="J47" s="14">
        <v>459.39395100000002</v>
      </c>
      <c r="K47" s="27">
        <v>0.18369088249634324</v>
      </c>
      <c r="L47" s="2">
        <v>19611</v>
      </c>
      <c r="M47" s="27">
        <v>2.4042133498755048E-2</v>
      </c>
      <c r="N47" s="2">
        <v>349.09090909090901</v>
      </c>
      <c r="O47" s="2">
        <v>22692</v>
      </c>
      <c r="P47" s="27">
        <v>2.6211223744882967E-2</v>
      </c>
      <c r="Q47" s="14">
        <v>519.39393939393904</v>
      </c>
      <c r="R47" s="2">
        <v>24098</v>
      </c>
      <c r="S47" s="27">
        <v>2.700183089848486E-2</v>
      </c>
      <c r="T47" s="14">
        <v>634.54549999999995</v>
      </c>
      <c r="U47" s="27">
        <v>0.22880016317372903</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1716</v>
      </c>
      <c r="B48" s="2">
        <v>2445</v>
      </c>
      <c r="C48" s="27">
        <v>7.3673870333988214E-3</v>
      </c>
      <c r="D48" s="2">
        <v>204.84848484848399</v>
      </c>
      <c r="E48" s="2">
        <v>3634</v>
      </c>
      <c r="F48" s="27">
        <v>9.9941696093638274E-3</v>
      </c>
      <c r="G48" s="14">
        <v>210.30303030303</v>
      </c>
      <c r="H48" s="2">
        <v>3671</v>
      </c>
      <c r="I48" s="27">
        <v>9.663603410559678E-3</v>
      </c>
      <c r="J48" s="14">
        <v>266.06060000000002</v>
      </c>
      <c r="K48" s="27">
        <v>0.50143149284253574</v>
      </c>
      <c r="L48" s="2">
        <v>6444</v>
      </c>
      <c r="M48" s="27">
        <v>7.9000310165711855E-3</v>
      </c>
      <c r="N48" s="2">
        <v>313.33333333333297</v>
      </c>
      <c r="O48" s="2">
        <v>8841</v>
      </c>
      <c r="P48" s="27">
        <v>1.0212120092037296E-2</v>
      </c>
      <c r="Q48" s="14">
        <v>345.45454545454498</v>
      </c>
      <c r="R48" s="2">
        <v>9348</v>
      </c>
      <c r="S48" s="27">
        <v>1.0474442494772864E-2</v>
      </c>
      <c r="T48" s="14">
        <v>449.69695999999999</v>
      </c>
      <c r="U48" s="27">
        <v>0.4506517690875233</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1717</v>
      </c>
      <c r="B49" s="2">
        <v>3822</v>
      </c>
      <c r="C49" s="27">
        <v>1.1516627092699508E-2</v>
      </c>
      <c r="D49" s="2">
        <v>224.24242424242399</v>
      </c>
      <c r="E49" s="2">
        <v>4761</v>
      </c>
      <c r="F49" s="27">
        <v>1.3093627273027294E-2</v>
      </c>
      <c r="G49" s="14">
        <v>276.36363636363598</v>
      </c>
      <c r="H49" s="2">
        <v>5574</v>
      </c>
      <c r="I49" s="27">
        <v>1.4673093274437386E-2</v>
      </c>
      <c r="J49" s="14">
        <v>346.06060000000002</v>
      </c>
      <c r="K49" s="27">
        <v>0.45839874411302983</v>
      </c>
      <c r="L49" s="2">
        <v>10042</v>
      </c>
      <c r="M49" s="27">
        <v>1.2311004262633122E-2</v>
      </c>
      <c r="N49" s="2">
        <v>320</v>
      </c>
      <c r="O49" s="2">
        <v>11274</v>
      </c>
      <c r="P49" s="27">
        <v>1.302244564162747E-2</v>
      </c>
      <c r="Q49" s="14">
        <v>419.39393939393898</v>
      </c>
      <c r="R49" s="2">
        <v>13281</v>
      </c>
      <c r="S49" s="27">
        <v>1.4881372568793154E-2</v>
      </c>
      <c r="T49" s="14">
        <v>539.39390000000003</v>
      </c>
      <c r="U49" s="27">
        <v>0.32254530969926309</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1718</v>
      </c>
      <c r="B50" s="2">
        <v>1935</v>
      </c>
      <c r="C50" s="27">
        <v>5.8306314558800483E-3</v>
      </c>
      <c r="D50" s="2">
        <v>163.030303030303</v>
      </c>
      <c r="E50" s="2">
        <v>2678</v>
      </c>
      <c r="F50" s="27">
        <v>7.3649934545614556E-3</v>
      </c>
      <c r="G50" s="14">
        <v>223.030303030303</v>
      </c>
      <c r="H50" s="2">
        <v>3221</v>
      </c>
      <c r="I50" s="27">
        <v>8.4790156865738823E-3</v>
      </c>
      <c r="J50" s="14">
        <v>255.15152</v>
      </c>
      <c r="K50" s="27">
        <v>0.66459948320413431</v>
      </c>
      <c r="L50" s="2">
        <v>5438</v>
      </c>
      <c r="M50" s="27">
        <v>6.6667238777334123E-3</v>
      </c>
      <c r="N50" s="2">
        <v>255.75757575757501</v>
      </c>
      <c r="O50" s="2">
        <v>6737</v>
      </c>
      <c r="P50" s="27">
        <v>7.7818180138055941E-3</v>
      </c>
      <c r="Q50" s="14">
        <v>332.72727272727201</v>
      </c>
      <c r="R50" s="2">
        <v>7299</v>
      </c>
      <c r="S50" s="27">
        <v>8.1785361327928029E-3</v>
      </c>
      <c r="T50" s="14">
        <v>429.09089999999998</v>
      </c>
      <c r="U50" s="27">
        <v>0.34222140492828246</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1719</v>
      </c>
      <c r="B51" s="2">
        <v>2563</v>
      </c>
      <c r="C51" s="27">
        <v>7.7229500885894389E-3</v>
      </c>
      <c r="D51" s="2">
        <v>167.87878787878699</v>
      </c>
      <c r="E51" s="2">
        <v>2965</v>
      </c>
      <c r="F51" s="27">
        <v>8.1542963378546367E-3</v>
      </c>
      <c r="G51" s="14">
        <v>189.69696969696901</v>
      </c>
      <c r="H51" s="2">
        <v>4234</v>
      </c>
      <c r="I51" s="27">
        <v>1.1145654274124129E-2</v>
      </c>
      <c r="J51" s="14">
        <v>269.09089999999998</v>
      </c>
      <c r="K51" s="27">
        <v>0.65197034724931724</v>
      </c>
      <c r="L51" s="2">
        <v>6582</v>
      </c>
      <c r="M51" s="27">
        <v>8.0692123139465468E-3</v>
      </c>
      <c r="N51" s="2">
        <v>256.969696969697</v>
      </c>
      <c r="O51" s="2">
        <v>8085</v>
      </c>
      <c r="P51" s="27">
        <v>9.338874668490163E-3</v>
      </c>
      <c r="Q51" s="14">
        <v>284.24242424242402</v>
      </c>
      <c r="R51" s="2">
        <v>10505</v>
      </c>
      <c r="S51" s="27">
        <v>1.1770862046169119E-2</v>
      </c>
      <c r="T51" s="14">
        <v>444.84848</v>
      </c>
      <c r="U51" s="27">
        <v>0.59601944697660281</v>
      </c>
      <c r="V51" s="2">
        <v>357910</v>
      </c>
      <c r="W51" s="27">
        <v>0.01</v>
      </c>
      <c r="X51" s="2">
        <v>2028</v>
      </c>
      <c r="Y51" s="2">
        <v>461741</v>
      </c>
      <c r="Z51" s="27">
        <v>1.2E-2</v>
      </c>
      <c r="AA51" s="14">
        <v>2118.1799999999998</v>
      </c>
      <c r="AB51" s="2">
        <v>569190</v>
      </c>
      <c r="AC51" s="27">
        <v>1.4E-2</v>
      </c>
      <c r="AD51" s="14">
        <v>2623.64</v>
      </c>
      <c r="AE51" s="27">
        <v>0.59</v>
      </c>
    </row>
    <row r="52" spans="1:31" x14ac:dyDescent="0.3">
      <c r="A52" t="s">
        <v>1720</v>
      </c>
      <c r="B52" s="2">
        <v>3734</v>
      </c>
      <c r="C52" s="27">
        <v>1.1251461424421757E-2</v>
      </c>
      <c r="D52" s="2">
        <v>199.39393939393901</v>
      </c>
      <c r="E52" s="2">
        <v>4498</v>
      </c>
      <c r="F52" s="27">
        <v>1.2370328812030406E-2</v>
      </c>
      <c r="G52" s="14">
        <v>225.45454545454501</v>
      </c>
      <c r="H52" s="2">
        <v>4891</v>
      </c>
      <c r="I52" s="27">
        <v>1.2875152351143391E-2</v>
      </c>
      <c r="J52" s="14">
        <v>301.81817599999999</v>
      </c>
      <c r="K52" s="27">
        <v>0.30985538296732729</v>
      </c>
      <c r="L52" s="2">
        <v>9520</v>
      </c>
      <c r="M52" s="27">
        <v>1.1671057616039367E-2</v>
      </c>
      <c r="N52" s="2">
        <v>287.27272727272702</v>
      </c>
      <c r="O52" s="2">
        <v>11022</v>
      </c>
      <c r="P52" s="27">
        <v>1.2731363833778427E-2</v>
      </c>
      <c r="Q52" s="14">
        <v>364.24242424242402</v>
      </c>
      <c r="R52" s="2">
        <v>13200</v>
      </c>
      <c r="S52" s="27">
        <v>1.4790611995186328E-2</v>
      </c>
      <c r="T52" s="14">
        <v>429.09089999999998</v>
      </c>
      <c r="U52" s="27">
        <v>0.38655462184873951</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1721</v>
      </c>
      <c r="B53" s="2">
        <v>2797</v>
      </c>
      <c r="C53" s="27">
        <v>8.4280497065098176E-3</v>
      </c>
      <c r="D53" s="2">
        <v>184.24242424242399</v>
      </c>
      <c r="E53" s="2">
        <v>3190</v>
      </c>
      <c r="F53" s="27">
        <v>8.7730877968823905E-3</v>
      </c>
      <c r="G53" s="14">
        <v>216.969696969697</v>
      </c>
      <c r="H53" s="2">
        <v>3381</v>
      </c>
      <c r="I53" s="27">
        <v>8.9002024328799431E-3</v>
      </c>
      <c r="J53" s="14">
        <v>255.15152</v>
      </c>
      <c r="K53" s="27">
        <v>0.20879513764747945</v>
      </c>
      <c r="L53" s="2">
        <v>7500</v>
      </c>
      <c r="M53" s="27">
        <v>9.1946357269217707E-3</v>
      </c>
      <c r="N53" s="2">
        <v>226.06060606060601</v>
      </c>
      <c r="O53" s="2">
        <v>8278</v>
      </c>
      <c r="P53" s="27">
        <v>9.5618063705332802E-3</v>
      </c>
      <c r="Q53" s="14">
        <v>323.636363636363</v>
      </c>
      <c r="R53" s="2">
        <v>8653</v>
      </c>
      <c r="S53" s="27">
        <v>9.695694363208128E-3</v>
      </c>
      <c r="T53" s="14">
        <v>333.93939999999998</v>
      </c>
      <c r="U53" s="27">
        <v>0.15373333333333333</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1722</v>
      </c>
      <c r="B54" s="2">
        <v>2756</v>
      </c>
      <c r="C54" s="27">
        <v>8.30450661106223E-3</v>
      </c>
      <c r="D54" s="2">
        <v>168.48484848484799</v>
      </c>
      <c r="E54" s="2">
        <v>2413</v>
      </c>
      <c r="F54" s="27">
        <v>6.6361946250398773E-3</v>
      </c>
      <c r="G54" s="14">
        <v>185.45454545454501</v>
      </c>
      <c r="H54" s="2">
        <v>2547</v>
      </c>
      <c r="I54" s="27">
        <v>6.7047665177596026E-3</v>
      </c>
      <c r="J54" s="14">
        <v>219.393936</v>
      </c>
      <c r="K54" s="27">
        <v>-7.5834542815674894E-2</v>
      </c>
      <c r="L54" s="2">
        <v>5778</v>
      </c>
      <c r="M54" s="27">
        <v>7.0835473640205324E-3</v>
      </c>
      <c r="N54" s="2">
        <v>232.12121212121201</v>
      </c>
      <c r="O54" s="2">
        <v>5848</v>
      </c>
      <c r="P54" s="27">
        <v>6.7549460805603556E-3</v>
      </c>
      <c r="Q54" s="14">
        <v>277.575757575757</v>
      </c>
      <c r="R54" s="2">
        <v>6423</v>
      </c>
      <c r="S54" s="27">
        <v>7.1969773367486197E-3</v>
      </c>
      <c r="T54" s="14">
        <v>381.21212800000001</v>
      </c>
      <c r="U54" s="27">
        <v>0.11163032191069575</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1723</v>
      </c>
      <c r="B55" s="2">
        <v>2188</v>
      </c>
      <c r="C55" s="27">
        <v>6.5929827521785771E-3</v>
      </c>
      <c r="D55" s="2">
        <v>182.42424242424201</v>
      </c>
      <c r="E55" s="2">
        <v>2531</v>
      </c>
      <c r="F55" s="27">
        <v>6.9607163679966562E-3</v>
      </c>
      <c r="G55" s="14">
        <v>156.969696969696</v>
      </c>
      <c r="H55" s="2">
        <v>2913</v>
      </c>
      <c r="I55" s="27">
        <v>7.6682311999347157E-3</v>
      </c>
      <c r="J55" s="14">
        <v>233.939392</v>
      </c>
      <c r="K55" s="27">
        <v>0.33135283363802559</v>
      </c>
      <c r="L55" s="2">
        <v>5059</v>
      </c>
      <c r="M55" s="27">
        <v>6.2020882856662985E-3</v>
      </c>
      <c r="N55" s="2">
        <v>244.24242424242399</v>
      </c>
      <c r="O55" s="2">
        <v>5457</v>
      </c>
      <c r="P55" s="27">
        <v>6.303307243778704E-3</v>
      </c>
      <c r="Q55" s="14">
        <v>261.81818181818102</v>
      </c>
      <c r="R55" s="2">
        <v>6802</v>
      </c>
      <c r="S55" s="27">
        <v>7.6216471811558642E-3</v>
      </c>
      <c r="T55" s="14">
        <v>334.54544099999998</v>
      </c>
      <c r="U55" s="27">
        <v>0.34453449298280292</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122" t="s">
        <v>1724</v>
      </c>
      <c r="B57" s="122"/>
      <c r="C57" s="122"/>
      <c r="D57" s="122"/>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211" t="s">
        <v>1702</v>
      </c>
      <c r="C58" s="211"/>
      <c r="D58" s="211" t="s">
        <v>1703</v>
      </c>
      <c r="E58" s="211" t="s">
        <v>1702</v>
      </c>
      <c r="F58" s="211"/>
      <c r="G58" s="211" t="s">
        <v>1703</v>
      </c>
      <c r="H58" s="211" t="s">
        <v>1702</v>
      </c>
      <c r="I58" s="211"/>
      <c r="J58" s="211" t="s">
        <v>1703</v>
      </c>
      <c r="K58" t="s">
        <v>172</v>
      </c>
      <c r="L58" s="211" t="s">
        <v>1702</v>
      </c>
      <c r="M58" s="211"/>
      <c r="N58" s="211" t="s">
        <v>1703</v>
      </c>
      <c r="O58" s="211" t="s">
        <v>1702</v>
      </c>
      <c r="P58" s="211"/>
      <c r="Q58" s="211" t="s">
        <v>1703</v>
      </c>
      <c r="R58" s="211" t="s">
        <v>1702</v>
      </c>
      <c r="S58" s="211"/>
      <c r="T58" s="211" t="s">
        <v>1703</v>
      </c>
      <c r="U58" t="s">
        <v>172</v>
      </c>
      <c r="V58" s="211" t="s">
        <v>1702</v>
      </c>
      <c r="W58" s="211"/>
      <c r="X58" s="211" t="s">
        <v>1703</v>
      </c>
      <c r="Y58" s="211" t="s">
        <v>1702</v>
      </c>
      <c r="Z58" s="211"/>
      <c r="AA58" s="211" t="s">
        <v>1703</v>
      </c>
      <c r="AB58" s="211" t="s">
        <v>1702</v>
      </c>
      <c r="AC58" s="211"/>
      <c r="AD58" s="211" t="s">
        <v>1703</v>
      </c>
      <c r="AE58" t="s">
        <v>172</v>
      </c>
    </row>
    <row r="59" spans="1:31" x14ac:dyDescent="0.3">
      <c r="A59" t="s">
        <v>1725</v>
      </c>
      <c r="B59" s="14">
        <v>29.5</v>
      </c>
      <c r="C59" s="27" t="s">
        <v>172</v>
      </c>
      <c r="D59" s="14">
        <v>0.24242424242423999</v>
      </c>
      <c r="E59" s="14">
        <v>30.4</v>
      </c>
      <c r="F59" s="27" t="s">
        <v>172</v>
      </c>
      <c r="G59" s="14">
        <v>0.18181818181817999</v>
      </c>
      <c r="H59" s="14">
        <v>31</v>
      </c>
      <c r="I59" s="27" t="s">
        <v>172</v>
      </c>
      <c r="J59" s="14">
        <v>0.30303029999999997</v>
      </c>
      <c r="K59" s="27">
        <v>5.0847457627118647E-2</v>
      </c>
      <c r="L59" s="14">
        <v>30.6</v>
      </c>
      <c r="M59" s="27" t="s">
        <v>172</v>
      </c>
      <c r="N59" s="14">
        <v>6.0606060606059997E-2</v>
      </c>
      <c r="O59" s="14">
        <v>31.1</v>
      </c>
      <c r="P59" s="27" t="s">
        <v>172</v>
      </c>
      <c r="Q59" s="14">
        <v>0.12121212121211999</v>
      </c>
      <c r="R59" s="14">
        <v>31.9</v>
      </c>
      <c r="S59" s="27" t="s">
        <v>172</v>
      </c>
      <c r="T59" s="14">
        <v>0.121212125</v>
      </c>
      <c r="U59" s="27">
        <v>4.2483660130718859E-2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1726</v>
      </c>
      <c r="B60" s="14">
        <v>28.6</v>
      </c>
      <c r="C60" s="27" t="s">
        <v>172</v>
      </c>
      <c r="D60" s="14">
        <v>0.24242424242423999</v>
      </c>
      <c r="E60" s="14">
        <v>29.5</v>
      </c>
      <c r="F60" s="27" t="s">
        <v>172</v>
      </c>
      <c r="G60" s="14">
        <v>0.30303030303029999</v>
      </c>
      <c r="H60" s="14">
        <v>30</v>
      </c>
      <c r="I60" s="27" t="s">
        <v>172</v>
      </c>
      <c r="J60" s="14">
        <v>0.30303029999999997</v>
      </c>
      <c r="K60" s="27">
        <v>4.8951048951048896E-2</v>
      </c>
      <c r="L60" s="14">
        <v>30</v>
      </c>
      <c r="M60" s="27" t="s">
        <v>172</v>
      </c>
      <c r="N60" s="14">
        <v>6.0606060606059997E-2</v>
      </c>
      <c r="O60" s="14">
        <v>30.5</v>
      </c>
      <c r="P60" s="27" t="s">
        <v>172</v>
      </c>
      <c r="Q60" s="14">
        <v>6.0606060606059997E-2</v>
      </c>
      <c r="R60" s="14">
        <v>31.3</v>
      </c>
      <c r="S60" s="27" t="s">
        <v>172</v>
      </c>
      <c r="T60" s="14">
        <v>6.0606062400000001E-2</v>
      </c>
      <c r="U60" s="27">
        <v>4.3333333333333356E-2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1727</v>
      </c>
      <c r="B61" s="14">
        <v>30.7</v>
      </c>
      <c r="C61" s="27" t="s">
        <v>172</v>
      </c>
      <c r="D61" s="14">
        <v>0.36363636363635998</v>
      </c>
      <c r="E61" s="14">
        <v>31.3</v>
      </c>
      <c r="F61" s="27" t="s">
        <v>172</v>
      </c>
      <c r="G61" s="14">
        <v>0.24242424242423999</v>
      </c>
      <c r="H61" s="14">
        <v>31.9</v>
      </c>
      <c r="I61" s="27" t="s">
        <v>172</v>
      </c>
      <c r="J61" s="14">
        <v>0.36363637399999998</v>
      </c>
      <c r="K61" s="27">
        <v>3.9087947882736132E-2</v>
      </c>
      <c r="L61" s="14">
        <v>31.3</v>
      </c>
      <c r="M61" s="27" t="s">
        <v>172</v>
      </c>
      <c r="N61" s="14">
        <v>6.0606060606059997E-2</v>
      </c>
      <c r="O61" s="14">
        <v>31.7</v>
      </c>
      <c r="P61" s="27" t="s">
        <v>172</v>
      </c>
      <c r="Q61" s="14">
        <v>6.0606060606059997E-2</v>
      </c>
      <c r="R61" s="14">
        <v>32.5</v>
      </c>
      <c r="S61" s="27" t="s">
        <v>172</v>
      </c>
      <c r="T61" s="14">
        <v>0.121212125</v>
      </c>
      <c r="U61" s="27">
        <v>3.8338658146964834E-2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122" t="s">
        <v>1728</v>
      </c>
      <c r="B63" s="122"/>
      <c r="C63" s="122"/>
      <c r="D63" s="122"/>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211" t="s">
        <v>1702</v>
      </c>
      <c r="C64" s="211"/>
      <c r="D64" s="211" t="s">
        <v>1703</v>
      </c>
      <c r="E64" s="211" t="s">
        <v>1702</v>
      </c>
      <c r="F64" s="211"/>
      <c r="G64" s="211" t="s">
        <v>1703</v>
      </c>
      <c r="H64" s="211" t="s">
        <v>1702</v>
      </c>
      <c r="I64" s="211"/>
      <c r="J64" s="211" t="s">
        <v>1703</v>
      </c>
      <c r="K64" t="s">
        <v>172</v>
      </c>
      <c r="L64" s="211" t="s">
        <v>1702</v>
      </c>
      <c r="M64" s="211"/>
      <c r="N64" s="211" t="s">
        <v>1703</v>
      </c>
      <c r="O64" s="211" t="s">
        <v>1702</v>
      </c>
      <c r="P64" s="211"/>
      <c r="Q64" s="211" t="s">
        <v>1703</v>
      </c>
      <c r="R64" s="211" t="s">
        <v>1702</v>
      </c>
      <c r="S64" s="211"/>
      <c r="T64" s="211" t="s">
        <v>1703</v>
      </c>
      <c r="U64" t="s">
        <v>172</v>
      </c>
      <c r="V64" s="211" t="s">
        <v>1702</v>
      </c>
      <c r="W64" s="211"/>
      <c r="X64" s="211" t="s">
        <v>1703</v>
      </c>
      <c r="Y64" s="211" t="s">
        <v>1702</v>
      </c>
      <c r="Z64" s="211"/>
      <c r="AA64" s="211" t="s">
        <v>1703</v>
      </c>
      <c r="AB64" s="211" t="s">
        <v>1702</v>
      </c>
      <c r="AC64" s="211"/>
      <c r="AD64" s="211" t="s">
        <v>1703</v>
      </c>
      <c r="AE64" t="s">
        <v>172</v>
      </c>
    </row>
    <row r="65" spans="1:31" x14ac:dyDescent="0.3">
      <c r="A65" t="s">
        <v>174</v>
      </c>
      <c r="B65" s="2">
        <v>331868</v>
      </c>
      <c r="C65" s="27" t="s">
        <v>172</v>
      </c>
      <c r="D65" s="2">
        <v>77.575757575757507</v>
      </c>
      <c r="E65" s="2">
        <v>363612</v>
      </c>
      <c r="F65" s="27" t="s">
        <v>172</v>
      </c>
      <c r="G65" s="14">
        <v>63.636363636363598</v>
      </c>
      <c r="H65" s="2">
        <v>379879</v>
      </c>
      <c r="I65" s="27" t="s">
        <v>172</v>
      </c>
      <c r="J65" s="14">
        <v>87.878784199999998</v>
      </c>
      <c r="K65" s="27">
        <v>0.14466896476912508</v>
      </c>
      <c r="L65" s="2">
        <v>815693</v>
      </c>
      <c r="M65" s="27" t="s">
        <v>172</v>
      </c>
      <c r="N65" s="2">
        <v>0</v>
      </c>
      <c r="O65" s="2">
        <v>865736</v>
      </c>
      <c r="P65" s="27" t="s">
        <v>172</v>
      </c>
      <c r="Q65" s="14">
        <v>0</v>
      </c>
      <c r="R65" s="2">
        <v>892458</v>
      </c>
      <c r="S65" s="27" t="s">
        <v>172</v>
      </c>
      <c r="T65" s="14">
        <v>0</v>
      </c>
      <c r="U65" s="27">
        <v>9.4110161543619966E-2</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122" t="s">
        <v>1729</v>
      </c>
      <c r="B67" s="122"/>
      <c r="C67" s="122"/>
      <c r="D67" s="122"/>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211" t="s">
        <v>1702</v>
      </c>
      <c r="C68" s="211"/>
      <c r="D68" s="211" t="s">
        <v>1703</v>
      </c>
      <c r="E68" s="211" t="s">
        <v>1702</v>
      </c>
      <c r="F68" s="211"/>
      <c r="G68" s="211" t="s">
        <v>1703</v>
      </c>
      <c r="H68" s="211" t="s">
        <v>1702</v>
      </c>
      <c r="I68" s="211"/>
      <c r="J68" s="211" t="s">
        <v>1703</v>
      </c>
      <c r="K68" t="s">
        <v>172</v>
      </c>
      <c r="L68" s="211" t="s">
        <v>1702</v>
      </c>
      <c r="M68" s="211"/>
      <c r="N68" s="211" t="s">
        <v>1703</v>
      </c>
      <c r="O68" s="211" t="s">
        <v>1702</v>
      </c>
      <c r="P68" s="211"/>
      <c r="Q68" s="211" t="s">
        <v>1703</v>
      </c>
      <c r="R68" s="211" t="s">
        <v>1702</v>
      </c>
      <c r="S68" s="211"/>
      <c r="T68" s="211" t="s">
        <v>1703</v>
      </c>
      <c r="U68" t="s">
        <v>172</v>
      </c>
      <c r="V68" s="211" t="s">
        <v>1702</v>
      </c>
      <c r="W68" s="211"/>
      <c r="X68" s="211" t="s">
        <v>1703</v>
      </c>
      <c r="Y68" s="211" t="s">
        <v>1702</v>
      </c>
      <c r="Z68" s="211"/>
      <c r="AA68" s="211" t="s">
        <v>1703</v>
      </c>
      <c r="AB68" s="211" t="s">
        <v>1702</v>
      </c>
      <c r="AC68" s="211"/>
      <c r="AD68" s="211" t="s">
        <v>1703</v>
      </c>
      <c r="AE68" t="s">
        <v>172</v>
      </c>
    </row>
    <row r="69" spans="1:31" x14ac:dyDescent="0.3">
      <c r="A69" t="s">
        <v>174</v>
      </c>
      <c r="B69" s="2">
        <v>331868</v>
      </c>
      <c r="C69" s="27" t="s">
        <v>172</v>
      </c>
      <c r="D69" s="2">
        <v>77.575757575757507</v>
      </c>
      <c r="E69" s="2">
        <v>363612</v>
      </c>
      <c r="F69" s="27" t="s">
        <v>172</v>
      </c>
      <c r="G69" s="14">
        <v>63.636363636363598</v>
      </c>
      <c r="H69" s="2">
        <v>379879</v>
      </c>
      <c r="I69" s="27" t="s">
        <v>172</v>
      </c>
      <c r="J69" s="14">
        <v>87.878784199999998</v>
      </c>
      <c r="K69" s="27">
        <v>0.14466896476912508</v>
      </c>
      <c r="L69" s="2">
        <v>815693</v>
      </c>
      <c r="M69" s="27" t="s">
        <v>172</v>
      </c>
      <c r="N69" s="2">
        <v>0</v>
      </c>
      <c r="O69" s="2">
        <v>865736</v>
      </c>
      <c r="P69" s="27" t="s">
        <v>172</v>
      </c>
      <c r="Q69" s="14">
        <v>0</v>
      </c>
      <c r="R69" s="2">
        <v>892458</v>
      </c>
      <c r="S69" s="27" t="s">
        <v>172</v>
      </c>
      <c r="T69" s="14">
        <v>0</v>
      </c>
      <c r="U69" s="27">
        <v>9.4110161543619966E-2</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198347</v>
      </c>
      <c r="C70" s="27">
        <v>0.59766835006689412</v>
      </c>
      <c r="D70" s="2">
        <v>2157.5757575757498</v>
      </c>
      <c r="E70" s="2">
        <v>249139</v>
      </c>
      <c r="F70" s="27">
        <v>0.68517815693651474</v>
      </c>
      <c r="G70" s="14">
        <v>1893.3333333333301</v>
      </c>
      <c r="H70" s="2">
        <v>232022</v>
      </c>
      <c r="I70" s="27">
        <v>0.61077869532140494</v>
      </c>
      <c r="J70" s="14">
        <v>3042.4243200000001</v>
      </c>
      <c r="K70" s="27">
        <v>0.16977821696320086</v>
      </c>
      <c r="L70" s="2">
        <v>537410</v>
      </c>
      <c r="M70" s="27">
        <v>0.65883855813400383</v>
      </c>
      <c r="N70" s="2">
        <v>3126.0606060606001</v>
      </c>
      <c r="O70" s="2">
        <v>646683</v>
      </c>
      <c r="P70" s="27">
        <v>0.74697482835414031</v>
      </c>
      <c r="Q70" s="14">
        <v>2381.2121212121201</v>
      </c>
      <c r="R70" s="2">
        <v>603368</v>
      </c>
      <c r="S70" s="27">
        <v>0.67607439229633215</v>
      </c>
      <c r="T70" s="14">
        <v>3689.6970000000001</v>
      </c>
      <c r="U70" s="27">
        <v>0.12273310879961295</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1730</v>
      </c>
      <c r="B71" s="2">
        <v>27301</v>
      </c>
      <c r="C71" s="27">
        <v>8.22646353369412E-2</v>
      </c>
      <c r="D71" s="2">
        <v>786.66666666666595</v>
      </c>
      <c r="E71" s="2">
        <v>30070</v>
      </c>
      <c r="F71" s="27">
        <v>8.2698040768731509E-2</v>
      </c>
      <c r="G71" s="14">
        <v>858.78787878787898</v>
      </c>
      <c r="H71" s="2">
        <v>28145</v>
      </c>
      <c r="I71" s="27">
        <v>7.4089381092400472E-2</v>
      </c>
      <c r="J71" s="14">
        <v>1058.78784</v>
      </c>
      <c r="K71" s="27">
        <v>3.0914618512142413E-2</v>
      </c>
      <c r="L71" s="2">
        <v>45273</v>
      </c>
      <c r="M71" s="27">
        <v>5.5502499101990579E-2</v>
      </c>
      <c r="N71" s="2">
        <v>580.60606060606005</v>
      </c>
      <c r="O71" s="2">
        <v>49021</v>
      </c>
      <c r="P71" s="27">
        <v>5.6623497232412653E-2</v>
      </c>
      <c r="Q71" s="14">
        <v>608.48484848484804</v>
      </c>
      <c r="R71" s="2">
        <v>48530</v>
      </c>
      <c r="S71" s="27">
        <v>5.4377909100484283E-2</v>
      </c>
      <c r="T71" s="14">
        <v>765.45450000000005</v>
      </c>
      <c r="U71" s="27">
        <v>7.1941333686744866E-2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1731</v>
      </c>
      <c r="B72" s="2">
        <v>2856</v>
      </c>
      <c r="C72" s="27">
        <v>8.6058312341051255E-3</v>
      </c>
      <c r="D72" s="2">
        <v>306.06060606060601</v>
      </c>
      <c r="E72" s="2">
        <v>4572</v>
      </c>
      <c r="F72" s="27">
        <v>1.2573842447443979E-2</v>
      </c>
      <c r="G72" s="14">
        <v>586.66666666666595</v>
      </c>
      <c r="H72" s="2">
        <v>2960</v>
      </c>
      <c r="I72" s="27">
        <v>7.791954806662121E-3</v>
      </c>
      <c r="J72" s="14">
        <v>435.75756799999999</v>
      </c>
      <c r="K72" s="27">
        <v>3.6414565826330535E-2</v>
      </c>
      <c r="L72" s="2">
        <v>8367</v>
      </c>
      <c r="M72" s="27">
        <v>1.0257535616953927E-2</v>
      </c>
      <c r="N72" s="2">
        <v>483.636363636363</v>
      </c>
      <c r="O72" s="2">
        <v>10086</v>
      </c>
      <c r="P72" s="27">
        <v>1.1650202833196264E-2</v>
      </c>
      <c r="Q72" s="14">
        <v>740.60606060606005</v>
      </c>
      <c r="R72" s="2">
        <v>8462</v>
      </c>
      <c r="S72" s="27">
        <v>9.4816786896414172E-3</v>
      </c>
      <c r="T72" s="14">
        <v>663.03030000000001</v>
      </c>
      <c r="U72" s="27">
        <v>1.135412931755707E-2</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17871</v>
      </c>
      <c r="C73" s="27">
        <v>5.3849723383996045E-2</v>
      </c>
      <c r="D73" s="2">
        <v>507.87878787878799</v>
      </c>
      <c r="E73" s="2">
        <v>24962</v>
      </c>
      <c r="F73" s="27">
        <v>6.8650099556670299E-2</v>
      </c>
      <c r="G73" s="14">
        <v>666.66666666666595</v>
      </c>
      <c r="H73" s="2">
        <v>27714</v>
      </c>
      <c r="I73" s="27">
        <v>7.2954809294538528E-2</v>
      </c>
      <c r="J73" s="14">
        <v>1060.60608</v>
      </c>
      <c r="K73" s="27">
        <v>0.55078059425885517</v>
      </c>
      <c r="L73" s="2">
        <v>32097</v>
      </c>
      <c r="M73" s="27">
        <v>3.9349363056934414E-2</v>
      </c>
      <c r="N73" s="2">
        <v>473.33333333333297</v>
      </c>
      <c r="O73" s="2">
        <v>39550</v>
      </c>
      <c r="P73" s="27">
        <v>4.5683672620752749E-2</v>
      </c>
      <c r="Q73" s="14">
        <v>555.15151515151501</v>
      </c>
      <c r="R73" s="2">
        <v>43381</v>
      </c>
      <c r="S73" s="27">
        <v>4.8608449921452884E-2</v>
      </c>
      <c r="T73" s="14">
        <v>784.24243200000001</v>
      </c>
      <c r="U73" s="27">
        <v>0.35155933576346698</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1732</v>
      </c>
      <c r="B74" s="2">
        <v>251</v>
      </c>
      <c r="C74" s="27">
        <v>7.5632480383767042E-4</v>
      </c>
      <c r="D74" s="2">
        <v>83.030303030303003</v>
      </c>
      <c r="E74" s="2">
        <v>610</v>
      </c>
      <c r="F74" s="27">
        <v>1.6776124000308021E-3</v>
      </c>
      <c r="G74" s="14">
        <v>147.87878787878699</v>
      </c>
      <c r="H74" s="2">
        <v>663</v>
      </c>
      <c r="I74" s="27">
        <v>1.7452925800057386E-3</v>
      </c>
      <c r="J74" s="14">
        <v>87.878784199999998</v>
      </c>
      <c r="K74" s="27">
        <v>1.6414342629482073</v>
      </c>
      <c r="L74" s="2">
        <v>947</v>
      </c>
      <c r="M74" s="27">
        <v>1.1609760044526557E-3</v>
      </c>
      <c r="N74" s="2">
        <v>107.272727272727</v>
      </c>
      <c r="O74" s="2">
        <v>1314</v>
      </c>
      <c r="P74" s="27">
        <v>1.5177837123557297E-3</v>
      </c>
      <c r="Q74" s="14">
        <v>190.30303030303</v>
      </c>
      <c r="R74" s="2">
        <v>1380</v>
      </c>
      <c r="S74" s="27">
        <v>1.546291254042207E-3</v>
      </c>
      <c r="T74" s="14">
        <v>227.27271999999999</v>
      </c>
      <c r="U74" s="27">
        <v>0.45723336853220697</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69504</v>
      </c>
      <c r="C75" s="27">
        <v>0.20943266599973484</v>
      </c>
      <c r="D75" s="2">
        <v>2121.8181818181802</v>
      </c>
      <c r="E75" s="2">
        <v>40439</v>
      </c>
      <c r="F75" s="27">
        <v>0.1112147013849928</v>
      </c>
      <c r="G75" s="14">
        <v>1699.3939393939299</v>
      </c>
      <c r="H75" s="2">
        <v>54753</v>
      </c>
      <c r="I75" s="27">
        <v>0.14413273700309837</v>
      </c>
      <c r="J75" s="14">
        <v>2580</v>
      </c>
      <c r="K75" s="27">
        <v>-0.21223238950276244</v>
      </c>
      <c r="L75" s="2">
        <v>159750</v>
      </c>
      <c r="M75" s="27">
        <v>0.19584574098343371</v>
      </c>
      <c r="N75" s="2">
        <v>2994.54545454545</v>
      </c>
      <c r="O75" s="2">
        <v>90659</v>
      </c>
      <c r="P75" s="27">
        <v>0.10471899054677176</v>
      </c>
      <c r="Q75" s="14">
        <v>2415.15151515151</v>
      </c>
      <c r="R75" s="2">
        <v>112122</v>
      </c>
      <c r="S75" s="27">
        <v>0.12563280288820314</v>
      </c>
      <c r="T75" s="14">
        <v>3022.4243200000001</v>
      </c>
      <c r="U75" s="27">
        <v>-0.29814084507042254</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1733</v>
      </c>
      <c r="B76" s="2">
        <v>15738</v>
      </c>
      <c r="C76" s="27">
        <v>4.7422469174491062E-2</v>
      </c>
      <c r="D76" s="2">
        <v>806.66666666666595</v>
      </c>
      <c r="E76" s="2">
        <v>13820</v>
      </c>
      <c r="F76" s="27">
        <v>3.8007546505615879E-2</v>
      </c>
      <c r="G76" s="14">
        <v>815.15151515151501</v>
      </c>
      <c r="H76" s="2">
        <v>33622</v>
      </c>
      <c r="I76" s="27">
        <v>8.8507129901889817E-2</v>
      </c>
      <c r="J76" s="14">
        <v>2272.7272899999998</v>
      </c>
      <c r="K76" s="27">
        <v>1.1363578599567925</v>
      </c>
      <c r="L76" s="2">
        <v>31849</v>
      </c>
      <c r="M76" s="27">
        <v>3.904532710223086E-2</v>
      </c>
      <c r="N76" s="2">
        <v>1226.0606060606001</v>
      </c>
      <c r="O76" s="2">
        <v>28423</v>
      </c>
      <c r="P76" s="27">
        <v>3.2831024700370554E-2</v>
      </c>
      <c r="Q76" s="14">
        <v>1169.69696969696</v>
      </c>
      <c r="R76" s="2">
        <v>75215</v>
      </c>
      <c r="S76" s="27">
        <v>8.4278475849843909E-2</v>
      </c>
      <c r="T76" s="14">
        <v>2819.3939999999998</v>
      </c>
      <c r="U76" s="27">
        <v>1.3616126095010832</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6324</v>
      </c>
      <c r="C77" s="27">
        <v>1.9055769161232781E-2</v>
      </c>
      <c r="D77" s="2">
        <v>592.72727272727195</v>
      </c>
      <c r="E77" s="2">
        <v>3820</v>
      </c>
      <c r="F77" s="27">
        <v>1.0505703882160105E-2</v>
      </c>
      <c r="G77" s="14">
        <v>432.72727272727201</v>
      </c>
      <c r="H77" s="2">
        <v>20713</v>
      </c>
      <c r="I77" s="27">
        <v>5.4525256726483957E-2</v>
      </c>
      <c r="J77" s="14">
        <v>1867.87878</v>
      </c>
      <c r="K77" s="27">
        <v>2.2753004427577483</v>
      </c>
      <c r="L77" s="2">
        <v>11072</v>
      </c>
      <c r="M77" s="27">
        <v>1.3573734235797046E-2</v>
      </c>
      <c r="N77" s="2">
        <v>798.18181818181802</v>
      </c>
      <c r="O77" s="2">
        <v>8402</v>
      </c>
      <c r="P77" s="27">
        <v>9.7050371013796353E-3</v>
      </c>
      <c r="Q77" s="14">
        <v>635.15151515151501</v>
      </c>
      <c r="R77" s="2">
        <v>48130</v>
      </c>
      <c r="S77" s="27">
        <v>5.3929708736993785E-2</v>
      </c>
      <c r="T77" s="14">
        <v>2424.8483900000001</v>
      </c>
      <c r="U77" s="27">
        <v>3.3470014450867054</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1734</v>
      </c>
      <c r="B78" s="2">
        <v>9414</v>
      </c>
      <c r="C78" s="27">
        <v>2.8366700013258285E-2</v>
      </c>
      <c r="D78" s="2">
        <v>544.84848484848396</v>
      </c>
      <c r="E78" s="2">
        <v>10000</v>
      </c>
      <c r="F78" s="27">
        <v>2.7501842623455772E-2</v>
      </c>
      <c r="G78" s="14">
        <v>669.09090909090901</v>
      </c>
      <c r="H78" s="2">
        <v>12909</v>
      </c>
      <c r="I78" s="27">
        <v>3.3981873175405852E-2</v>
      </c>
      <c r="J78" s="14">
        <v>1111.51514</v>
      </c>
      <c r="K78" s="27">
        <v>0.37125557680050986</v>
      </c>
      <c r="L78" s="2">
        <v>20777</v>
      </c>
      <c r="M78" s="27">
        <v>2.5471592866433818E-2</v>
      </c>
      <c r="N78" s="2">
        <v>800.60606060606005</v>
      </c>
      <c r="O78" s="2">
        <v>20021</v>
      </c>
      <c r="P78" s="27">
        <v>2.3125987598990917E-2</v>
      </c>
      <c r="Q78" s="14">
        <v>889.69696969696895</v>
      </c>
      <c r="R78" s="2">
        <v>27085</v>
      </c>
      <c r="S78" s="27">
        <v>3.0348767112850127E-2</v>
      </c>
      <c r="T78" s="14">
        <v>1484.84851</v>
      </c>
      <c r="U78" s="27">
        <v>0.30360494777879388</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122" t="s">
        <v>1735</v>
      </c>
      <c r="B80" s="122"/>
      <c r="C80" s="122"/>
      <c r="D80" s="122"/>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211" t="s">
        <v>1702</v>
      </c>
      <c r="C81" s="211"/>
      <c r="D81" s="211" t="s">
        <v>1703</v>
      </c>
      <c r="E81" s="211" t="s">
        <v>1702</v>
      </c>
      <c r="F81" s="211"/>
      <c r="G81" s="211" t="s">
        <v>1703</v>
      </c>
      <c r="H81" s="211" t="s">
        <v>1702</v>
      </c>
      <c r="I81" s="211"/>
      <c r="J81" s="211" t="s">
        <v>1703</v>
      </c>
      <c r="K81" t="s">
        <v>172</v>
      </c>
      <c r="L81" s="211" t="s">
        <v>1702</v>
      </c>
      <c r="M81" s="211"/>
      <c r="N81" s="211" t="s">
        <v>1703</v>
      </c>
      <c r="O81" s="211" t="s">
        <v>1702</v>
      </c>
      <c r="P81" s="211"/>
      <c r="Q81" s="211" t="s">
        <v>1703</v>
      </c>
      <c r="R81" s="211" t="s">
        <v>1702</v>
      </c>
      <c r="S81" s="211"/>
      <c r="T81" s="211" t="s">
        <v>1703</v>
      </c>
      <c r="U81" t="s">
        <v>172</v>
      </c>
      <c r="V81" s="211" t="s">
        <v>1702</v>
      </c>
      <c r="W81" s="211"/>
      <c r="X81" s="211" t="s">
        <v>1703</v>
      </c>
      <c r="Y81" s="211" t="s">
        <v>1702</v>
      </c>
      <c r="Z81" s="211"/>
      <c r="AA81" s="211" t="s">
        <v>1703</v>
      </c>
      <c r="AB81" s="211" t="s">
        <v>1702</v>
      </c>
      <c r="AC81" s="211"/>
      <c r="AD81" s="211" t="s">
        <v>1703</v>
      </c>
      <c r="AE81" t="s">
        <v>172</v>
      </c>
    </row>
    <row r="82" spans="1:31" x14ac:dyDescent="0.3">
      <c r="A82" t="s">
        <v>174</v>
      </c>
      <c r="B82" s="2">
        <v>331868</v>
      </c>
      <c r="C82" s="27" t="s">
        <v>172</v>
      </c>
      <c r="D82" s="2">
        <v>77.575757575757507</v>
      </c>
      <c r="E82" s="2">
        <v>363612</v>
      </c>
      <c r="F82" s="27" t="s">
        <v>172</v>
      </c>
      <c r="G82" s="14">
        <v>63.636363636363598</v>
      </c>
      <c r="H82" s="2">
        <v>379879</v>
      </c>
      <c r="I82" s="27" t="s">
        <v>172</v>
      </c>
      <c r="J82" s="14">
        <v>87.878784199999998</v>
      </c>
      <c r="K82" s="27">
        <v>0.14466896476912508</v>
      </c>
      <c r="L82" s="2">
        <v>815693</v>
      </c>
      <c r="M82" s="27" t="s">
        <v>172</v>
      </c>
      <c r="N82" s="2">
        <v>0</v>
      </c>
      <c r="O82" s="2">
        <v>865736</v>
      </c>
      <c r="P82" s="27" t="s">
        <v>172</v>
      </c>
      <c r="Q82" s="14">
        <v>0</v>
      </c>
      <c r="R82" s="2">
        <v>892458</v>
      </c>
      <c r="S82" s="27" t="s">
        <v>172</v>
      </c>
      <c r="T82" s="14">
        <v>0</v>
      </c>
      <c r="U82" s="27">
        <v>9.4110161543619966E-2</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1736</v>
      </c>
      <c r="B83" s="2">
        <v>186430</v>
      </c>
      <c r="C83" s="27">
        <v>0.5617594947388721</v>
      </c>
      <c r="D83" s="2">
        <v>1233.3333333333301</v>
      </c>
      <c r="E83" s="2">
        <v>191074</v>
      </c>
      <c r="F83" s="27">
        <v>0.52548870774341883</v>
      </c>
      <c r="G83" s="14">
        <v>1355.15151515151</v>
      </c>
      <c r="H83" s="2">
        <v>185720</v>
      </c>
      <c r="I83" s="27">
        <v>0.48889251577475984</v>
      </c>
      <c r="J83" s="14">
        <v>1943.63635</v>
      </c>
      <c r="K83" s="27">
        <v>-3.8083999356326773E-3</v>
      </c>
      <c r="L83" s="2">
        <v>426937</v>
      </c>
      <c r="M83" s="27">
        <v>0.52340402577930667</v>
      </c>
      <c r="N83" s="2">
        <v>0</v>
      </c>
      <c r="O83" s="2">
        <v>424240</v>
      </c>
      <c r="P83" s="27">
        <v>0.4900339133407875</v>
      </c>
      <c r="Q83" s="14">
        <v>0</v>
      </c>
      <c r="R83" s="2">
        <v>411758</v>
      </c>
      <c r="S83" s="27">
        <v>0.46137521317529789</v>
      </c>
      <c r="T83" s="14">
        <v>0</v>
      </c>
      <c r="U83" s="27">
        <v>-3.5553254929884266E-2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131403</v>
      </c>
      <c r="C84" s="27">
        <v>0.3959495944170574</v>
      </c>
      <c r="D84" s="2">
        <v>1290.30303030303</v>
      </c>
      <c r="E84" s="2">
        <v>128043</v>
      </c>
      <c r="F84" s="27">
        <v>0.35214184350351474</v>
      </c>
      <c r="G84" s="14">
        <v>1348.4848484848401</v>
      </c>
      <c r="H84" s="2">
        <v>119103</v>
      </c>
      <c r="I84" s="27">
        <v>0.31352878153306712</v>
      </c>
      <c r="J84" s="14">
        <v>2023.63635</v>
      </c>
      <c r="K84" s="27">
        <v>-9.3605168831761829E-2</v>
      </c>
      <c r="L84" s="2">
        <v>327013</v>
      </c>
      <c r="M84" s="27">
        <v>0.40090205506238252</v>
      </c>
      <c r="N84" s="2">
        <v>244.84848484848399</v>
      </c>
      <c r="O84" s="2">
        <v>317048</v>
      </c>
      <c r="P84" s="27">
        <v>0.36621787704334807</v>
      </c>
      <c r="Q84" s="14">
        <v>203.030303030303</v>
      </c>
      <c r="R84" s="2">
        <v>296505</v>
      </c>
      <c r="S84" s="27">
        <v>0.33223412194187291</v>
      </c>
      <c r="T84" s="14">
        <v>744.84849999999994</v>
      </c>
      <c r="U84" s="27">
        <v>-9.3292927192496933E-2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1737</v>
      </c>
      <c r="B85" s="2">
        <v>26634</v>
      </c>
      <c r="C85" s="27">
        <v>8.0254800101245069E-2</v>
      </c>
      <c r="D85" s="2">
        <v>803.63636363636294</v>
      </c>
      <c r="E85" s="2">
        <v>28525</v>
      </c>
      <c r="F85" s="27">
        <v>7.8449006083407588E-2</v>
      </c>
      <c r="G85" s="14">
        <v>823.030303030303</v>
      </c>
      <c r="H85" s="2">
        <v>26497</v>
      </c>
      <c r="I85" s="27">
        <v>6.9751157605448047E-2</v>
      </c>
      <c r="J85" s="14">
        <v>1030.9090000000001</v>
      </c>
      <c r="K85" s="27">
        <v>-5.1438011564166105E-3</v>
      </c>
      <c r="L85" s="2">
        <v>44029</v>
      </c>
      <c r="M85" s="27">
        <v>5.3977415522751822E-2</v>
      </c>
      <c r="N85" s="2">
        <v>541.21212121212102</v>
      </c>
      <c r="O85" s="2">
        <v>46058</v>
      </c>
      <c r="P85" s="27">
        <v>5.3200975817108219E-2</v>
      </c>
      <c r="Q85" s="14">
        <v>517.57575757575705</v>
      </c>
      <c r="R85" s="2">
        <v>45312</v>
      </c>
      <c r="S85" s="27">
        <v>5.0772137176203248E-2</v>
      </c>
      <c r="T85" s="14">
        <v>629.69695999999999</v>
      </c>
      <c r="U85" s="27">
        <v>2.9139885075745532E-2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1738</v>
      </c>
      <c r="B86" s="2">
        <v>1618</v>
      </c>
      <c r="C86" s="27">
        <v>4.8754324008340663E-3</v>
      </c>
      <c r="D86" s="2">
        <v>192.12121212121201</v>
      </c>
      <c r="E86" s="2">
        <v>1911</v>
      </c>
      <c r="F86" s="27">
        <v>5.2556021253423978E-3</v>
      </c>
      <c r="G86" s="14">
        <v>240</v>
      </c>
      <c r="H86" s="2">
        <v>919</v>
      </c>
      <c r="I86" s="27">
        <v>2.4191913740954358E-3</v>
      </c>
      <c r="J86" s="14">
        <v>180</v>
      </c>
      <c r="K86" s="27">
        <v>-0.4320148331273177</v>
      </c>
      <c r="L86" s="2">
        <v>4987</v>
      </c>
      <c r="M86" s="27">
        <v>6.1138197826878498E-3</v>
      </c>
      <c r="N86" s="2">
        <v>324.84848484848402</v>
      </c>
      <c r="O86" s="2">
        <v>4846</v>
      </c>
      <c r="P86" s="27">
        <v>5.5975493683986808E-3</v>
      </c>
      <c r="Q86" s="14">
        <v>283.636363636363</v>
      </c>
      <c r="R86" s="2">
        <v>4149</v>
      </c>
      <c r="S86" s="27">
        <v>4.6489582703051575E-3</v>
      </c>
      <c r="T86" s="14">
        <v>320.60604899999998</v>
      </c>
      <c r="U86" s="27">
        <v>-0.16803689592941648</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17375</v>
      </c>
      <c r="C87" s="27">
        <v>5.2355153253703282E-2</v>
      </c>
      <c r="D87" s="2">
        <v>491.51515151515099</v>
      </c>
      <c r="E87" s="2">
        <v>24304</v>
      </c>
      <c r="F87" s="27">
        <v>6.6840478312046911E-2</v>
      </c>
      <c r="G87" s="14">
        <v>679.39393939393904</v>
      </c>
      <c r="H87" s="2">
        <v>27159</v>
      </c>
      <c r="I87" s="27">
        <v>7.1493817768289378E-2</v>
      </c>
      <c r="J87" s="14">
        <v>1090.3030000000001</v>
      </c>
      <c r="K87" s="27">
        <v>0.56310791366906476</v>
      </c>
      <c r="L87" s="2">
        <v>30995</v>
      </c>
      <c r="M87" s="27">
        <v>3.7998364580792039E-2</v>
      </c>
      <c r="N87" s="2">
        <v>394.54545454545399</v>
      </c>
      <c r="O87" s="2">
        <v>38202</v>
      </c>
      <c r="P87" s="27">
        <v>4.4126615966068178E-2</v>
      </c>
      <c r="Q87" s="14">
        <v>504.24242424242402</v>
      </c>
      <c r="R87" s="2">
        <v>41599</v>
      </c>
      <c r="S87" s="27">
        <v>4.6611717302102729E-2</v>
      </c>
      <c r="T87" s="14">
        <v>735.75756799999999</v>
      </c>
      <c r="U87" s="27">
        <v>0.34211969672527826</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1739</v>
      </c>
      <c r="B88" s="2">
        <v>223</v>
      </c>
      <c r="C88" s="27">
        <v>6.7195390938565931E-4</v>
      </c>
      <c r="D88" s="2">
        <v>77.575757575757507</v>
      </c>
      <c r="E88" s="2">
        <v>537</v>
      </c>
      <c r="F88" s="27">
        <v>1.476848948879575E-3</v>
      </c>
      <c r="G88" s="14">
        <v>138.78787878787799</v>
      </c>
      <c r="H88" s="2">
        <v>643</v>
      </c>
      <c r="I88" s="27">
        <v>1.692644236717481E-3</v>
      </c>
      <c r="J88" s="14">
        <v>86.666664100000006</v>
      </c>
      <c r="K88" s="27">
        <v>1.883408071748879</v>
      </c>
      <c r="L88" s="2">
        <v>840</v>
      </c>
      <c r="M88" s="27">
        <v>1.0297992014152383E-3</v>
      </c>
      <c r="N88" s="2">
        <v>94.545454545454504</v>
      </c>
      <c r="O88" s="2">
        <v>1000</v>
      </c>
      <c r="P88" s="27">
        <v>1.1550865390835081E-3</v>
      </c>
      <c r="Q88" s="14">
        <v>127.272727272727</v>
      </c>
      <c r="R88" s="2">
        <v>1011</v>
      </c>
      <c r="S88" s="27">
        <v>1.1328264187222255E-3</v>
      </c>
      <c r="T88" s="14">
        <v>75.757576</v>
      </c>
      <c r="U88" s="27">
        <v>0.20357142857142857</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865</v>
      </c>
      <c r="C89" s="27">
        <v>2.6064579893210552E-3</v>
      </c>
      <c r="D89" s="2">
        <v>226.666666666666</v>
      </c>
      <c r="E89" s="2">
        <v>486</v>
      </c>
      <c r="F89" s="27">
        <v>1.3365895514999505E-3</v>
      </c>
      <c r="G89" s="14">
        <v>149.09090909090901</v>
      </c>
      <c r="H89" s="2">
        <v>1387</v>
      </c>
      <c r="I89" s="27">
        <v>3.6511626070406629E-3</v>
      </c>
      <c r="J89" s="14">
        <v>633.93939999999998</v>
      </c>
      <c r="K89" s="27">
        <v>0.60346820809248558</v>
      </c>
      <c r="L89" s="2">
        <v>1498</v>
      </c>
      <c r="M89" s="27">
        <v>1.8364752425238417E-3</v>
      </c>
      <c r="N89" s="2">
        <v>309.09090909090901</v>
      </c>
      <c r="O89" s="2">
        <v>995</v>
      </c>
      <c r="P89" s="27">
        <v>1.1493111063880907E-3</v>
      </c>
      <c r="Q89" s="14">
        <v>183.636363636363</v>
      </c>
      <c r="R89" s="2">
        <v>2024</v>
      </c>
      <c r="S89" s="27">
        <v>2.2678938392619035E-3</v>
      </c>
      <c r="T89" s="14">
        <v>718.18179999999995</v>
      </c>
      <c r="U89" s="27">
        <v>0.35113484646194926</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1740</v>
      </c>
      <c r="B90" s="2">
        <v>8312</v>
      </c>
      <c r="C90" s="27">
        <v>2.5046102667325564E-2</v>
      </c>
      <c r="D90" s="2">
        <v>581.21212121212102</v>
      </c>
      <c r="E90" s="2">
        <v>7268</v>
      </c>
      <c r="F90" s="27">
        <v>1.9988339218727655E-2</v>
      </c>
      <c r="G90" s="14">
        <v>564.84848484848396</v>
      </c>
      <c r="H90" s="2">
        <v>10012</v>
      </c>
      <c r="I90" s="27">
        <v>2.6355760650101742E-2</v>
      </c>
      <c r="J90" s="14">
        <v>743.03030000000001</v>
      </c>
      <c r="K90" s="27">
        <v>0.20452358036573628</v>
      </c>
      <c r="L90" s="2">
        <v>17575</v>
      </c>
      <c r="M90" s="27">
        <v>2.1546096386753349E-2</v>
      </c>
      <c r="N90" s="2">
        <v>786.66666666666595</v>
      </c>
      <c r="O90" s="2">
        <v>16091</v>
      </c>
      <c r="P90" s="27">
        <v>1.8586497500392728E-2</v>
      </c>
      <c r="Q90" s="14">
        <v>768.48484848484804</v>
      </c>
      <c r="R90" s="2">
        <v>21158</v>
      </c>
      <c r="S90" s="27">
        <v>2.3707558226829722E-2</v>
      </c>
      <c r="T90" s="14">
        <v>1028.48486</v>
      </c>
      <c r="U90" s="27">
        <v>0.20386913229018491</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895</v>
      </c>
      <c r="C91" s="27">
        <v>2.6968553762339244E-3</v>
      </c>
      <c r="D91" s="2">
        <v>173.939393939393</v>
      </c>
      <c r="E91" s="2">
        <v>521</v>
      </c>
      <c r="F91" s="27">
        <v>1.4328460006820458E-3</v>
      </c>
      <c r="G91" s="14">
        <v>253.333333333333</v>
      </c>
      <c r="H91" s="2">
        <v>1358</v>
      </c>
      <c r="I91" s="27">
        <v>3.5748225092726896E-3</v>
      </c>
      <c r="J91" s="14">
        <v>332.121216</v>
      </c>
      <c r="K91" s="27">
        <v>0.5173184357541899</v>
      </c>
      <c r="L91" s="2">
        <v>1526</v>
      </c>
      <c r="M91" s="27">
        <v>1.8708018825710163E-3</v>
      </c>
      <c r="N91" s="2">
        <v>269.69696969696901</v>
      </c>
      <c r="O91" s="2">
        <v>1186</v>
      </c>
      <c r="P91" s="27">
        <v>1.3699326353530407E-3</v>
      </c>
      <c r="Q91" s="14">
        <v>310.90909090909003</v>
      </c>
      <c r="R91" s="2">
        <v>2337</v>
      </c>
      <c r="S91" s="27">
        <v>2.6186106236932159E-3</v>
      </c>
      <c r="T91" s="14">
        <v>383.03030000000001</v>
      </c>
      <c r="U91" s="27">
        <v>0.53145478374836175</v>
      </c>
      <c r="V91" s="2">
        <v>51485</v>
      </c>
      <c r="W91" s="27">
        <v>1E-3</v>
      </c>
      <c r="X91" s="2">
        <v>1338</v>
      </c>
      <c r="Y91" s="2">
        <v>53600</v>
      </c>
      <c r="Z91" s="27">
        <v>1E-3</v>
      </c>
      <c r="AA91" s="14">
        <v>1787.27</v>
      </c>
      <c r="AB91" s="2">
        <v>98006</v>
      </c>
      <c r="AC91" s="27">
        <v>2E-3</v>
      </c>
      <c r="AD91" s="14">
        <v>2473.94</v>
      </c>
      <c r="AE91" s="27">
        <v>0.90400000000000003</v>
      </c>
    </row>
    <row r="92" spans="1:31" x14ac:dyDescent="0.3">
      <c r="A92" t="s">
        <v>1741</v>
      </c>
      <c r="B92" s="2">
        <v>7417</v>
      </c>
      <c r="C92" s="27">
        <v>2.234924729109164E-2</v>
      </c>
      <c r="D92" s="2">
        <v>502.42424242424198</v>
      </c>
      <c r="E92" s="2">
        <v>6747</v>
      </c>
      <c r="F92" s="27">
        <v>1.8555493218045609E-2</v>
      </c>
      <c r="G92" s="14">
        <v>481.21212121212102</v>
      </c>
      <c r="H92" s="2">
        <v>8654</v>
      </c>
      <c r="I92" s="27">
        <v>2.2780938140829054E-2</v>
      </c>
      <c r="J92" s="14">
        <v>655.75756799999999</v>
      </c>
      <c r="K92" s="27">
        <v>0.16677902116758797</v>
      </c>
      <c r="L92" s="2">
        <v>16049</v>
      </c>
      <c r="M92" s="27">
        <v>1.9675294504182334E-2</v>
      </c>
      <c r="N92" s="2">
        <v>656.36363636363603</v>
      </c>
      <c r="O92" s="2">
        <v>14905</v>
      </c>
      <c r="P92" s="27">
        <v>1.7216564865039689E-2</v>
      </c>
      <c r="Q92" s="14">
        <v>673.33333333333303</v>
      </c>
      <c r="R92" s="2">
        <v>18821</v>
      </c>
      <c r="S92" s="27">
        <v>2.1088947603136506E-2</v>
      </c>
      <c r="T92" s="14">
        <v>954.54549999999995</v>
      </c>
      <c r="U92" s="27">
        <v>0.17272104180945852</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145438</v>
      </c>
      <c r="C93" s="27">
        <v>0.4382405052611279</v>
      </c>
      <c r="D93" s="2">
        <v>1227.27272727272</v>
      </c>
      <c r="E93" s="2">
        <v>172538</v>
      </c>
      <c r="F93" s="27">
        <v>0.47451129225658117</v>
      </c>
      <c r="G93" s="14">
        <v>1347.87878787878</v>
      </c>
      <c r="H93" s="2">
        <v>194159</v>
      </c>
      <c r="I93" s="27">
        <v>0.51110748422524011</v>
      </c>
      <c r="J93" s="14">
        <v>1948.48486</v>
      </c>
      <c r="K93" s="27">
        <v>0.33499498067905226</v>
      </c>
      <c r="L93" s="2">
        <v>388756</v>
      </c>
      <c r="M93" s="27">
        <v>0.47659597422069333</v>
      </c>
      <c r="N93" s="2">
        <v>0</v>
      </c>
      <c r="O93" s="2">
        <v>441496</v>
      </c>
      <c r="P93" s="27">
        <v>0.5099660866592125</v>
      </c>
      <c r="Q93" s="14">
        <v>0</v>
      </c>
      <c r="R93" s="2">
        <v>480700</v>
      </c>
      <c r="S93" s="27">
        <v>0.53862478682470216</v>
      </c>
      <c r="T93" s="14">
        <v>0</v>
      </c>
      <c r="U93" s="27">
        <v>0.23650824681805555</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66944</v>
      </c>
      <c r="C94" s="27">
        <v>0.20171875564983668</v>
      </c>
      <c r="D94" s="2">
        <v>1849.0909090908999</v>
      </c>
      <c r="E94" s="2">
        <v>121096</v>
      </c>
      <c r="F94" s="27">
        <v>0.333036313433</v>
      </c>
      <c r="G94" s="14">
        <v>2202.4242424242402</v>
      </c>
      <c r="H94" s="2">
        <v>112919</v>
      </c>
      <c r="I94" s="27">
        <v>0.29724991378833787</v>
      </c>
      <c r="J94" s="14">
        <v>2349.6970000000001</v>
      </c>
      <c r="K94" s="27">
        <v>0.68676804493307841</v>
      </c>
      <c r="L94" s="2">
        <v>210397</v>
      </c>
      <c r="M94" s="27">
        <v>0.2579365030716213</v>
      </c>
      <c r="N94" s="2">
        <v>3033.9393939393899</v>
      </c>
      <c r="O94" s="2">
        <v>329635</v>
      </c>
      <c r="P94" s="27">
        <v>0.38075695131079218</v>
      </c>
      <c r="Q94" s="14">
        <v>2329.0909090908999</v>
      </c>
      <c r="R94" s="2">
        <v>306863</v>
      </c>
      <c r="S94" s="27">
        <v>0.34384027035445924</v>
      </c>
      <c r="T94" s="14">
        <v>3641.8180000000002</v>
      </c>
      <c r="U94" s="27">
        <v>0.45849513063399194</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1737</v>
      </c>
      <c r="B95" s="2">
        <v>667</v>
      </c>
      <c r="C95" s="27">
        <v>2.0098352356961204E-3</v>
      </c>
      <c r="D95" s="2">
        <v>160</v>
      </c>
      <c r="E95" s="2">
        <v>1545</v>
      </c>
      <c r="F95" s="27">
        <v>4.249034685323917E-3</v>
      </c>
      <c r="G95" s="14">
        <v>246.666666666666</v>
      </c>
      <c r="H95" s="2">
        <v>1648</v>
      </c>
      <c r="I95" s="27">
        <v>4.3382234869524241E-3</v>
      </c>
      <c r="J95" s="14">
        <v>327.878784</v>
      </c>
      <c r="K95" s="27">
        <v>1.4707646176911544</v>
      </c>
      <c r="L95" s="2">
        <v>1244</v>
      </c>
      <c r="M95" s="27">
        <v>1.5250835792387576E-3</v>
      </c>
      <c r="N95" s="2">
        <v>208.48484848484799</v>
      </c>
      <c r="O95" s="2">
        <v>2963</v>
      </c>
      <c r="P95" s="27">
        <v>3.4225214153044345E-3</v>
      </c>
      <c r="Q95" s="14">
        <v>385.45454545454498</v>
      </c>
      <c r="R95" s="2">
        <v>3218</v>
      </c>
      <c r="S95" s="27">
        <v>3.6057719242810304E-3</v>
      </c>
      <c r="T95" s="14">
        <v>453.93939999999998</v>
      </c>
      <c r="U95" s="27">
        <v>1.5868167202572347</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1738</v>
      </c>
      <c r="B96" s="2">
        <v>1238</v>
      </c>
      <c r="C96" s="27">
        <v>3.7303988332710596E-3</v>
      </c>
      <c r="D96" s="2">
        <v>262.42424242424198</v>
      </c>
      <c r="E96" s="2">
        <v>2661</v>
      </c>
      <c r="F96" s="27">
        <v>7.3182403221015808E-3</v>
      </c>
      <c r="G96" s="14">
        <v>480.60606060606</v>
      </c>
      <c r="H96" s="2">
        <v>2041</v>
      </c>
      <c r="I96" s="27">
        <v>5.3727634325666856E-3</v>
      </c>
      <c r="J96" s="14">
        <v>411.51513699999998</v>
      </c>
      <c r="K96" s="27">
        <v>0.64862681744749595</v>
      </c>
      <c r="L96" s="2">
        <v>3380</v>
      </c>
      <c r="M96" s="27">
        <v>4.1437158342660782E-3</v>
      </c>
      <c r="N96" s="2">
        <v>392.72727272727201</v>
      </c>
      <c r="O96" s="2">
        <v>5240</v>
      </c>
      <c r="P96" s="27">
        <v>6.0526534647975822E-3</v>
      </c>
      <c r="Q96" s="14">
        <v>652.72727272727195</v>
      </c>
      <c r="R96" s="2">
        <v>4313</v>
      </c>
      <c r="S96" s="27">
        <v>4.8327204193362597E-3</v>
      </c>
      <c r="T96" s="14">
        <v>533.93939999999998</v>
      </c>
      <c r="U96" s="27">
        <v>0.27603550295857987</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496</v>
      </c>
      <c r="C97" s="27">
        <v>1.494570130292767E-3</v>
      </c>
      <c r="D97" s="2">
        <v>123.030303030303</v>
      </c>
      <c r="E97" s="2">
        <v>658</v>
      </c>
      <c r="F97" s="27">
        <v>1.8096212446233897E-3</v>
      </c>
      <c r="G97" s="14">
        <v>147.272727272727</v>
      </c>
      <c r="H97" s="2">
        <v>555</v>
      </c>
      <c r="I97" s="27">
        <v>1.4609915262491478E-3</v>
      </c>
      <c r="J97" s="14">
        <v>147.878784</v>
      </c>
      <c r="K97" s="27">
        <v>0.11895161290322581</v>
      </c>
      <c r="L97" s="2">
        <v>1102</v>
      </c>
      <c r="M97" s="27">
        <v>1.3509984761423722E-3</v>
      </c>
      <c r="N97" s="2">
        <v>213.333333333333</v>
      </c>
      <c r="O97" s="2">
        <v>1348</v>
      </c>
      <c r="P97" s="27">
        <v>1.5570566546845689E-3</v>
      </c>
      <c r="Q97" s="14">
        <v>224.24242424242399</v>
      </c>
      <c r="R97" s="2">
        <v>1782</v>
      </c>
      <c r="S97" s="27">
        <v>1.9967326193501543E-3</v>
      </c>
      <c r="T97" s="14">
        <v>372.72726399999999</v>
      </c>
      <c r="U97" s="27">
        <v>0.61705989110707804</v>
      </c>
      <c r="V97" s="2">
        <v>63424</v>
      </c>
      <c r="W97" s="27">
        <v>2E-3</v>
      </c>
      <c r="X97" s="2">
        <v>1887</v>
      </c>
      <c r="Y97" s="2">
        <v>69430</v>
      </c>
      <c r="Z97" s="27">
        <v>2E-3</v>
      </c>
      <c r="AA97" s="14">
        <v>1903.64</v>
      </c>
      <c r="AB97" s="2">
        <v>90329</v>
      </c>
      <c r="AC97" s="27">
        <v>2E-3</v>
      </c>
      <c r="AD97" s="14">
        <v>2323.64</v>
      </c>
      <c r="AE97" s="27">
        <v>0.42399999999999999</v>
      </c>
    </row>
    <row r="98" spans="1:31" x14ac:dyDescent="0.3">
      <c r="A98" t="s">
        <v>1739</v>
      </c>
      <c r="B98" s="2">
        <v>28</v>
      </c>
      <c r="C98" s="27">
        <v>8.4370894452011041E-5</v>
      </c>
      <c r="D98" s="2">
        <v>18.7878787878787</v>
      </c>
      <c r="E98" s="2">
        <v>73</v>
      </c>
      <c r="F98" s="27">
        <v>2.0076345115122712E-4</v>
      </c>
      <c r="G98" s="14">
        <v>49.696969696969703</v>
      </c>
      <c r="H98" s="2">
        <v>20</v>
      </c>
      <c r="I98" s="27">
        <v>5.2648343288257577E-5</v>
      </c>
      <c r="J98" s="14">
        <v>14.545455</v>
      </c>
      <c r="K98" s="27">
        <v>-0.2857142857142857</v>
      </c>
      <c r="L98" s="2">
        <v>107</v>
      </c>
      <c r="M98" s="27">
        <v>1.3117680303741726E-4</v>
      </c>
      <c r="N98" s="2">
        <v>51.515151515151501</v>
      </c>
      <c r="O98" s="2">
        <v>314</v>
      </c>
      <c r="P98" s="27">
        <v>3.6269717327222154E-4</v>
      </c>
      <c r="Q98" s="14">
        <v>120</v>
      </c>
      <c r="R98" s="2">
        <v>369</v>
      </c>
      <c r="S98" s="27">
        <v>4.1346483531998142E-4</v>
      </c>
      <c r="T98" s="14">
        <v>214.545456</v>
      </c>
      <c r="U98" s="27">
        <v>2.4485981308411215</v>
      </c>
      <c r="V98" s="2">
        <v>8924</v>
      </c>
      <c r="W98" s="27">
        <v>0</v>
      </c>
      <c r="X98" s="2">
        <v>710</v>
      </c>
      <c r="Y98" s="2">
        <v>11361</v>
      </c>
      <c r="Z98" s="27">
        <v>0</v>
      </c>
      <c r="AA98" s="14">
        <v>700</v>
      </c>
      <c r="AB98" s="2">
        <v>14112</v>
      </c>
      <c r="AC98" s="27">
        <v>0</v>
      </c>
      <c r="AD98" s="14">
        <v>786.67</v>
      </c>
      <c r="AE98" s="27">
        <v>0.58099999999999996</v>
      </c>
    </row>
    <row r="99" spans="1:31" x14ac:dyDescent="0.3">
      <c r="A99" t="s">
        <v>238</v>
      </c>
      <c r="B99" s="2">
        <v>68639</v>
      </c>
      <c r="C99" s="27">
        <v>0.20682620801041379</v>
      </c>
      <c r="D99" s="2">
        <v>2088.4848484848399</v>
      </c>
      <c r="E99" s="2">
        <v>39953</v>
      </c>
      <c r="F99" s="27">
        <v>0.10987811183349284</v>
      </c>
      <c r="G99" s="14">
        <v>1691.5151515151499</v>
      </c>
      <c r="H99" s="2">
        <v>53366</v>
      </c>
      <c r="I99" s="27">
        <v>0.14048157439605768</v>
      </c>
      <c r="J99" s="14">
        <v>2516.3635300000001</v>
      </c>
      <c r="K99" s="27">
        <v>-0.22251198298343508</v>
      </c>
      <c r="L99" s="2">
        <v>158252</v>
      </c>
      <c r="M99" s="27">
        <v>0.19400926574090988</v>
      </c>
      <c r="N99" s="2">
        <v>2992.1212121212102</v>
      </c>
      <c r="O99" s="2">
        <v>89664</v>
      </c>
      <c r="P99" s="27">
        <v>0.10356967944038367</v>
      </c>
      <c r="Q99" s="14">
        <v>2375.15151515151</v>
      </c>
      <c r="R99" s="2">
        <v>110098</v>
      </c>
      <c r="S99" s="27">
        <v>0.12336490904894123</v>
      </c>
      <c r="T99" s="14">
        <v>3045.4545899999998</v>
      </c>
      <c r="U99" s="27">
        <v>-0.30428683365771048</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1740</v>
      </c>
      <c r="B100" s="2">
        <v>7426</v>
      </c>
      <c r="C100" s="27">
        <v>2.2376366507165499E-2</v>
      </c>
      <c r="D100" s="2">
        <v>606.06060606060601</v>
      </c>
      <c r="E100" s="2">
        <v>6552</v>
      </c>
      <c r="F100" s="27">
        <v>1.801920728688822E-2</v>
      </c>
      <c r="G100" s="14">
        <v>598.18181818181802</v>
      </c>
      <c r="H100" s="2">
        <v>23610</v>
      </c>
      <c r="I100" s="27">
        <v>6.2151369251788068E-2</v>
      </c>
      <c r="J100" s="14">
        <v>1970.3030000000001</v>
      </c>
      <c r="K100" s="27">
        <v>2.1793697818475626</v>
      </c>
      <c r="L100" s="2">
        <v>14274</v>
      </c>
      <c r="M100" s="27">
        <v>1.7499230715477515E-2</v>
      </c>
      <c r="N100" s="2">
        <v>890.90909090909099</v>
      </c>
      <c r="O100" s="2">
        <v>12332</v>
      </c>
      <c r="P100" s="27">
        <v>1.4244527199977822E-2</v>
      </c>
      <c r="Q100" s="14">
        <v>857.57575757575705</v>
      </c>
      <c r="R100" s="2">
        <v>54057</v>
      </c>
      <c r="S100" s="27">
        <v>6.0570917623014191E-2</v>
      </c>
      <c r="T100" s="14">
        <v>2523.6364699999999</v>
      </c>
      <c r="U100" s="27">
        <v>2.7870954182429593</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5429</v>
      </c>
      <c r="C101" s="27">
        <v>1.6358913784998853E-2</v>
      </c>
      <c r="D101" s="2">
        <v>560</v>
      </c>
      <c r="E101" s="2">
        <v>3299</v>
      </c>
      <c r="F101" s="27">
        <v>9.0728578814780591E-3</v>
      </c>
      <c r="G101" s="14">
        <v>359.39393939393898</v>
      </c>
      <c r="H101" s="2">
        <v>19355</v>
      </c>
      <c r="I101" s="27">
        <v>5.0950434217211273E-2</v>
      </c>
      <c r="J101" s="14">
        <v>1839.39392</v>
      </c>
      <c r="K101" s="27">
        <v>2.5651132805304844</v>
      </c>
      <c r="L101" s="2">
        <v>9546</v>
      </c>
      <c r="M101" s="27">
        <v>1.1702932353226029E-2</v>
      </c>
      <c r="N101" s="2">
        <v>753.33333333333303</v>
      </c>
      <c r="O101" s="2">
        <v>7216</v>
      </c>
      <c r="P101" s="27">
        <v>8.3351044660265952E-3</v>
      </c>
      <c r="Q101" s="14">
        <v>542.42424242424204</v>
      </c>
      <c r="R101" s="2">
        <v>45793</v>
      </c>
      <c r="S101" s="27">
        <v>5.131109811330057E-2</v>
      </c>
      <c r="T101" s="14">
        <v>2458.78784</v>
      </c>
      <c r="U101" s="27">
        <v>3.7970877854598784</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1741</v>
      </c>
      <c r="B102" s="2">
        <v>1997</v>
      </c>
      <c r="C102" s="27">
        <v>6.0174527221666446E-3</v>
      </c>
      <c r="D102" s="2">
        <v>238.78787878787799</v>
      </c>
      <c r="E102" s="2">
        <v>3253</v>
      </c>
      <c r="F102" s="27">
        <v>8.946349405410163E-3</v>
      </c>
      <c r="G102" s="14">
        <v>457.575757575757</v>
      </c>
      <c r="H102" s="2">
        <v>4255</v>
      </c>
      <c r="I102" s="27">
        <v>1.12009350345768E-2</v>
      </c>
      <c r="J102" s="14">
        <v>801.21209999999996</v>
      </c>
      <c r="K102" s="27">
        <v>1.1306960440660991</v>
      </c>
      <c r="L102" s="2">
        <v>4728</v>
      </c>
      <c r="M102" s="27">
        <v>5.7962983622514841E-3</v>
      </c>
      <c r="N102" s="2">
        <v>406.06060606060601</v>
      </c>
      <c r="O102" s="2">
        <v>5116</v>
      </c>
      <c r="P102" s="27">
        <v>5.909422733951228E-3</v>
      </c>
      <c r="Q102" s="14">
        <v>561.21212121212102</v>
      </c>
      <c r="R102" s="2">
        <v>8264</v>
      </c>
      <c r="S102" s="27">
        <v>9.2598195097136227E-3</v>
      </c>
      <c r="T102" s="14">
        <v>1089.6969999999999</v>
      </c>
      <c r="U102" s="27">
        <v>0.74788494077834178</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122" t="s">
        <v>1742</v>
      </c>
      <c r="B104" s="122"/>
      <c r="C104" s="122"/>
      <c r="D104" s="122"/>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211" t="s">
        <v>1702</v>
      </c>
      <c r="C105" s="211"/>
      <c r="D105" s="211" t="s">
        <v>1703</v>
      </c>
      <c r="E105" s="211" t="s">
        <v>1702</v>
      </c>
      <c r="F105" s="211"/>
      <c r="G105" s="211" t="s">
        <v>1703</v>
      </c>
      <c r="H105" s="211" t="s">
        <v>1702</v>
      </c>
      <c r="I105" s="211"/>
      <c r="J105" s="211" t="s">
        <v>1703</v>
      </c>
      <c r="K105" t="s">
        <v>172</v>
      </c>
      <c r="L105" s="211" t="s">
        <v>1702</v>
      </c>
      <c r="M105" s="211"/>
      <c r="N105" s="211" t="s">
        <v>1703</v>
      </c>
      <c r="O105" s="211" t="s">
        <v>1702</v>
      </c>
      <c r="P105" s="211"/>
      <c r="Q105" s="211" t="s">
        <v>1703</v>
      </c>
      <c r="R105" s="211" t="s">
        <v>1702</v>
      </c>
      <c r="S105" s="211"/>
      <c r="T105" s="211" t="s">
        <v>1703</v>
      </c>
      <c r="U105" t="s">
        <v>172</v>
      </c>
      <c r="V105" s="211" t="s">
        <v>1702</v>
      </c>
      <c r="W105" s="211"/>
      <c r="X105" s="211" t="s">
        <v>1703</v>
      </c>
      <c r="Y105" s="211" t="s">
        <v>1702</v>
      </c>
      <c r="Z105" s="211"/>
      <c r="AA105" s="211" t="s">
        <v>1703</v>
      </c>
      <c r="AB105" s="211" t="s">
        <v>1702</v>
      </c>
      <c r="AC105" s="211"/>
      <c r="AD105" s="211" t="s">
        <v>1703</v>
      </c>
      <c r="AE105" t="s">
        <v>172</v>
      </c>
    </row>
    <row r="106" spans="1:31" x14ac:dyDescent="0.3">
      <c r="A106" t="s">
        <v>174</v>
      </c>
      <c r="B106" s="2">
        <v>135264</v>
      </c>
      <c r="C106" s="27" t="s">
        <v>172</v>
      </c>
      <c r="D106" s="2">
        <v>1475.7575757575701</v>
      </c>
      <c r="E106" s="2">
        <v>148192</v>
      </c>
      <c r="F106" s="27" t="s">
        <v>172</v>
      </c>
      <c r="G106" s="14">
        <v>1347.27272727272</v>
      </c>
      <c r="H106" s="2">
        <v>158257</v>
      </c>
      <c r="I106" s="27" t="s">
        <v>172</v>
      </c>
      <c r="J106" s="14">
        <v>1638.78784</v>
      </c>
      <c r="K106" s="27">
        <v>0.16998610125384434</v>
      </c>
      <c r="L106" s="2">
        <v>304506</v>
      </c>
      <c r="M106" s="27" t="s">
        <v>172</v>
      </c>
      <c r="N106" s="2">
        <v>1776.3636363636299</v>
      </c>
      <c r="O106" s="2">
        <v>319796</v>
      </c>
      <c r="P106" s="27" t="s">
        <v>172</v>
      </c>
      <c r="Q106" s="14">
        <v>1813.3333333333301</v>
      </c>
      <c r="R106" s="2">
        <v>339931</v>
      </c>
      <c r="S106" s="27" t="s">
        <v>172</v>
      </c>
      <c r="T106" s="14">
        <v>2146.6667499999999</v>
      </c>
      <c r="U106" s="27">
        <v>0.11633596710738048</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1743</v>
      </c>
      <c r="B107" s="2">
        <v>126156</v>
      </c>
      <c r="C107" s="27">
        <v>0.93266501064584817</v>
      </c>
      <c r="D107" s="2">
        <v>1458.1818181818101</v>
      </c>
      <c r="E107" s="2">
        <v>137034</v>
      </c>
      <c r="F107" s="27">
        <v>0.92470578708702222</v>
      </c>
      <c r="G107" s="14">
        <v>1352.72727272727</v>
      </c>
      <c r="H107" s="2">
        <v>146722</v>
      </c>
      <c r="I107" s="27">
        <v>0.92711222884295796</v>
      </c>
      <c r="J107" s="14">
        <v>1750.9090000000001</v>
      </c>
      <c r="K107" s="27">
        <v>0.16302038745679953</v>
      </c>
      <c r="L107" s="2">
        <v>280713</v>
      </c>
      <c r="M107" s="27">
        <v>0.92186360859884531</v>
      </c>
      <c r="N107" s="2">
        <v>1710.30303030303</v>
      </c>
      <c r="O107" s="2">
        <v>293228</v>
      </c>
      <c r="P107" s="27">
        <v>0.91692203779909698</v>
      </c>
      <c r="Q107" s="14">
        <v>1921.8181818181799</v>
      </c>
      <c r="R107" s="2">
        <v>313924</v>
      </c>
      <c r="S107" s="27">
        <v>0.92349329716913142</v>
      </c>
      <c r="T107" s="14">
        <v>2034.5454099999999</v>
      </c>
      <c r="U107" s="27">
        <v>0.11830944772775041</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1744</v>
      </c>
      <c r="B108" s="2">
        <v>106677</v>
      </c>
      <c r="C108" s="27">
        <v>0.78865773598296662</v>
      </c>
      <c r="D108" s="2">
        <v>1503.0303030303</v>
      </c>
      <c r="E108" s="2">
        <v>118925</v>
      </c>
      <c r="F108" s="27">
        <v>0.80250620816238394</v>
      </c>
      <c r="G108" s="14">
        <v>1414.54545454545</v>
      </c>
      <c r="H108" s="2">
        <v>129796</v>
      </c>
      <c r="I108" s="27">
        <v>0.82015961379275482</v>
      </c>
      <c r="J108" s="14">
        <v>1796.96973</v>
      </c>
      <c r="K108" s="27">
        <v>0.21671963028581606</v>
      </c>
      <c r="L108" s="2">
        <v>228547</v>
      </c>
      <c r="M108" s="27">
        <v>0.75055007126296358</v>
      </c>
      <c r="N108" s="2">
        <v>1772.72727272727</v>
      </c>
      <c r="O108" s="2">
        <v>248666</v>
      </c>
      <c r="P108" s="27">
        <v>0.7775769553090095</v>
      </c>
      <c r="Q108" s="14">
        <v>1815.7575757575701</v>
      </c>
      <c r="R108" s="2">
        <v>272448</v>
      </c>
      <c r="S108" s="27">
        <v>0.8014803004139075</v>
      </c>
      <c r="T108" s="14">
        <v>2125.4545899999998</v>
      </c>
      <c r="U108" s="27">
        <v>0.19208740434133897</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1745</v>
      </c>
      <c r="B109" s="2">
        <v>19479</v>
      </c>
      <c r="C109" s="27">
        <v>0.14400727466288146</v>
      </c>
      <c r="D109" s="2">
        <v>638.18181818181802</v>
      </c>
      <c r="E109" s="2">
        <v>18109</v>
      </c>
      <c r="F109" s="27">
        <v>0.12219957892463831</v>
      </c>
      <c r="G109" s="14">
        <v>695.15151515151501</v>
      </c>
      <c r="H109" s="2">
        <v>16926</v>
      </c>
      <c r="I109" s="27">
        <v>0.10695261505020315</v>
      </c>
      <c r="J109" s="14">
        <v>927.27269999999999</v>
      </c>
      <c r="K109" s="27">
        <v>-0.13106422300939474</v>
      </c>
      <c r="L109" s="2">
        <v>52166</v>
      </c>
      <c r="M109" s="27">
        <v>0.17131353733588173</v>
      </c>
      <c r="N109" s="2">
        <v>1045.45454545454</v>
      </c>
      <c r="O109" s="2">
        <v>44562</v>
      </c>
      <c r="P109" s="27">
        <v>0.13934508249008742</v>
      </c>
      <c r="Q109" s="14">
        <v>1241.8181818181799</v>
      </c>
      <c r="R109" s="2">
        <v>41476</v>
      </c>
      <c r="S109" s="27">
        <v>0.12201299675522385</v>
      </c>
      <c r="T109" s="14">
        <v>1395.75757</v>
      </c>
      <c r="U109" s="27">
        <v>-0.20492274661657017</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1486</v>
      </c>
      <c r="B110" s="2">
        <v>13922</v>
      </c>
      <c r="C110" s="27">
        <v>0.1029246510527561</v>
      </c>
      <c r="D110" s="2">
        <v>492.72727272727201</v>
      </c>
      <c r="E110" s="2">
        <v>12044</v>
      </c>
      <c r="F110" s="27">
        <v>8.1272943208810192E-2</v>
      </c>
      <c r="G110" s="14">
        <v>567.87878787878697</v>
      </c>
      <c r="H110" s="2">
        <v>10183</v>
      </c>
      <c r="I110" s="27">
        <v>6.4344705131526569E-2</v>
      </c>
      <c r="J110" s="14">
        <v>780</v>
      </c>
      <c r="K110" s="27">
        <v>-0.26856773452090216</v>
      </c>
      <c r="L110" s="2">
        <v>34204</v>
      </c>
      <c r="M110" s="27">
        <v>0.1123261939009412</v>
      </c>
      <c r="N110" s="2">
        <v>830.30303030303003</v>
      </c>
      <c r="O110" s="2">
        <v>28214</v>
      </c>
      <c r="P110" s="27">
        <v>8.8224993433313734E-2</v>
      </c>
      <c r="Q110" s="14">
        <v>873.33333333333303</v>
      </c>
      <c r="R110" s="2">
        <v>27026</v>
      </c>
      <c r="S110" s="27">
        <v>7.9504370004500918E-2</v>
      </c>
      <c r="T110" s="14">
        <v>1115.15149</v>
      </c>
      <c r="U110" s="27">
        <v>-0.20985849608232957</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1487</v>
      </c>
      <c r="B111" s="2">
        <v>2740</v>
      </c>
      <c r="C111" s="27">
        <v>2.0256683226874853E-2</v>
      </c>
      <c r="D111" s="2">
        <v>278.78787878787801</v>
      </c>
      <c r="E111" s="2">
        <v>3090</v>
      </c>
      <c r="F111" s="27">
        <v>2.0851328006909954E-2</v>
      </c>
      <c r="G111" s="14">
        <v>333.33333333333297</v>
      </c>
      <c r="H111" s="2">
        <v>3103</v>
      </c>
      <c r="I111" s="27">
        <v>1.9607347542288808E-2</v>
      </c>
      <c r="J111" s="14">
        <v>366.66665599999999</v>
      </c>
      <c r="K111" s="27">
        <v>0.13248175182481753</v>
      </c>
      <c r="L111" s="2">
        <v>8063</v>
      </c>
      <c r="M111" s="27">
        <v>2.6478952795675619E-2</v>
      </c>
      <c r="N111" s="2">
        <v>552.12121212121201</v>
      </c>
      <c r="O111" s="2">
        <v>7785</v>
      </c>
      <c r="P111" s="27">
        <v>2.4343644073096599E-2</v>
      </c>
      <c r="Q111" s="14">
        <v>629.09090909090901</v>
      </c>
      <c r="R111" s="2">
        <v>7292</v>
      </c>
      <c r="S111" s="27">
        <v>2.1451412198357903E-2</v>
      </c>
      <c r="T111" s="14">
        <v>460</v>
      </c>
      <c r="U111" s="27">
        <v>-9.5621976931663147E-2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1488</v>
      </c>
      <c r="B112" s="2">
        <v>1430</v>
      </c>
      <c r="C112" s="27">
        <v>1.0571918618405488E-2</v>
      </c>
      <c r="D112" s="2">
        <v>209.09090909090901</v>
      </c>
      <c r="E112" s="2">
        <v>1417</v>
      </c>
      <c r="F112" s="27">
        <v>9.5619196717771533E-3</v>
      </c>
      <c r="G112" s="14">
        <v>224.84848484848399</v>
      </c>
      <c r="H112" s="2">
        <v>2172</v>
      </c>
      <c r="I112" s="27">
        <v>1.3724511396020397E-2</v>
      </c>
      <c r="J112" s="14">
        <v>432.72726399999999</v>
      </c>
      <c r="K112" s="27">
        <v>0.51888111888111887</v>
      </c>
      <c r="L112" s="2">
        <v>5404</v>
      </c>
      <c r="M112" s="27">
        <v>1.774677674659941E-2</v>
      </c>
      <c r="N112" s="2">
        <v>493.93939393939399</v>
      </c>
      <c r="O112" s="2">
        <v>4394</v>
      </c>
      <c r="P112" s="27">
        <v>1.3740009255900637E-2</v>
      </c>
      <c r="Q112" s="14">
        <v>415.75757575757501</v>
      </c>
      <c r="R112" s="2">
        <v>4166</v>
      </c>
      <c r="S112" s="27">
        <v>1.2255428307509465E-2</v>
      </c>
      <c r="T112" s="14">
        <v>524.84849999999994</v>
      </c>
      <c r="U112" s="27">
        <v>-0.22908956328645447</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1746</v>
      </c>
      <c r="B113" s="2">
        <v>774</v>
      </c>
      <c r="C113" s="27">
        <v>5.7221433640880053E-3</v>
      </c>
      <c r="D113" s="2">
        <v>121.818181818181</v>
      </c>
      <c r="E113" s="2">
        <v>702</v>
      </c>
      <c r="F113" s="27">
        <v>4.7370978190455623E-3</v>
      </c>
      <c r="G113" s="14">
        <v>130.90909090909</v>
      </c>
      <c r="H113" s="2">
        <v>1008</v>
      </c>
      <c r="I113" s="27">
        <v>6.3693865042304607E-3</v>
      </c>
      <c r="J113" s="14">
        <v>230.30302399999999</v>
      </c>
      <c r="K113" s="27">
        <v>0.30232558139534882</v>
      </c>
      <c r="L113" s="2">
        <v>2494</v>
      </c>
      <c r="M113" s="27">
        <v>8.1903148049627915E-3</v>
      </c>
      <c r="N113" s="2">
        <v>290.30303030303003</v>
      </c>
      <c r="O113" s="2">
        <v>2218</v>
      </c>
      <c r="P113" s="27">
        <v>6.9356714905752419E-3</v>
      </c>
      <c r="Q113" s="14">
        <v>350.30303030303003</v>
      </c>
      <c r="R113" s="2">
        <v>2149</v>
      </c>
      <c r="S113" s="27">
        <v>6.3218712032736052E-3</v>
      </c>
      <c r="T113" s="14">
        <v>323.03030000000001</v>
      </c>
      <c r="U113" s="27">
        <v>-0.13833199679230151</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1747</v>
      </c>
      <c r="B114" s="2">
        <v>613</v>
      </c>
      <c r="C114" s="27">
        <v>4.5318784007570383E-3</v>
      </c>
      <c r="D114" s="2">
        <v>106.666666666666</v>
      </c>
      <c r="E114" s="2">
        <v>856</v>
      </c>
      <c r="F114" s="27">
        <v>5.7762902180954435E-3</v>
      </c>
      <c r="G114" s="14">
        <v>156.363636363636</v>
      </c>
      <c r="H114" s="2">
        <v>460</v>
      </c>
      <c r="I114" s="27">
        <v>2.9066644761369166E-3</v>
      </c>
      <c r="J114" s="14">
        <v>103.63636</v>
      </c>
      <c r="K114" s="27">
        <v>-0.24959216965742251</v>
      </c>
      <c r="L114" s="2">
        <v>2001</v>
      </c>
      <c r="M114" s="27">
        <v>6.5712990877027054E-3</v>
      </c>
      <c r="N114" s="2">
        <v>273.33333333333297</v>
      </c>
      <c r="O114" s="2">
        <v>1951</v>
      </c>
      <c r="P114" s="27">
        <v>6.100764237201216E-3</v>
      </c>
      <c r="Q114" s="14">
        <v>235.75757575757501</v>
      </c>
      <c r="R114" s="2">
        <v>843</v>
      </c>
      <c r="S114" s="27">
        <v>2.479915041581968E-3</v>
      </c>
      <c r="T114" s="14">
        <v>146.66667200000001</v>
      </c>
      <c r="U114" s="27">
        <v>-0.5787106446776612</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1748</v>
      </c>
      <c r="B115" s="2">
        <v>1539</v>
      </c>
      <c r="C115" s="27">
        <v>1.1377750177430802E-2</v>
      </c>
      <c r="D115" s="2">
        <v>176.969696969696</v>
      </c>
      <c r="E115" s="2">
        <v>1671</v>
      </c>
      <c r="F115" s="27">
        <v>1.1275912329950335E-2</v>
      </c>
      <c r="G115" s="14">
        <v>200.60606060606</v>
      </c>
      <c r="H115" s="2">
        <v>1272</v>
      </c>
      <c r="I115" s="27">
        <v>8.0375591601003424E-3</v>
      </c>
      <c r="J115" s="14">
        <v>164.24243200000001</v>
      </c>
      <c r="K115" s="27">
        <v>-0.17348927875243664</v>
      </c>
      <c r="L115" s="2">
        <v>3117</v>
      </c>
      <c r="M115" s="27">
        <v>1.0236251502433449E-2</v>
      </c>
      <c r="N115" s="2">
        <v>248.48484848484799</v>
      </c>
      <c r="O115" s="2">
        <v>3366</v>
      </c>
      <c r="P115" s="27">
        <v>1.0525459980737721E-2</v>
      </c>
      <c r="Q115" s="14">
        <v>300.60606060606</v>
      </c>
      <c r="R115" s="2">
        <v>2266</v>
      </c>
      <c r="S115" s="27">
        <v>6.6660587001479716E-3</v>
      </c>
      <c r="T115" s="14">
        <v>255.15152</v>
      </c>
      <c r="U115" s="27">
        <v>-0.27301892845684955</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1749</v>
      </c>
      <c r="B116" s="2">
        <v>1471</v>
      </c>
      <c r="C116" s="27">
        <v>1.0875029571800331E-2</v>
      </c>
      <c r="D116" s="2">
        <v>180</v>
      </c>
      <c r="E116" s="2">
        <v>1551</v>
      </c>
      <c r="F116" s="27">
        <v>1.0466152019002375E-2</v>
      </c>
      <c r="G116" s="14">
        <v>181.21212121212099</v>
      </c>
      <c r="H116" s="2">
        <v>1206</v>
      </c>
      <c r="I116" s="27">
        <v>7.6205159961328728E-3</v>
      </c>
      <c r="J116" s="14">
        <v>160.606064</v>
      </c>
      <c r="K116" s="27">
        <v>-0.18014955812372535</v>
      </c>
      <c r="L116" s="2">
        <v>2769</v>
      </c>
      <c r="M116" s="27">
        <v>9.0934168784851527E-3</v>
      </c>
      <c r="N116" s="2">
        <v>224.84848484848399</v>
      </c>
      <c r="O116" s="2">
        <v>3183</v>
      </c>
      <c r="P116" s="27">
        <v>9.9532201778633877E-3</v>
      </c>
      <c r="Q116" s="14">
        <v>283.030303030303</v>
      </c>
      <c r="R116" s="2">
        <v>2146</v>
      </c>
      <c r="S116" s="27">
        <v>6.3130458828409295E-3</v>
      </c>
      <c r="T116" s="14">
        <v>255.75756799999999</v>
      </c>
      <c r="U116" s="27">
        <v>-0.2249909714698447</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1750</v>
      </c>
      <c r="B117" s="2">
        <v>40</v>
      </c>
      <c r="C117" s="27">
        <v>2.9571800331204166E-4</v>
      </c>
      <c r="D117" s="2">
        <v>36.969696969696898</v>
      </c>
      <c r="E117" s="2">
        <v>82</v>
      </c>
      <c r="F117" s="27">
        <v>5.533362124811056E-4</v>
      </c>
      <c r="G117" s="14">
        <v>62.424242424242401</v>
      </c>
      <c r="H117" s="2">
        <v>39</v>
      </c>
      <c r="I117" s="27">
        <v>2.4643459688986899E-4</v>
      </c>
      <c r="J117" s="14">
        <v>27.878788</v>
      </c>
      <c r="K117" s="27">
        <v>-2.5000000000000001E-2</v>
      </c>
      <c r="L117" s="2">
        <v>63</v>
      </c>
      <c r="M117" s="27">
        <v>2.0689247502512267E-4</v>
      </c>
      <c r="N117" s="2">
        <v>41.212121212121197</v>
      </c>
      <c r="O117" s="2">
        <v>82</v>
      </c>
      <c r="P117" s="27">
        <v>2.564134635830342E-4</v>
      </c>
      <c r="Q117" s="14">
        <v>62.424242424242401</v>
      </c>
      <c r="R117" s="2">
        <v>41</v>
      </c>
      <c r="S117" s="27">
        <v>1.2061271257990592E-4</v>
      </c>
      <c r="T117" s="14">
        <v>28.484848</v>
      </c>
      <c r="U117" s="27">
        <v>-0.34920634920634919</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1751</v>
      </c>
      <c r="B118" s="2">
        <v>0</v>
      </c>
      <c r="C118" s="27">
        <v>0</v>
      </c>
      <c r="D118" s="2">
        <v>80</v>
      </c>
      <c r="E118" s="2">
        <v>10</v>
      </c>
      <c r="F118" s="27">
        <v>6.7480025912329951E-5</v>
      </c>
      <c r="G118" s="14">
        <v>10.303030303030299</v>
      </c>
      <c r="H118" s="2">
        <v>17</v>
      </c>
      <c r="I118" s="27">
        <v>1.0742020890071213E-4</v>
      </c>
      <c r="J118" s="14">
        <v>12.727273</v>
      </c>
      <c r="K118" s="27"/>
      <c r="L118" s="2">
        <v>52</v>
      </c>
      <c r="M118" s="27">
        <v>1.7076839208422822E-4</v>
      </c>
      <c r="N118" s="2">
        <v>32.121212121212103</v>
      </c>
      <c r="O118" s="2">
        <v>10</v>
      </c>
      <c r="P118" s="27">
        <v>3.1269934583296849E-5</v>
      </c>
      <c r="Q118" s="14">
        <v>10.303030303030299</v>
      </c>
      <c r="R118" s="2">
        <v>45</v>
      </c>
      <c r="S118" s="27">
        <v>1.3237980649014064E-4</v>
      </c>
      <c r="T118" s="14">
        <v>24.848483999999999</v>
      </c>
      <c r="U118" s="27">
        <v>-0.13461538461538461</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1752</v>
      </c>
      <c r="B119" s="2">
        <v>28</v>
      </c>
      <c r="C119" s="27">
        <v>2.0700260231842915E-4</v>
      </c>
      <c r="D119" s="2">
        <v>27.878787878787801</v>
      </c>
      <c r="E119" s="2">
        <v>9</v>
      </c>
      <c r="F119" s="27">
        <v>6.0732023321096953E-5</v>
      </c>
      <c r="G119" s="14">
        <v>9.0909090909090899</v>
      </c>
      <c r="H119" s="2">
        <v>0</v>
      </c>
      <c r="I119" s="27">
        <v>0</v>
      </c>
      <c r="J119" s="14">
        <v>18.787877999999999</v>
      </c>
      <c r="K119" s="27">
        <v>-1</v>
      </c>
      <c r="L119" s="2">
        <v>233</v>
      </c>
      <c r="M119" s="27">
        <v>7.6517375683894575E-4</v>
      </c>
      <c r="N119" s="2">
        <v>89.696969696969703</v>
      </c>
      <c r="O119" s="2">
        <v>52</v>
      </c>
      <c r="P119" s="27">
        <v>1.6260365983314362E-4</v>
      </c>
      <c r="Q119" s="14">
        <v>43.636363636363598</v>
      </c>
      <c r="R119" s="2">
        <v>0</v>
      </c>
      <c r="S119" s="27">
        <v>0</v>
      </c>
      <c r="T119" s="14">
        <v>18.787877999999999</v>
      </c>
      <c r="U119" s="27">
        <v>-1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1496</v>
      </c>
      <c r="B120" s="2">
        <v>0</v>
      </c>
      <c r="C120" s="27">
        <v>0</v>
      </c>
      <c r="D120" s="2">
        <v>80</v>
      </c>
      <c r="E120" s="2">
        <v>19</v>
      </c>
      <c r="F120" s="27">
        <v>1.282120492334269E-4</v>
      </c>
      <c r="G120" s="14">
        <v>10.909090909090899</v>
      </c>
      <c r="H120" s="2">
        <v>10</v>
      </c>
      <c r="I120" s="27">
        <v>6.3188358176889493E-5</v>
      </c>
      <c r="J120" s="14">
        <v>15.757576</v>
      </c>
      <c r="K120" s="27"/>
      <c r="L120" s="2">
        <v>0</v>
      </c>
      <c r="M120" s="27">
        <v>0</v>
      </c>
      <c r="N120" s="2">
        <v>80</v>
      </c>
      <c r="O120" s="2">
        <v>39</v>
      </c>
      <c r="P120" s="27">
        <v>1.2195274487485772E-4</v>
      </c>
      <c r="Q120" s="14">
        <v>22.424242424242401</v>
      </c>
      <c r="R120" s="2">
        <v>34</v>
      </c>
      <c r="S120" s="27">
        <v>1.0002029823699515E-4</v>
      </c>
      <c r="T120" s="14">
        <v>26.060606</v>
      </c>
      <c r="U120" s="27"/>
      <c r="V120" s="2">
        <v>5452</v>
      </c>
      <c r="W120" s="27">
        <v>0</v>
      </c>
      <c r="X120" s="2">
        <v>285</v>
      </c>
      <c r="Y120" s="2">
        <v>8640</v>
      </c>
      <c r="Z120" s="27">
        <v>1E-3</v>
      </c>
      <c r="AA120" s="14">
        <v>428.48</v>
      </c>
      <c r="AB120" s="2">
        <v>12155</v>
      </c>
      <c r="AC120" s="27">
        <v>1E-3</v>
      </c>
      <c r="AD120" s="14">
        <v>453.33</v>
      </c>
      <c r="AE120" s="27">
        <v>1.2290000000000001</v>
      </c>
    </row>
    <row r="121" spans="1:31" x14ac:dyDescent="0.3">
      <c r="A121" t="s">
        <v>1497</v>
      </c>
      <c r="B121" s="2">
        <v>105</v>
      </c>
      <c r="C121" s="27">
        <v>7.7625975869410934E-4</v>
      </c>
      <c r="D121" s="2">
        <v>36.363636363636303</v>
      </c>
      <c r="E121" s="2">
        <v>39</v>
      </c>
      <c r="F121" s="27">
        <v>2.6317210105808681E-4</v>
      </c>
      <c r="G121" s="14">
        <v>27.272727272727199</v>
      </c>
      <c r="H121" s="2">
        <v>92</v>
      </c>
      <c r="I121" s="27">
        <v>5.8133289522738327E-4</v>
      </c>
      <c r="J121" s="14">
        <v>54.5454559</v>
      </c>
      <c r="K121" s="27">
        <v>-0.12380952380952381</v>
      </c>
      <c r="L121" s="2">
        <v>163</v>
      </c>
      <c r="M121" s="27">
        <v>5.352932290332539E-4</v>
      </c>
      <c r="N121" s="2">
        <v>62.424242424242401</v>
      </c>
      <c r="O121" s="2">
        <v>102</v>
      </c>
      <c r="P121" s="27">
        <v>3.1895333274962789E-4</v>
      </c>
      <c r="Q121" s="14">
        <v>44.848484848484802</v>
      </c>
      <c r="R121" s="2">
        <v>100</v>
      </c>
      <c r="S121" s="27">
        <v>2.9417734775586811E-4</v>
      </c>
      <c r="T121" s="14">
        <v>56.969695999999999</v>
      </c>
      <c r="U121" s="27">
        <v>-0.38650306748466257</v>
      </c>
      <c r="V121" s="2">
        <v>7341</v>
      </c>
      <c r="W121" s="27">
        <v>0</v>
      </c>
      <c r="X121" s="2">
        <v>407</v>
      </c>
      <c r="Y121" s="2">
        <v>9086</v>
      </c>
      <c r="Z121" s="27">
        <v>1E-3</v>
      </c>
      <c r="AA121" s="14">
        <v>405.45</v>
      </c>
      <c r="AB121" s="2">
        <v>36638</v>
      </c>
      <c r="AC121" s="27">
        <v>2E-3</v>
      </c>
      <c r="AD121" s="14">
        <v>947.88</v>
      </c>
      <c r="AE121" s="27">
        <v>3.9910000000000001</v>
      </c>
    </row>
    <row r="122" spans="1:31" x14ac:dyDescent="0.3">
      <c r="A122" t="s">
        <v>1498</v>
      </c>
      <c r="B122" s="2">
        <v>368</v>
      </c>
      <c r="C122" s="27">
        <v>2.7206056304707829E-3</v>
      </c>
      <c r="D122" s="2">
        <v>87.878787878787904</v>
      </c>
      <c r="E122" s="2">
        <v>359</v>
      </c>
      <c r="F122" s="27">
        <v>2.4225329302526451E-3</v>
      </c>
      <c r="G122" s="14">
        <v>93.3333333333333</v>
      </c>
      <c r="H122" s="2">
        <v>308</v>
      </c>
      <c r="I122" s="27">
        <v>1.9462014318481964E-3</v>
      </c>
      <c r="J122" s="14">
        <v>65.454544100000007</v>
      </c>
      <c r="K122" s="27">
        <v>-0.16304347826086957</v>
      </c>
      <c r="L122" s="2">
        <v>916</v>
      </c>
      <c r="M122" s="27">
        <v>3.0081509067144819E-3</v>
      </c>
      <c r="N122" s="2">
        <v>116.363636363636</v>
      </c>
      <c r="O122" s="2">
        <v>1042</v>
      </c>
      <c r="P122" s="27">
        <v>3.2583271835795319E-3</v>
      </c>
      <c r="Q122" s="14">
        <v>146.666666666666</v>
      </c>
      <c r="R122" s="2">
        <v>523</v>
      </c>
      <c r="S122" s="27">
        <v>1.5385475287631903E-3</v>
      </c>
      <c r="T122" s="14">
        <v>92.727270000000004</v>
      </c>
      <c r="U122" s="27">
        <v>-0.42903930131004364</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1499</v>
      </c>
      <c r="B123" s="2">
        <v>471</v>
      </c>
      <c r="C123" s="27">
        <v>3.4820794889992902E-3</v>
      </c>
      <c r="D123" s="2">
        <v>87.272727272727195</v>
      </c>
      <c r="E123" s="2">
        <v>932</v>
      </c>
      <c r="F123" s="27">
        <v>6.2891384150291513E-3</v>
      </c>
      <c r="G123" s="14">
        <v>167.87878787878699</v>
      </c>
      <c r="H123" s="2">
        <v>432</v>
      </c>
      <c r="I123" s="27">
        <v>2.7297370732416257E-3</v>
      </c>
      <c r="J123" s="14">
        <v>103.030304</v>
      </c>
      <c r="K123" s="27">
        <v>-8.2802547770700632E-2</v>
      </c>
      <c r="L123" s="2">
        <v>1046</v>
      </c>
      <c r="M123" s="27">
        <v>3.4350718869250525E-3</v>
      </c>
      <c r="N123" s="2">
        <v>128.48484848484799</v>
      </c>
      <c r="O123" s="2">
        <v>1766</v>
      </c>
      <c r="P123" s="27">
        <v>5.5222704474102245E-3</v>
      </c>
      <c r="Q123" s="14">
        <v>227.87878787878699</v>
      </c>
      <c r="R123" s="2">
        <v>925</v>
      </c>
      <c r="S123" s="27">
        <v>2.7211404667417801E-3</v>
      </c>
      <c r="T123" s="14">
        <v>146.060608</v>
      </c>
      <c r="U123" s="27">
        <v>-0.11567877629063097</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1500</v>
      </c>
      <c r="B124" s="2">
        <v>1587</v>
      </c>
      <c r="C124" s="27">
        <v>1.1732611781405252E-2</v>
      </c>
      <c r="D124" s="2">
        <v>222.42424242424201</v>
      </c>
      <c r="E124" s="2">
        <v>1851</v>
      </c>
      <c r="F124" s="27">
        <v>1.2490552796372274E-2</v>
      </c>
      <c r="G124" s="14">
        <v>282.42424242424198</v>
      </c>
      <c r="H124" s="2">
        <v>1228</v>
      </c>
      <c r="I124" s="27">
        <v>7.759530384122029E-3</v>
      </c>
      <c r="J124" s="14">
        <v>165.454544</v>
      </c>
      <c r="K124" s="27">
        <v>-0.2262129804662886</v>
      </c>
      <c r="L124" s="2">
        <v>5411</v>
      </c>
      <c r="M124" s="27">
        <v>1.7769764799379979E-2</v>
      </c>
      <c r="N124" s="2">
        <v>483.030303030303</v>
      </c>
      <c r="O124" s="2">
        <v>4574</v>
      </c>
      <c r="P124" s="27">
        <v>1.4302868078399981E-2</v>
      </c>
      <c r="Q124" s="14">
        <v>406.666666666666</v>
      </c>
      <c r="R124" s="2">
        <v>3680</v>
      </c>
      <c r="S124" s="27">
        <v>1.0825726397415946E-2</v>
      </c>
      <c r="T124" s="14">
        <v>292.121216</v>
      </c>
      <c r="U124" s="27">
        <v>-0.31990389946405473</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1502</v>
      </c>
      <c r="B125" s="2">
        <v>1118</v>
      </c>
      <c r="C125" s="27">
        <v>8.2653181925715635E-3</v>
      </c>
      <c r="D125" s="2">
        <v>180</v>
      </c>
      <c r="E125" s="2">
        <v>2215</v>
      </c>
      <c r="F125" s="27">
        <v>1.4946825739581084E-2</v>
      </c>
      <c r="G125" s="14">
        <v>274.54545454545399</v>
      </c>
      <c r="H125" s="2">
        <v>1117</v>
      </c>
      <c r="I125" s="27">
        <v>7.058139608358556E-3</v>
      </c>
      <c r="J125" s="14">
        <v>210.909088</v>
      </c>
      <c r="K125" s="27">
        <v>-8.9445438282647585E-4</v>
      </c>
      <c r="L125" s="2">
        <v>4294</v>
      </c>
      <c r="M125" s="27">
        <v>1.4101528377109153E-2</v>
      </c>
      <c r="N125" s="2">
        <v>469.09090909090901</v>
      </c>
      <c r="O125" s="2">
        <v>6471</v>
      </c>
      <c r="P125" s="27">
        <v>2.0234774668851391E-2</v>
      </c>
      <c r="Q125" s="14">
        <v>452.12121212121201</v>
      </c>
      <c r="R125" s="2">
        <v>3151</v>
      </c>
      <c r="S125" s="27">
        <v>9.2695282277874044E-3</v>
      </c>
      <c r="T125" s="14">
        <v>383.63635299999999</v>
      </c>
      <c r="U125" s="27">
        <v>-0.26618537494177924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1753</v>
      </c>
      <c r="B126" s="2">
        <v>3920</v>
      </c>
      <c r="C126" s="27">
        <v>2.898036432458008E-2</v>
      </c>
      <c r="D126" s="2">
        <v>233.333333333333</v>
      </c>
      <c r="E126" s="2">
        <v>4091</v>
      </c>
      <c r="F126" s="27">
        <v>2.7606078600734184E-2</v>
      </c>
      <c r="G126" s="14">
        <v>352.12121212121201</v>
      </c>
      <c r="H126" s="2">
        <v>7086</v>
      </c>
      <c r="I126" s="27">
        <v>4.4775270604143894E-2</v>
      </c>
      <c r="J126" s="14">
        <v>655.15150000000006</v>
      </c>
      <c r="K126" s="27">
        <v>0.80765306122448977</v>
      </c>
      <c r="L126" s="2">
        <v>8846</v>
      </c>
      <c r="M126" s="27">
        <v>2.9050330699559285E-2</v>
      </c>
      <c r="N126" s="2">
        <v>389.09090909090901</v>
      </c>
      <c r="O126" s="2">
        <v>9247</v>
      </c>
      <c r="P126" s="27">
        <v>2.8915308509174599E-2</v>
      </c>
      <c r="Q126" s="14">
        <v>484.24242424242402</v>
      </c>
      <c r="R126" s="2">
        <v>15362</v>
      </c>
      <c r="S126" s="27">
        <v>4.5191524162256455E-2</v>
      </c>
      <c r="T126" s="14">
        <v>989.09090000000003</v>
      </c>
      <c r="U126" s="27">
        <v>0.73660411485417143</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122" t="s">
        <v>1754</v>
      </c>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211" t="s">
        <v>1702</v>
      </c>
      <c r="C129" s="211"/>
      <c r="D129" s="211" t="s">
        <v>1703</v>
      </c>
      <c r="E129" s="211" t="s">
        <v>1702</v>
      </c>
      <c r="F129" s="211"/>
      <c r="G129" s="211" t="s">
        <v>1703</v>
      </c>
      <c r="H129" s="211" t="s">
        <v>1702</v>
      </c>
      <c r="I129" s="211"/>
      <c r="J129" s="211" t="s">
        <v>1703</v>
      </c>
      <c r="K129" t="s">
        <v>172</v>
      </c>
      <c r="L129" s="211" t="s">
        <v>1702</v>
      </c>
      <c r="M129" s="211"/>
      <c r="N129" s="211" t="s">
        <v>1703</v>
      </c>
      <c r="O129" s="211" t="s">
        <v>1702</v>
      </c>
      <c r="P129" s="211"/>
      <c r="Q129" s="211" t="s">
        <v>1703</v>
      </c>
      <c r="R129" s="211" t="s">
        <v>1702</v>
      </c>
      <c r="S129" s="211"/>
      <c r="T129" s="211" t="s">
        <v>1703</v>
      </c>
      <c r="U129" t="s">
        <v>172</v>
      </c>
      <c r="V129" s="211" t="s">
        <v>1702</v>
      </c>
      <c r="W129" s="211"/>
      <c r="X129" s="211" t="s">
        <v>1703</v>
      </c>
      <c r="Y129" s="211" t="s">
        <v>1702</v>
      </c>
      <c r="Z129" s="211"/>
      <c r="AA129" s="211" t="s">
        <v>1703</v>
      </c>
      <c r="AB129" s="211" t="s">
        <v>1702</v>
      </c>
      <c r="AC129" s="211"/>
      <c r="AD129" s="211" t="s">
        <v>1703</v>
      </c>
      <c r="AE129" t="s">
        <v>172</v>
      </c>
    </row>
    <row r="130" spans="1:31" x14ac:dyDescent="0.3">
      <c r="A130" t="s">
        <v>174</v>
      </c>
      <c r="B130" s="2">
        <v>131344</v>
      </c>
      <c r="C130" s="27" t="s">
        <v>172</v>
      </c>
      <c r="D130" s="2">
        <v>1487.27272727272</v>
      </c>
      <c r="E130" s="2">
        <v>144101</v>
      </c>
      <c r="F130" s="27" t="s">
        <v>172</v>
      </c>
      <c r="G130" s="14">
        <v>1338.1818181818101</v>
      </c>
      <c r="H130" s="2">
        <v>151171</v>
      </c>
      <c r="I130" s="27" t="s">
        <v>172</v>
      </c>
      <c r="J130" s="14">
        <v>1760</v>
      </c>
      <c r="K130" s="27">
        <v>0.15095474479230114</v>
      </c>
      <c r="L130" s="2">
        <v>295660</v>
      </c>
      <c r="M130" s="27" t="s">
        <v>172</v>
      </c>
      <c r="N130" s="2">
        <v>1804.2424242424199</v>
      </c>
      <c r="O130" s="2">
        <v>310549</v>
      </c>
      <c r="P130" s="27" t="s">
        <v>172</v>
      </c>
      <c r="Q130" s="14">
        <v>1913.3333333333301</v>
      </c>
      <c r="R130" s="2">
        <v>324569</v>
      </c>
      <c r="S130" s="27" t="s">
        <v>172</v>
      </c>
      <c r="T130" s="14">
        <v>2036.96973</v>
      </c>
      <c r="U130" s="27">
        <v>9.7777852939186907E-2</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1525</v>
      </c>
      <c r="B131" s="2">
        <v>3320</v>
      </c>
      <c r="C131" s="27">
        <v>2.5277134851991716E-2</v>
      </c>
      <c r="D131" s="2">
        <v>286.666666666666</v>
      </c>
      <c r="E131" s="2">
        <v>2647</v>
      </c>
      <c r="F131" s="27">
        <v>1.8369060589447678E-2</v>
      </c>
      <c r="G131" s="14">
        <v>283.030303030303</v>
      </c>
      <c r="H131" s="2">
        <v>2366</v>
      </c>
      <c r="I131" s="27">
        <v>1.5651150022160335E-2</v>
      </c>
      <c r="J131" s="14">
        <v>211.515152</v>
      </c>
      <c r="K131" s="27">
        <v>-0.28734939759036143</v>
      </c>
      <c r="L131" s="2">
        <v>10499</v>
      </c>
      <c r="M131" s="27">
        <v>3.5510383548670768E-2</v>
      </c>
      <c r="N131" s="2">
        <v>504.24242424242402</v>
      </c>
      <c r="O131" s="2">
        <v>7656</v>
      </c>
      <c r="P131" s="27">
        <v>2.4653114323343498E-2</v>
      </c>
      <c r="Q131" s="14">
        <v>476.969696969697</v>
      </c>
      <c r="R131" s="2">
        <v>7273</v>
      </c>
      <c r="S131" s="27">
        <v>2.2408178230206827E-2</v>
      </c>
      <c r="T131" s="14">
        <v>529.09090000000003</v>
      </c>
      <c r="U131" s="27">
        <v>-0.30726735879607581</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1526</v>
      </c>
      <c r="B132" s="2">
        <v>14455</v>
      </c>
      <c r="C132" s="27">
        <v>0.11005451333901815</v>
      </c>
      <c r="D132" s="2">
        <v>566.06060606060601</v>
      </c>
      <c r="E132" s="2">
        <v>14539</v>
      </c>
      <c r="F132" s="27">
        <v>0.1008945114884699</v>
      </c>
      <c r="G132" s="14">
        <v>576.36363636363603</v>
      </c>
      <c r="H132" s="2">
        <v>13213</v>
      </c>
      <c r="I132" s="27">
        <v>8.7404330195606297E-2</v>
      </c>
      <c r="J132" s="14">
        <v>636.96969999999999</v>
      </c>
      <c r="K132" s="27">
        <v>-8.5921826357661713E-2</v>
      </c>
      <c r="L132" s="2">
        <v>36824</v>
      </c>
      <c r="M132" s="27">
        <v>0.12454846783467496</v>
      </c>
      <c r="N132" s="2">
        <v>942.42424242424204</v>
      </c>
      <c r="O132" s="2">
        <v>35926</v>
      </c>
      <c r="P132" s="27">
        <v>0.11568544738511474</v>
      </c>
      <c r="Q132" s="14">
        <v>883.030303030303</v>
      </c>
      <c r="R132" s="2">
        <v>32248</v>
      </c>
      <c r="S132" s="27">
        <v>9.9356377226414105E-2</v>
      </c>
      <c r="T132" s="14">
        <v>952.72730000000001</v>
      </c>
      <c r="U132" s="27">
        <v>-0.12426678253313057</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1527</v>
      </c>
      <c r="B133" s="2">
        <v>24458</v>
      </c>
      <c r="C133" s="27">
        <v>0.18621330247289561</v>
      </c>
      <c r="D133" s="2">
        <v>722.42424242424204</v>
      </c>
      <c r="E133" s="2">
        <v>25957</v>
      </c>
      <c r="F133" s="27">
        <v>0.18013060284106286</v>
      </c>
      <c r="G133" s="14">
        <v>742.42424242424204</v>
      </c>
      <c r="H133" s="2">
        <v>23038</v>
      </c>
      <c r="I133" s="27">
        <v>0.15239695444232029</v>
      </c>
      <c r="J133" s="14">
        <v>827.87879999999996</v>
      </c>
      <c r="K133" s="27">
        <v>-5.8058712895576091E-2</v>
      </c>
      <c r="L133" s="2">
        <v>51488</v>
      </c>
      <c r="M133" s="27">
        <v>0.1741459784888047</v>
      </c>
      <c r="N133" s="2">
        <v>1030.30303030303</v>
      </c>
      <c r="O133" s="2">
        <v>52035</v>
      </c>
      <c r="P133" s="27">
        <v>0.16755809872194083</v>
      </c>
      <c r="Q133" s="14">
        <v>990.90909090909099</v>
      </c>
      <c r="R133" s="2">
        <v>52456</v>
      </c>
      <c r="S133" s="27">
        <v>0.16161740646827022</v>
      </c>
      <c r="T133" s="14">
        <v>1452.12122</v>
      </c>
      <c r="U133" s="27">
        <v>1.880049720323182E-2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1528</v>
      </c>
      <c r="B134" s="2">
        <v>30138</v>
      </c>
      <c r="C134" s="27">
        <v>0.22945852113533927</v>
      </c>
      <c r="D134" s="2">
        <v>693.33333333333303</v>
      </c>
      <c r="E134" s="2">
        <v>31739</v>
      </c>
      <c r="F134" s="27">
        <v>0.22025523764581786</v>
      </c>
      <c r="G134" s="14">
        <v>840.60606060606005</v>
      </c>
      <c r="H134" s="2">
        <v>34730</v>
      </c>
      <c r="I134" s="27">
        <v>0.2297398310522521</v>
      </c>
      <c r="J134" s="14">
        <v>1150.3030000000001</v>
      </c>
      <c r="K134" s="27">
        <v>0.15236578405999071</v>
      </c>
      <c r="L134" s="2">
        <v>57147</v>
      </c>
      <c r="M134" s="27">
        <v>0.19328620712981126</v>
      </c>
      <c r="N134" s="2">
        <v>1053.3333333333301</v>
      </c>
      <c r="O134" s="2">
        <v>60747</v>
      </c>
      <c r="P134" s="27">
        <v>0.1956116426071248</v>
      </c>
      <c r="Q134" s="14">
        <v>1143.6363636363601</v>
      </c>
      <c r="R134" s="2">
        <v>68662</v>
      </c>
      <c r="S134" s="27">
        <v>0.21154823781692028</v>
      </c>
      <c r="T134" s="14">
        <v>1603.63635</v>
      </c>
      <c r="U134" s="27">
        <v>0.2014978914028733</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1529</v>
      </c>
      <c r="B135" s="2">
        <v>23054</v>
      </c>
      <c r="C135" s="27">
        <v>0.17552381532464367</v>
      </c>
      <c r="D135" s="2">
        <v>711.51515151515105</v>
      </c>
      <c r="E135" s="2">
        <v>25939</v>
      </c>
      <c r="F135" s="27">
        <v>0.18000569045322379</v>
      </c>
      <c r="G135" s="14">
        <v>798.78787878787898</v>
      </c>
      <c r="H135" s="2">
        <v>29370</v>
      </c>
      <c r="I135" s="27">
        <v>0.19428329507643663</v>
      </c>
      <c r="J135" s="14">
        <v>1052.12122</v>
      </c>
      <c r="K135" s="27">
        <v>0.27396547236922009</v>
      </c>
      <c r="L135" s="2">
        <v>45786</v>
      </c>
      <c r="M135" s="27">
        <v>0.15486031252113916</v>
      </c>
      <c r="N135" s="2">
        <v>1093.9393939393899</v>
      </c>
      <c r="O135" s="2">
        <v>50544</v>
      </c>
      <c r="P135" s="27">
        <v>0.16275692402809219</v>
      </c>
      <c r="Q135" s="14">
        <v>1195.7575757575701</v>
      </c>
      <c r="R135" s="2">
        <v>56889</v>
      </c>
      <c r="S135" s="27">
        <v>0.17527551922703646</v>
      </c>
      <c r="T135" s="14">
        <v>1336.96973</v>
      </c>
      <c r="U135" s="27">
        <v>0.24249770672257895</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1530</v>
      </c>
      <c r="B136" s="2">
        <v>6898</v>
      </c>
      <c r="C136" s="27">
        <v>5.2518577171397247E-2</v>
      </c>
      <c r="D136" s="2">
        <v>386.06060606060601</v>
      </c>
      <c r="E136" s="2">
        <v>8130</v>
      </c>
      <c r="F136" s="27">
        <v>5.6418761840653434E-2</v>
      </c>
      <c r="G136" s="14">
        <v>510.30303030303003</v>
      </c>
      <c r="H136" s="2">
        <v>10048</v>
      </c>
      <c r="I136" s="27">
        <v>6.6467774903916754E-2</v>
      </c>
      <c r="J136" s="14">
        <v>543.03030000000001</v>
      </c>
      <c r="K136" s="27">
        <v>0.45665410263844591</v>
      </c>
      <c r="L136" s="2">
        <v>14424</v>
      </c>
      <c r="M136" s="27">
        <v>4.8785767435567881E-2</v>
      </c>
      <c r="N136" s="2">
        <v>580</v>
      </c>
      <c r="O136" s="2">
        <v>16682</v>
      </c>
      <c r="P136" s="27">
        <v>5.3717770786574741E-2</v>
      </c>
      <c r="Q136" s="14">
        <v>595.75757575757495</v>
      </c>
      <c r="R136" s="2">
        <v>22594</v>
      </c>
      <c r="S136" s="27">
        <v>6.9612316641453745E-2</v>
      </c>
      <c r="T136" s="14">
        <v>923.03030000000001</v>
      </c>
      <c r="U136" s="27">
        <v>0.56641708264004442</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1531</v>
      </c>
      <c r="B137" s="2">
        <v>12265</v>
      </c>
      <c r="C137" s="27">
        <v>9.3380740650505542E-2</v>
      </c>
      <c r="D137" s="2">
        <v>476.969696969697</v>
      </c>
      <c r="E137" s="2">
        <v>14331</v>
      </c>
      <c r="F137" s="27">
        <v>9.9451079451218241E-2</v>
      </c>
      <c r="G137" s="14">
        <v>590.90909090909099</v>
      </c>
      <c r="H137" s="2">
        <v>18355</v>
      </c>
      <c r="I137" s="27">
        <v>0.1214187906410621</v>
      </c>
      <c r="J137" s="14">
        <v>992.72730000000001</v>
      </c>
      <c r="K137" s="27">
        <v>0.4965348552792499</v>
      </c>
      <c r="L137" s="2">
        <v>32772</v>
      </c>
      <c r="M137" s="27">
        <v>0.1108435364946222</v>
      </c>
      <c r="N137" s="2">
        <v>916.36363636363603</v>
      </c>
      <c r="O137" s="2">
        <v>35972</v>
      </c>
      <c r="P137" s="27">
        <v>0.11583357215769492</v>
      </c>
      <c r="Q137" s="14">
        <v>1041.2121212121201</v>
      </c>
      <c r="R137" s="2">
        <v>35827</v>
      </c>
      <c r="S137" s="27">
        <v>0.11038330832581053</v>
      </c>
      <c r="T137" s="14">
        <v>1188.48486</v>
      </c>
      <c r="U137" s="27">
        <v>9.3219821799096783E-2</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1532</v>
      </c>
      <c r="B138" s="2">
        <v>1705</v>
      </c>
      <c r="C138" s="27">
        <v>1.2981179193568036E-2</v>
      </c>
      <c r="D138" s="2">
        <v>166.06060606060601</v>
      </c>
      <c r="E138" s="2">
        <v>2313</v>
      </c>
      <c r="F138" s="27">
        <v>1.6051241837322434E-2</v>
      </c>
      <c r="G138" s="14">
        <v>342.42424242424198</v>
      </c>
      <c r="H138" s="2">
        <v>2073</v>
      </c>
      <c r="I138" s="27">
        <v>1.3712947589154005E-2</v>
      </c>
      <c r="J138" s="14">
        <v>216.363632</v>
      </c>
      <c r="K138" s="27">
        <v>0.21583577712609972</v>
      </c>
      <c r="L138" s="2">
        <v>4910</v>
      </c>
      <c r="M138" s="27">
        <v>1.6606913346411418E-2</v>
      </c>
      <c r="N138" s="2">
        <v>322.42424242424198</v>
      </c>
      <c r="O138" s="2">
        <v>4336</v>
      </c>
      <c r="P138" s="27">
        <v>1.3962369867557133E-2</v>
      </c>
      <c r="Q138" s="14">
        <v>367.27272727272702</v>
      </c>
      <c r="R138" s="2">
        <v>4387</v>
      </c>
      <c r="S138" s="27">
        <v>1.3516386346200653E-2</v>
      </c>
      <c r="T138" s="14">
        <v>307.27273600000001</v>
      </c>
      <c r="U138" s="27">
        <v>-0.1065173116089613</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1533</v>
      </c>
      <c r="B139" s="2">
        <v>1699</v>
      </c>
      <c r="C139" s="27">
        <v>1.2935497624558411E-2</v>
      </c>
      <c r="D139" s="2">
        <v>173.939393939393</v>
      </c>
      <c r="E139" s="2">
        <v>3031</v>
      </c>
      <c r="F139" s="27">
        <v>2.1033858196681493E-2</v>
      </c>
      <c r="G139" s="14">
        <v>298.18181818181802</v>
      </c>
      <c r="H139" s="2">
        <v>3407</v>
      </c>
      <c r="I139" s="27">
        <v>2.2537391430896139E-2</v>
      </c>
      <c r="J139" s="14">
        <v>320</v>
      </c>
      <c r="K139" s="27">
        <v>1.0052972336668629</v>
      </c>
      <c r="L139" s="2">
        <v>5563</v>
      </c>
      <c r="M139" s="27">
        <v>1.8815531353581817E-2</v>
      </c>
      <c r="N139" s="2">
        <v>312.72727272727201</v>
      </c>
      <c r="O139" s="2">
        <v>7581</v>
      </c>
      <c r="P139" s="27">
        <v>2.4411606541962783E-2</v>
      </c>
      <c r="Q139" s="14">
        <v>462.42424242424198</v>
      </c>
      <c r="R139" s="2">
        <v>7783</v>
      </c>
      <c r="S139" s="27">
        <v>2.3979492804303552E-2</v>
      </c>
      <c r="T139" s="14">
        <v>503.03030000000001</v>
      </c>
      <c r="U139" s="27">
        <v>0.3990652525615675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1534</v>
      </c>
      <c r="B140" s="2">
        <v>5333</v>
      </c>
      <c r="C140" s="27">
        <v>4.0603301254720427E-2</v>
      </c>
      <c r="D140" s="2">
        <v>363.636363636363</v>
      </c>
      <c r="E140" s="2">
        <v>6288</v>
      </c>
      <c r="F140" s="27">
        <v>4.3636060818453726E-2</v>
      </c>
      <c r="G140" s="14">
        <v>336.36363636363598</v>
      </c>
      <c r="H140" s="2">
        <v>6086</v>
      </c>
      <c r="I140" s="27">
        <v>4.025904439343525E-2</v>
      </c>
      <c r="J140" s="14">
        <v>483.03030000000001</v>
      </c>
      <c r="K140" s="27">
        <v>0.14119632477029814</v>
      </c>
      <c r="L140" s="2">
        <v>14824</v>
      </c>
      <c r="M140" s="27">
        <v>5.013867279983765E-2</v>
      </c>
      <c r="N140" s="2">
        <v>571.51515151515105</v>
      </c>
      <c r="O140" s="2">
        <v>15871</v>
      </c>
      <c r="P140" s="27">
        <v>5.1106266643911269E-2</v>
      </c>
      <c r="Q140" s="14">
        <v>595.15151515151501</v>
      </c>
      <c r="R140" s="2">
        <v>15221</v>
      </c>
      <c r="S140" s="27">
        <v>4.6896037514365205E-2</v>
      </c>
      <c r="T140" s="14">
        <v>715.75756799999999</v>
      </c>
      <c r="U140" s="27">
        <v>2.6780895844576363E-2</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1535</v>
      </c>
      <c r="B141" s="2">
        <v>4398</v>
      </c>
      <c r="C141" s="27">
        <v>3.3484590084054085E-2</v>
      </c>
      <c r="D141" s="2">
        <v>350.30303030303003</v>
      </c>
      <c r="E141" s="2">
        <v>5541</v>
      </c>
      <c r="F141" s="27">
        <v>3.8452196723131694E-2</v>
      </c>
      <c r="G141" s="14">
        <v>426.06060606060601</v>
      </c>
      <c r="H141" s="2">
        <v>4234</v>
      </c>
      <c r="I141" s="27">
        <v>2.800801741074677E-2</v>
      </c>
      <c r="J141" s="14">
        <v>444.24243200000001</v>
      </c>
      <c r="K141" s="27">
        <v>-3.7289677125966349E-2</v>
      </c>
      <c r="L141" s="2">
        <v>12528</v>
      </c>
      <c r="M141" s="27">
        <v>4.2372996008929173E-2</v>
      </c>
      <c r="N141" s="2">
        <v>580.60606060606005</v>
      </c>
      <c r="O141" s="2">
        <v>14925</v>
      </c>
      <c r="P141" s="27">
        <v>4.8060048494762503E-2</v>
      </c>
      <c r="Q141" s="14">
        <v>674.54545454545405</v>
      </c>
      <c r="R141" s="2">
        <v>11501</v>
      </c>
      <c r="S141" s="27">
        <v>3.5434684150365561E-2</v>
      </c>
      <c r="T141" s="14">
        <v>678.78790000000004</v>
      </c>
      <c r="U141" s="27">
        <v>-8.197637292464878E-2</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1536</v>
      </c>
      <c r="B142" s="2">
        <v>3621</v>
      </c>
      <c r="C142" s="27">
        <v>2.7568826897307833E-2</v>
      </c>
      <c r="D142" s="2">
        <v>313.33333333333297</v>
      </c>
      <c r="E142" s="2">
        <v>3646</v>
      </c>
      <c r="F142" s="27">
        <v>2.53016981145169E-2</v>
      </c>
      <c r="G142" s="14">
        <v>336.36363636363598</v>
      </c>
      <c r="H142" s="2">
        <v>4251</v>
      </c>
      <c r="I142" s="27">
        <v>2.8120472842013348E-2</v>
      </c>
      <c r="J142" s="14">
        <v>423.03030000000001</v>
      </c>
      <c r="K142" s="27">
        <v>0.1739850869925435</v>
      </c>
      <c r="L142" s="2">
        <v>8895</v>
      </c>
      <c r="M142" s="27">
        <v>3.0085233037948994E-2</v>
      </c>
      <c r="N142" s="2">
        <v>484.84848484848402</v>
      </c>
      <c r="O142" s="2">
        <v>8274</v>
      </c>
      <c r="P142" s="27">
        <v>2.6643138441920598E-2</v>
      </c>
      <c r="Q142" s="14">
        <v>438.78787878787801</v>
      </c>
      <c r="R142" s="2">
        <v>9728</v>
      </c>
      <c r="S142" s="27">
        <v>2.9972055248652828E-2</v>
      </c>
      <c r="T142" s="14">
        <v>603.03030000000001</v>
      </c>
      <c r="U142" s="27">
        <v>9.364811691961776E-2</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122" t="s">
        <v>1755</v>
      </c>
      <c r="B144" s="122"/>
      <c r="C144" s="122"/>
      <c r="D144" s="122"/>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211" t="s">
        <v>1702</v>
      </c>
      <c r="C145" s="211"/>
      <c r="D145" s="211" t="s">
        <v>1703</v>
      </c>
      <c r="E145" s="211" t="s">
        <v>1702</v>
      </c>
      <c r="F145" s="211"/>
      <c r="G145" s="211" t="s">
        <v>1703</v>
      </c>
      <c r="H145" s="211" t="s">
        <v>1702</v>
      </c>
      <c r="I145" s="211"/>
      <c r="J145" s="211" t="s">
        <v>1703</v>
      </c>
      <c r="K145" t="s">
        <v>172</v>
      </c>
      <c r="L145" s="211" t="s">
        <v>1702</v>
      </c>
      <c r="M145" s="211"/>
      <c r="N145" s="211" t="s">
        <v>1703</v>
      </c>
      <c r="O145" s="211" t="s">
        <v>1702</v>
      </c>
      <c r="P145" s="211"/>
      <c r="Q145" s="211" t="s">
        <v>1703</v>
      </c>
      <c r="R145" s="211" t="s">
        <v>1702</v>
      </c>
      <c r="S145" s="211"/>
      <c r="T145" s="211" t="s">
        <v>1703</v>
      </c>
      <c r="U145" t="s">
        <v>172</v>
      </c>
      <c r="V145" s="211" t="s">
        <v>1702</v>
      </c>
      <c r="W145" s="211"/>
      <c r="X145" s="211" t="s">
        <v>1703</v>
      </c>
      <c r="Y145" s="211" t="s">
        <v>1702</v>
      </c>
      <c r="Z145" s="211"/>
      <c r="AA145" s="211" t="s">
        <v>1703</v>
      </c>
      <c r="AB145" s="211" t="s">
        <v>1702</v>
      </c>
      <c r="AC145" s="211"/>
      <c r="AD145" s="211" t="s">
        <v>1703</v>
      </c>
      <c r="AE145" t="s">
        <v>172</v>
      </c>
    </row>
    <row r="146" spans="1:31" x14ac:dyDescent="0.3">
      <c r="A146" t="s">
        <v>174</v>
      </c>
      <c r="B146" s="2">
        <v>105648</v>
      </c>
      <c r="C146" s="27" t="s">
        <v>172</v>
      </c>
      <c r="D146" s="2">
        <v>720.60606060606005</v>
      </c>
      <c r="E146" s="2">
        <v>112439</v>
      </c>
      <c r="F146" s="27" t="s">
        <v>172</v>
      </c>
      <c r="G146" s="14">
        <v>682.42424242424204</v>
      </c>
      <c r="H146" s="2">
        <v>118568</v>
      </c>
      <c r="I146" s="27" t="s">
        <v>172</v>
      </c>
      <c r="J146" s="14">
        <v>895.75756799999999</v>
      </c>
      <c r="K146" s="27">
        <v>0.12229289716795395</v>
      </c>
      <c r="L146" s="2">
        <v>248057</v>
      </c>
      <c r="M146" s="27" t="s">
        <v>172</v>
      </c>
      <c r="N146" s="2">
        <v>1032.72727272727</v>
      </c>
      <c r="O146" s="2">
        <v>259700</v>
      </c>
      <c r="P146" s="27" t="s">
        <v>172</v>
      </c>
      <c r="Q146" s="14">
        <v>948.48484848484804</v>
      </c>
      <c r="R146" s="2">
        <v>273556</v>
      </c>
      <c r="S146" s="27" t="s">
        <v>172</v>
      </c>
      <c r="T146" s="14">
        <v>804.24243200000001</v>
      </c>
      <c r="U146" s="27">
        <v>0.10279492213483192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1756</v>
      </c>
      <c r="B147" s="2">
        <v>6378</v>
      </c>
      <c r="C147" s="27">
        <v>6.0370286233530211E-2</v>
      </c>
      <c r="D147" s="2">
        <v>340.60606060606</v>
      </c>
      <c r="E147" s="2">
        <v>7197</v>
      </c>
      <c r="F147" s="27">
        <v>6.4008039914976125E-2</v>
      </c>
      <c r="G147" s="14">
        <v>371.51515151515099</v>
      </c>
      <c r="H147" s="2">
        <v>7007</v>
      </c>
      <c r="I147" s="27">
        <v>5.9096889548613453E-2</v>
      </c>
      <c r="J147" s="14">
        <v>460.60604899999998</v>
      </c>
      <c r="K147" s="27">
        <v>9.8620257133897771E-2</v>
      </c>
      <c r="L147" s="2">
        <v>16289</v>
      </c>
      <c r="M147" s="27">
        <v>6.5666358941694855E-2</v>
      </c>
      <c r="N147" s="2">
        <v>442.42424242424198</v>
      </c>
      <c r="O147" s="2">
        <v>17412</v>
      </c>
      <c r="P147" s="27">
        <v>6.7046592221794377E-2</v>
      </c>
      <c r="Q147" s="14">
        <v>485.45454545454498</v>
      </c>
      <c r="R147" s="2">
        <v>16817</v>
      </c>
      <c r="S147" s="27">
        <v>6.1475529690447298E-2</v>
      </c>
      <c r="T147" s="14">
        <v>692.12120000000004</v>
      </c>
      <c r="U147" s="27">
        <v>3.2414512861440238E-2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1757</v>
      </c>
      <c r="B148" s="2">
        <v>2259</v>
      </c>
      <c r="C148" s="27">
        <v>2.1382326215356656E-2</v>
      </c>
      <c r="D148" s="2">
        <v>210.90909090909</v>
      </c>
      <c r="E148" s="2">
        <v>2011</v>
      </c>
      <c r="F148" s="27">
        <v>1.788525333736515E-2</v>
      </c>
      <c r="G148" s="14">
        <v>201.81818181818099</v>
      </c>
      <c r="H148" s="2">
        <v>2261</v>
      </c>
      <c r="I148" s="27">
        <v>1.906922609810404E-2</v>
      </c>
      <c r="J148" s="14">
        <v>226.66667200000001</v>
      </c>
      <c r="K148" s="27">
        <v>8.8534749889331564E-4</v>
      </c>
      <c r="L148" s="2">
        <v>6076</v>
      </c>
      <c r="M148" s="27">
        <v>2.4494370245548402E-2</v>
      </c>
      <c r="N148" s="2">
        <v>349.69696969696901</v>
      </c>
      <c r="O148" s="2">
        <v>6424</v>
      </c>
      <c r="P148" s="27">
        <v>2.4736234116288024E-2</v>
      </c>
      <c r="Q148" s="14">
        <v>266.06060606060601</v>
      </c>
      <c r="R148" s="2">
        <v>5785</v>
      </c>
      <c r="S148" s="27">
        <v>2.114740674669903E-2</v>
      </c>
      <c r="T148" s="14">
        <v>376.36364700000001</v>
      </c>
      <c r="U148" s="27">
        <v>-4.7893350888742595E-2</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1758</v>
      </c>
      <c r="B149" s="2">
        <v>803</v>
      </c>
      <c r="C149" s="27">
        <v>7.6007117976677266E-3</v>
      </c>
      <c r="D149" s="2">
        <v>122.424242424242</v>
      </c>
      <c r="E149" s="2">
        <v>468</v>
      </c>
      <c r="F149" s="27">
        <v>4.1622568681685184E-3</v>
      </c>
      <c r="G149" s="14">
        <v>90.909090909090907</v>
      </c>
      <c r="H149" s="2">
        <v>552</v>
      </c>
      <c r="I149" s="27">
        <v>4.6555563052425612E-3</v>
      </c>
      <c r="J149" s="14">
        <v>110.303032</v>
      </c>
      <c r="K149" s="27">
        <v>-0.3125778331257783</v>
      </c>
      <c r="L149" s="2">
        <v>1939</v>
      </c>
      <c r="M149" s="27">
        <v>7.8167517949503541E-3</v>
      </c>
      <c r="N149" s="2">
        <v>180</v>
      </c>
      <c r="O149" s="2">
        <v>1671</v>
      </c>
      <c r="P149" s="27">
        <v>6.4343473238351948E-3</v>
      </c>
      <c r="Q149" s="14">
        <v>154.54545454545399</v>
      </c>
      <c r="R149" s="2">
        <v>1618</v>
      </c>
      <c r="S149" s="27">
        <v>5.9146938835192798E-3</v>
      </c>
      <c r="T149" s="14">
        <v>200</v>
      </c>
      <c r="U149" s="27">
        <v>-0.16554925219185146</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1759</v>
      </c>
      <c r="B150" s="2">
        <v>1456</v>
      </c>
      <c r="C150" s="27">
        <v>1.378161441768893E-2</v>
      </c>
      <c r="D150" s="2">
        <v>158.18181818181799</v>
      </c>
      <c r="E150" s="2">
        <v>1543</v>
      </c>
      <c r="F150" s="27">
        <v>1.3722996469196631E-2</v>
      </c>
      <c r="G150" s="14">
        <v>169.69696969696901</v>
      </c>
      <c r="H150" s="2">
        <v>1709</v>
      </c>
      <c r="I150" s="27">
        <v>1.441366979286148E-2</v>
      </c>
      <c r="J150" s="14">
        <v>189.69697600000001</v>
      </c>
      <c r="K150" s="27">
        <v>0.17376373626373626</v>
      </c>
      <c r="L150" s="2">
        <v>4137</v>
      </c>
      <c r="M150" s="27">
        <v>1.6677618450598047E-2</v>
      </c>
      <c r="N150" s="2">
        <v>260</v>
      </c>
      <c r="O150" s="2">
        <v>4753</v>
      </c>
      <c r="P150" s="27">
        <v>1.8301886792452829E-2</v>
      </c>
      <c r="Q150" s="14">
        <v>243.636363636363</v>
      </c>
      <c r="R150" s="2">
        <v>4167</v>
      </c>
      <c r="S150" s="27">
        <v>1.5232712863179751E-2</v>
      </c>
      <c r="T150" s="14">
        <v>303.63635299999999</v>
      </c>
      <c r="U150" s="27">
        <v>7.251631617113851E-3</v>
      </c>
      <c r="V150" s="2">
        <v>150058</v>
      </c>
      <c r="W150" s="27">
        <v>1.2E-2</v>
      </c>
      <c r="X150" s="2">
        <v>1699</v>
      </c>
      <c r="Y150" s="2">
        <v>157568</v>
      </c>
      <c r="Z150" s="27">
        <v>1.2E-2</v>
      </c>
      <c r="AA150" s="14">
        <v>1599.39</v>
      </c>
      <c r="AB150" s="2">
        <v>132020</v>
      </c>
      <c r="AC150" s="27">
        <v>0.01</v>
      </c>
      <c r="AD150" s="14">
        <v>1887.88</v>
      </c>
      <c r="AE150" s="27">
        <v>-0.12</v>
      </c>
    </row>
    <row r="151" spans="1:31" x14ac:dyDescent="0.3">
      <c r="A151" t="s">
        <v>1760</v>
      </c>
      <c r="B151" s="2">
        <v>4119</v>
      </c>
      <c r="C151" s="27">
        <v>3.8987960018173555E-2</v>
      </c>
      <c r="D151" s="2">
        <v>282.42424242424198</v>
      </c>
      <c r="E151" s="2">
        <v>5186</v>
      </c>
      <c r="F151" s="27">
        <v>4.6122786577610972E-2</v>
      </c>
      <c r="G151" s="14">
        <v>350.30303030303003</v>
      </c>
      <c r="H151" s="2">
        <v>4746</v>
      </c>
      <c r="I151" s="27">
        <v>4.0027663450509413E-2</v>
      </c>
      <c r="J151" s="14">
        <v>357.57574499999998</v>
      </c>
      <c r="K151" s="27">
        <v>0.15222141296431171</v>
      </c>
      <c r="L151" s="2">
        <v>10213</v>
      </c>
      <c r="M151" s="27">
        <v>4.1171988696146453E-2</v>
      </c>
      <c r="N151" s="2">
        <v>367.87878787878702</v>
      </c>
      <c r="O151" s="2">
        <v>10988</v>
      </c>
      <c r="P151" s="27">
        <v>4.2310358105506353E-2</v>
      </c>
      <c r="Q151" s="14">
        <v>452.12121212121201</v>
      </c>
      <c r="R151" s="2">
        <v>11032</v>
      </c>
      <c r="S151" s="27">
        <v>4.0328122943748261E-2</v>
      </c>
      <c r="T151" s="14">
        <v>552.72730000000001</v>
      </c>
      <c r="U151" s="27">
        <v>8.0191912268677182E-2</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1761</v>
      </c>
      <c r="B152" s="2">
        <v>99270</v>
      </c>
      <c r="C152" s="27">
        <v>0.93962971376646975</v>
      </c>
      <c r="D152" s="2">
        <v>813.93939393939399</v>
      </c>
      <c r="E152" s="2">
        <v>105242</v>
      </c>
      <c r="F152" s="27">
        <v>0.93599196008502383</v>
      </c>
      <c r="G152" s="14">
        <v>796.969696969697</v>
      </c>
      <c r="H152" s="2">
        <v>111561</v>
      </c>
      <c r="I152" s="27">
        <v>0.94090311045138653</v>
      </c>
      <c r="J152" s="14">
        <v>1075.75757</v>
      </c>
      <c r="K152" s="27">
        <v>0.12381384103958901</v>
      </c>
      <c r="L152" s="2">
        <v>231768</v>
      </c>
      <c r="M152" s="27">
        <v>0.93433364105830519</v>
      </c>
      <c r="N152" s="2">
        <v>1141.8181818181799</v>
      </c>
      <c r="O152" s="2">
        <v>242288</v>
      </c>
      <c r="P152" s="27">
        <v>0.93295340777820557</v>
      </c>
      <c r="Q152" s="14">
        <v>1098.1818181818101</v>
      </c>
      <c r="R152" s="2">
        <v>256739</v>
      </c>
      <c r="S152" s="27">
        <v>0.93852447030955266</v>
      </c>
      <c r="T152" s="14">
        <v>1002.42426</v>
      </c>
      <c r="U152" s="27">
        <v>0.10774136205170688</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122" t="s">
        <v>1762</v>
      </c>
      <c r="B154" s="122"/>
      <c r="C154" s="122"/>
      <c r="D154" s="122"/>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211" t="s">
        <v>1702</v>
      </c>
      <c r="C155" s="211"/>
      <c r="D155" s="211" t="s">
        <v>1703</v>
      </c>
      <c r="E155" s="211" t="s">
        <v>1702</v>
      </c>
      <c r="F155" s="211"/>
      <c r="G155" s="211" t="s">
        <v>1703</v>
      </c>
      <c r="H155" s="211" t="s">
        <v>1702</v>
      </c>
      <c r="I155" s="211"/>
      <c r="J155" s="211" t="s">
        <v>1703</v>
      </c>
      <c r="K155" t="s">
        <v>172</v>
      </c>
      <c r="L155" s="211" t="s">
        <v>1702</v>
      </c>
      <c r="M155" s="211"/>
      <c r="N155" s="211" t="s">
        <v>1703</v>
      </c>
      <c r="O155" s="211" t="s">
        <v>1702</v>
      </c>
      <c r="P155" s="211"/>
      <c r="Q155" s="211" t="s">
        <v>1703</v>
      </c>
      <c r="R155" s="211" t="s">
        <v>1702</v>
      </c>
      <c r="S155" s="211"/>
      <c r="T155" s="211" t="s">
        <v>1703</v>
      </c>
      <c r="U155" t="s">
        <v>172</v>
      </c>
      <c r="V155" s="211" t="s">
        <v>1702</v>
      </c>
      <c r="W155" s="211"/>
      <c r="X155" s="211" t="s">
        <v>1703</v>
      </c>
      <c r="Y155" s="211" t="s">
        <v>1702</v>
      </c>
      <c r="Z155" s="211"/>
      <c r="AA155" s="211" t="s">
        <v>1703</v>
      </c>
      <c r="AB155" s="211" t="s">
        <v>1702</v>
      </c>
      <c r="AC155" s="211"/>
      <c r="AD155" s="211" t="s">
        <v>1703</v>
      </c>
      <c r="AE155" t="s">
        <v>172</v>
      </c>
    </row>
    <row r="156" spans="1:31" x14ac:dyDescent="0.3">
      <c r="A156" t="s">
        <v>174</v>
      </c>
      <c r="B156" s="2">
        <v>105648</v>
      </c>
      <c r="C156" s="27" t="s">
        <v>172</v>
      </c>
      <c r="D156" s="2">
        <v>720.60606060606005</v>
      </c>
      <c r="E156" s="2">
        <v>112439</v>
      </c>
      <c r="F156" s="27" t="s">
        <v>172</v>
      </c>
      <c r="G156" s="14">
        <v>682.42424242424204</v>
      </c>
      <c r="H156" s="2">
        <v>118568</v>
      </c>
      <c r="I156" s="27" t="s">
        <v>172</v>
      </c>
      <c r="J156" s="14">
        <v>895.75756799999999</v>
      </c>
      <c r="K156" s="27">
        <v>0.12229289716795395</v>
      </c>
      <c r="L156" s="2">
        <v>248057</v>
      </c>
      <c r="M156" s="27" t="s">
        <v>172</v>
      </c>
      <c r="N156" s="2">
        <v>1032.72727272727</v>
      </c>
      <c r="O156" s="2">
        <v>259700</v>
      </c>
      <c r="P156" s="27" t="s">
        <v>172</v>
      </c>
      <c r="Q156" s="14">
        <v>948.48484848484804</v>
      </c>
      <c r="R156" s="2">
        <v>273556</v>
      </c>
      <c r="S156" s="27" t="s">
        <v>172</v>
      </c>
      <c r="T156" s="14">
        <v>804.24243200000001</v>
      </c>
      <c r="U156" s="27">
        <v>0.10279492213483192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1763</v>
      </c>
      <c r="B157" s="2">
        <v>78650</v>
      </c>
      <c r="C157" s="27">
        <v>0.74445327881266088</v>
      </c>
      <c r="D157" s="2">
        <v>517.57575757575705</v>
      </c>
      <c r="E157" s="2">
        <v>84185</v>
      </c>
      <c r="F157" s="27">
        <v>0.74871708215121091</v>
      </c>
      <c r="G157" s="14">
        <v>618.78787878787796</v>
      </c>
      <c r="H157" s="2">
        <v>88421</v>
      </c>
      <c r="I157" s="27">
        <v>0.74574084069900815</v>
      </c>
      <c r="J157" s="14">
        <v>850.30304000000001</v>
      </c>
      <c r="K157" s="27">
        <v>0.1242339478703115</v>
      </c>
      <c r="L157" s="2">
        <v>185559</v>
      </c>
      <c r="M157" s="27">
        <v>0.74804984338277092</v>
      </c>
      <c r="N157" s="2">
        <v>1049.69696969696</v>
      </c>
      <c r="O157" s="2">
        <v>196097</v>
      </c>
      <c r="P157" s="27">
        <v>0.75509048902579901</v>
      </c>
      <c r="Q157" s="14">
        <v>1229.69696969696</v>
      </c>
      <c r="R157" s="2">
        <v>201939</v>
      </c>
      <c r="S157" s="27">
        <v>0.7381998567021012</v>
      </c>
      <c r="T157" s="14">
        <v>1221.21216</v>
      </c>
      <c r="U157" s="27">
        <v>8.8273810486152654E-2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1764</v>
      </c>
      <c r="B158" s="2">
        <v>54600</v>
      </c>
      <c r="C158" s="27">
        <v>0.51681054066333487</v>
      </c>
      <c r="D158" s="2">
        <v>684.84848484848396</v>
      </c>
      <c r="E158" s="2">
        <v>56977</v>
      </c>
      <c r="F158" s="27">
        <v>0.50673698627700348</v>
      </c>
      <c r="G158" s="14">
        <v>754.54545454545405</v>
      </c>
      <c r="H158" s="2">
        <v>59556</v>
      </c>
      <c r="I158" s="27">
        <v>0.50229404223736585</v>
      </c>
      <c r="J158" s="14">
        <v>1080.60608</v>
      </c>
      <c r="K158" s="27">
        <v>9.0769230769230769E-2</v>
      </c>
      <c r="L158" s="2">
        <v>128781</v>
      </c>
      <c r="M158" s="27">
        <v>0.51915890299406986</v>
      </c>
      <c r="N158" s="2">
        <v>1099.3939393939299</v>
      </c>
      <c r="O158" s="2">
        <v>132357</v>
      </c>
      <c r="P158" s="27">
        <v>0.50965344628417408</v>
      </c>
      <c r="Q158" s="14">
        <v>1198.1818181818101</v>
      </c>
      <c r="R158" s="2">
        <v>138061</v>
      </c>
      <c r="S158" s="27">
        <v>0.50469008173829122</v>
      </c>
      <c r="T158" s="14">
        <v>1253.9394500000001</v>
      </c>
      <c r="U158" s="27">
        <v>7.206031945706276E-2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1765</v>
      </c>
      <c r="B159" s="2">
        <v>24050</v>
      </c>
      <c r="C159" s="27">
        <v>0.22764273814932606</v>
      </c>
      <c r="D159" s="2">
        <v>656.969696969697</v>
      </c>
      <c r="E159" s="2">
        <v>27208</v>
      </c>
      <c r="F159" s="27">
        <v>0.24198009587420735</v>
      </c>
      <c r="G159" s="14">
        <v>726.66666666666595</v>
      </c>
      <c r="H159" s="2">
        <v>28865</v>
      </c>
      <c r="I159" s="27">
        <v>0.24344679846164227</v>
      </c>
      <c r="J159" s="14">
        <v>896.96969999999999</v>
      </c>
      <c r="K159" s="27">
        <v>0.20020790020790022</v>
      </c>
      <c r="L159" s="2">
        <v>56778</v>
      </c>
      <c r="M159" s="27">
        <v>0.22889094038870098</v>
      </c>
      <c r="N159" s="2">
        <v>993.93939393939399</v>
      </c>
      <c r="O159" s="2">
        <v>63740</v>
      </c>
      <c r="P159" s="27">
        <v>0.24543704274162495</v>
      </c>
      <c r="Q159" s="14">
        <v>1061.2121212121201</v>
      </c>
      <c r="R159" s="2">
        <v>63878</v>
      </c>
      <c r="S159" s="27">
        <v>0.23350977496380998</v>
      </c>
      <c r="T159" s="14">
        <v>1275.75757</v>
      </c>
      <c r="U159" s="27">
        <v>0.12504843425270351</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1766</v>
      </c>
      <c r="B160" s="2">
        <v>6382</v>
      </c>
      <c r="C160" s="27">
        <v>6.0408147811600789E-2</v>
      </c>
      <c r="D160" s="2">
        <v>381.81818181818102</v>
      </c>
      <c r="E160" s="2">
        <v>8514</v>
      </c>
      <c r="F160" s="27">
        <v>7.5721057640142655E-2</v>
      </c>
      <c r="G160" s="14">
        <v>491.51515151515099</v>
      </c>
      <c r="H160" s="2">
        <v>8451</v>
      </c>
      <c r="I160" s="27">
        <v>7.1275554955805953E-2</v>
      </c>
      <c r="J160" s="14">
        <v>580.60609999999997</v>
      </c>
      <c r="K160" s="27">
        <v>0.32419304293324974</v>
      </c>
      <c r="L160" s="2">
        <v>17835</v>
      </c>
      <c r="M160" s="27">
        <v>7.1898797453811017E-2</v>
      </c>
      <c r="N160" s="2">
        <v>598.18181818181802</v>
      </c>
      <c r="O160" s="2">
        <v>20621</v>
      </c>
      <c r="P160" s="27">
        <v>7.9403157489410861E-2</v>
      </c>
      <c r="Q160" s="14">
        <v>710.90909090909099</v>
      </c>
      <c r="R160" s="2">
        <v>19915</v>
      </c>
      <c r="S160" s="27">
        <v>7.2800450364824756E-2</v>
      </c>
      <c r="T160" s="14">
        <v>784.24243200000001</v>
      </c>
      <c r="U160" s="27">
        <v>0.11662461452200729</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1767</v>
      </c>
      <c r="B161" s="2">
        <v>17668</v>
      </c>
      <c r="C161" s="27">
        <v>0.16723459033772528</v>
      </c>
      <c r="D161" s="2">
        <v>496.969696969697</v>
      </c>
      <c r="E161" s="2">
        <v>18694</v>
      </c>
      <c r="F161" s="27">
        <v>0.16625903823406468</v>
      </c>
      <c r="G161" s="14">
        <v>577.57575757575705</v>
      </c>
      <c r="H161" s="2">
        <v>20414</v>
      </c>
      <c r="I161" s="27">
        <v>0.17217124350583632</v>
      </c>
      <c r="J161" s="14">
        <v>695.75756799999999</v>
      </c>
      <c r="K161" s="27">
        <v>0.15542223228435589</v>
      </c>
      <c r="L161" s="2">
        <v>38943</v>
      </c>
      <c r="M161" s="27">
        <v>0.15699214293488997</v>
      </c>
      <c r="N161" s="2">
        <v>773.33333333333303</v>
      </c>
      <c r="O161" s="2">
        <v>43119</v>
      </c>
      <c r="P161" s="27">
        <v>0.1660338852522141</v>
      </c>
      <c r="Q161" s="14">
        <v>790.90909090909099</v>
      </c>
      <c r="R161" s="2">
        <v>43963</v>
      </c>
      <c r="S161" s="27">
        <v>0.16070932459898521</v>
      </c>
      <c r="T161" s="14">
        <v>1020</v>
      </c>
      <c r="U161" s="27">
        <v>0.12890635030685874</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1768</v>
      </c>
      <c r="B162" s="2">
        <v>26998</v>
      </c>
      <c r="C162" s="27">
        <v>0.25554672118733907</v>
      </c>
      <c r="D162" s="2">
        <v>593.93939393939399</v>
      </c>
      <c r="E162" s="2">
        <v>28254</v>
      </c>
      <c r="F162" s="27">
        <v>0.25128291784878914</v>
      </c>
      <c r="G162" s="14">
        <v>653.33333333333303</v>
      </c>
      <c r="H162" s="2">
        <v>30147</v>
      </c>
      <c r="I162" s="27">
        <v>0.25425915930099185</v>
      </c>
      <c r="J162" s="14">
        <v>969.69695999999999</v>
      </c>
      <c r="K162" s="27">
        <v>0.11663826950144456</v>
      </c>
      <c r="L162" s="2">
        <v>62498</v>
      </c>
      <c r="M162" s="27">
        <v>0.25195015661722908</v>
      </c>
      <c r="N162" s="2">
        <v>866.06060606060601</v>
      </c>
      <c r="O162" s="2">
        <v>63603</v>
      </c>
      <c r="P162" s="27">
        <v>0.24490951097420099</v>
      </c>
      <c r="Q162" s="14">
        <v>940.60606060606005</v>
      </c>
      <c r="R162" s="2">
        <v>71617</v>
      </c>
      <c r="S162" s="27">
        <v>0.2618001432978988</v>
      </c>
      <c r="T162" s="14">
        <v>1058.78784</v>
      </c>
      <c r="U162" s="27">
        <v>0.14590866907741049</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1769</v>
      </c>
      <c r="B163" s="2">
        <v>21247</v>
      </c>
      <c r="C163" s="27">
        <v>0.20111123731637134</v>
      </c>
      <c r="D163" s="2">
        <v>541.21212121212102</v>
      </c>
      <c r="E163" s="2">
        <v>22000</v>
      </c>
      <c r="F163" s="27">
        <v>0.19566164764894742</v>
      </c>
      <c r="G163" s="14">
        <v>533.33333333333303</v>
      </c>
      <c r="H163" s="2">
        <v>23406</v>
      </c>
      <c r="I163" s="27">
        <v>0.1974057081168612</v>
      </c>
      <c r="J163" s="14">
        <v>864.84849999999994</v>
      </c>
      <c r="K163" s="27">
        <v>0.10161434555466654</v>
      </c>
      <c r="L163" s="2">
        <v>50098</v>
      </c>
      <c r="M163" s="27">
        <v>0.20196164591202828</v>
      </c>
      <c r="N163" s="2">
        <v>772.12121212121201</v>
      </c>
      <c r="O163" s="2">
        <v>50633</v>
      </c>
      <c r="P163" s="27">
        <v>0.19496726992683866</v>
      </c>
      <c r="Q163" s="14">
        <v>864.24242424242402</v>
      </c>
      <c r="R163" s="2">
        <v>57077</v>
      </c>
      <c r="S163" s="27">
        <v>0.20864832063635966</v>
      </c>
      <c r="T163" s="14">
        <v>982.42425500000002</v>
      </c>
      <c r="U163" s="27">
        <v>0.13930695836161125</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1770</v>
      </c>
      <c r="B164" s="2">
        <v>5751</v>
      </c>
      <c r="C164" s="27">
        <v>5.4435483870967742E-2</v>
      </c>
      <c r="D164" s="2">
        <v>318.18181818181802</v>
      </c>
      <c r="E164" s="2">
        <v>6254</v>
      </c>
      <c r="F164" s="27">
        <v>5.5621270199841692E-2</v>
      </c>
      <c r="G164" s="14">
        <v>339.39393939393898</v>
      </c>
      <c r="H164" s="2">
        <v>6741</v>
      </c>
      <c r="I164" s="27">
        <v>5.6853451184130627E-2</v>
      </c>
      <c r="J164" s="14">
        <v>466.66665599999999</v>
      </c>
      <c r="K164" s="27">
        <v>0.17214397496087636</v>
      </c>
      <c r="L164" s="2">
        <v>12400</v>
      </c>
      <c r="M164" s="27">
        <v>4.9988510705200821E-2</v>
      </c>
      <c r="N164" s="2">
        <v>562.42424242424204</v>
      </c>
      <c r="O164" s="2">
        <v>12970</v>
      </c>
      <c r="P164" s="27">
        <v>4.9942241047362342E-2</v>
      </c>
      <c r="Q164" s="14">
        <v>479.39393939393898</v>
      </c>
      <c r="R164" s="2">
        <v>14540</v>
      </c>
      <c r="S164" s="27">
        <v>5.3151822661539137E-2</v>
      </c>
      <c r="T164" s="14">
        <v>686.66669999999999</v>
      </c>
      <c r="U164" s="27">
        <v>0.17258064516129032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122" t="s">
        <v>1771</v>
      </c>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211" t="s">
        <v>1702</v>
      </c>
      <c r="C167" s="211"/>
      <c r="D167" s="211" t="s">
        <v>1703</v>
      </c>
      <c r="E167" s="211" t="s">
        <v>1702</v>
      </c>
      <c r="F167" s="211"/>
      <c r="G167" s="211" t="s">
        <v>1703</v>
      </c>
      <c r="H167" s="211" t="s">
        <v>1702</v>
      </c>
      <c r="I167" s="211"/>
      <c r="J167" s="211" t="s">
        <v>1703</v>
      </c>
      <c r="K167" t="s">
        <v>172</v>
      </c>
      <c r="L167" s="211" t="s">
        <v>1702</v>
      </c>
      <c r="M167" s="211"/>
      <c r="N167" s="211" t="s">
        <v>1703</v>
      </c>
      <c r="O167" s="211" t="s">
        <v>1702</v>
      </c>
      <c r="P167" s="211"/>
      <c r="Q167" s="211" t="s">
        <v>1703</v>
      </c>
      <c r="R167" s="211" t="s">
        <v>1702</v>
      </c>
      <c r="S167" s="211"/>
      <c r="T167" s="211" t="s">
        <v>1703</v>
      </c>
      <c r="U167" t="s">
        <v>172</v>
      </c>
      <c r="V167" s="211" t="s">
        <v>1702</v>
      </c>
      <c r="W167" s="211"/>
      <c r="X167" s="211" t="s">
        <v>1703</v>
      </c>
      <c r="Y167" s="211" t="s">
        <v>1702</v>
      </c>
      <c r="Z167" s="211"/>
      <c r="AA167" s="211" t="s">
        <v>1703</v>
      </c>
      <c r="AB167" s="211" t="s">
        <v>1702</v>
      </c>
      <c r="AC167" s="211"/>
      <c r="AD167" s="211" t="s">
        <v>1703</v>
      </c>
      <c r="AE167" t="s">
        <v>172</v>
      </c>
    </row>
    <row r="168" spans="1:31" x14ac:dyDescent="0.3">
      <c r="A168" t="s">
        <v>174</v>
      </c>
      <c r="B168" s="2">
        <v>78650</v>
      </c>
      <c r="C168" s="27" t="s">
        <v>172</v>
      </c>
      <c r="D168" s="2">
        <v>517.57575757575705</v>
      </c>
      <c r="E168" s="2">
        <v>84185</v>
      </c>
      <c r="F168" s="27" t="s">
        <v>172</v>
      </c>
      <c r="G168" s="14">
        <v>618.78787878787796</v>
      </c>
      <c r="H168" s="2">
        <v>88421</v>
      </c>
      <c r="I168" s="27" t="s">
        <v>172</v>
      </c>
      <c r="J168" s="14">
        <v>850.30304000000001</v>
      </c>
      <c r="K168" s="27">
        <v>0.1242339478703115</v>
      </c>
      <c r="L168" s="2">
        <v>185559</v>
      </c>
      <c r="M168" s="27" t="s">
        <v>172</v>
      </c>
      <c r="N168" s="2">
        <v>1049.69696969696</v>
      </c>
      <c r="O168" s="2">
        <v>196097</v>
      </c>
      <c r="P168" s="27" t="s">
        <v>172</v>
      </c>
      <c r="Q168" s="14">
        <v>1229.69696969696</v>
      </c>
      <c r="R168" s="2">
        <v>201939</v>
      </c>
      <c r="S168" s="27" t="s">
        <v>172</v>
      </c>
      <c r="T168" s="14">
        <v>1221.21216</v>
      </c>
      <c r="U168" s="27">
        <v>8.8273810486152654E-2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1772</v>
      </c>
      <c r="B169" s="2">
        <v>54600</v>
      </c>
      <c r="C169" s="27">
        <v>0.69421487603305787</v>
      </c>
      <c r="D169" s="2">
        <v>684.84848484848396</v>
      </c>
      <c r="E169" s="2">
        <v>56977</v>
      </c>
      <c r="F169" s="27">
        <v>0.67680703213161486</v>
      </c>
      <c r="G169" s="14">
        <v>754.54545454545405</v>
      </c>
      <c r="H169" s="2">
        <v>59556</v>
      </c>
      <c r="I169" s="27">
        <v>0.67355040092285767</v>
      </c>
      <c r="J169" s="14">
        <v>1080.60608</v>
      </c>
      <c r="K169" s="27">
        <v>9.0769230769230769E-2</v>
      </c>
      <c r="L169" s="2">
        <v>128781</v>
      </c>
      <c r="M169" s="27">
        <v>0.69401645837711989</v>
      </c>
      <c r="N169" s="2">
        <v>1099.3939393939299</v>
      </c>
      <c r="O169" s="2">
        <v>132357</v>
      </c>
      <c r="P169" s="27">
        <v>0.67495678159278316</v>
      </c>
      <c r="Q169" s="14">
        <v>1198.1818181818101</v>
      </c>
      <c r="R169" s="2">
        <v>138061</v>
      </c>
      <c r="S169" s="27">
        <v>0.68367675387121851</v>
      </c>
      <c r="T169" s="14">
        <v>1253.9394500000001</v>
      </c>
      <c r="U169" s="27">
        <v>7.206031945706276E-2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30070</v>
      </c>
      <c r="C170" s="27">
        <v>0.38232676414494599</v>
      </c>
      <c r="D170" s="2">
        <v>621.21212121212102</v>
      </c>
      <c r="E170" s="2">
        <v>29330</v>
      </c>
      <c r="F170" s="27">
        <v>0.34839935855556214</v>
      </c>
      <c r="G170" s="14">
        <v>592.12121212121201</v>
      </c>
      <c r="H170" s="2">
        <v>30886</v>
      </c>
      <c r="I170" s="27">
        <v>0.34930616030128592</v>
      </c>
      <c r="J170" s="14">
        <v>773.93939999999998</v>
      </c>
      <c r="K170" s="27">
        <v>2.7136681077485868E-2</v>
      </c>
      <c r="L170" s="2">
        <v>66300</v>
      </c>
      <c r="M170" s="27">
        <v>0.35729875672966549</v>
      </c>
      <c r="N170" s="2">
        <v>984.84848484848499</v>
      </c>
      <c r="O170" s="2">
        <v>65424</v>
      </c>
      <c r="P170" s="27">
        <v>0.33363080516275107</v>
      </c>
      <c r="Q170" s="14">
        <v>963.030303030303</v>
      </c>
      <c r="R170" s="2">
        <v>67618</v>
      </c>
      <c r="S170" s="27">
        <v>0.33484369042136486</v>
      </c>
      <c r="T170" s="14">
        <v>1050.3030000000001</v>
      </c>
      <c r="U170" s="27">
        <v>1.9879336349924587E-2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1773</v>
      </c>
      <c r="B171" s="2">
        <v>6070</v>
      </c>
      <c r="C171" s="27">
        <v>7.7177368086458989E-2</v>
      </c>
      <c r="D171" s="2">
        <v>311.51515151515099</v>
      </c>
      <c r="E171" s="2">
        <v>6110</v>
      </c>
      <c r="F171" s="27">
        <v>7.2578250282116771E-2</v>
      </c>
      <c r="G171" s="14">
        <v>376.36363636363598</v>
      </c>
      <c r="H171" s="2">
        <v>6748</v>
      </c>
      <c r="I171" s="27">
        <v>7.6316712093281003E-2</v>
      </c>
      <c r="J171" s="14">
        <v>518.18179999999995</v>
      </c>
      <c r="K171" s="27">
        <v>0.11169686985172982</v>
      </c>
      <c r="L171" s="2">
        <v>12895</v>
      </c>
      <c r="M171" s="27">
        <v>6.9492721991388187E-2</v>
      </c>
      <c r="N171" s="2">
        <v>501.81818181818102</v>
      </c>
      <c r="O171" s="2">
        <v>11772</v>
      </c>
      <c r="P171" s="27">
        <v>6.0031515015528031E-2</v>
      </c>
      <c r="Q171" s="14">
        <v>550.90909090909099</v>
      </c>
      <c r="R171" s="2">
        <v>13217</v>
      </c>
      <c r="S171" s="27">
        <v>6.5450457811517343E-2</v>
      </c>
      <c r="T171" s="14">
        <v>676.96969999999999</v>
      </c>
      <c r="U171" s="27">
        <v>2.4970918960837533E-2</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1774</v>
      </c>
      <c r="B172" s="2">
        <v>7493</v>
      </c>
      <c r="C172" s="27">
        <v>9.5270184361093455E-2</v>
      </c>
      <c r="D172" s="2">
        <v>321.81818181818102</v>
      </c>
      <c r="E172" s="2">
        <v>7729</v>
      </c>
      <c r="F172" s="27">
        <v>9.1809704816772586E-2</v>
      </c>
      <c r="G172" s="14">
        <v>398.78787878787801</v>
      </c>
      <c r="H172" s="2">
        <v>7556</v>
      </c>
      <c r="I172" s="27">
        <v>8.5454812770721894E-2</v>
      </c>
      <c r="J172" s="14">
        <v>425.45455900000002</v>
      </c>
      <c r="K172" s="27">
        <v>8.407847324169224E-3</v>
      </c>
      <c r="L172" s="2">
        <v>18690</v>
      </c>
      <c r="M172" s="27">
        <v>0.10072268119573828</v>
      </c>
      <c r="N172" s="2">
        <v>453.93939393939399</v>
      </c>
      <c r="O172" s="2">
        <v>19050</v>
      </c>
      <c r="P172" s="27">
        <v>9.7145800292712275E-2</v>
      </c>
      <c r="Q172" s="14">
        <v>594.54545454545405</v>
      </c>
      <c r="R172" s="2">
        <v>17909</v>
      </c>
      <c r="S172" s="27">
        <v>8.8685197014940154E-2</v>
      </c>
      <c r="T172" s="14">
        <v>647.27269999999999</v>
      </c>
      <c r="U172" s="27">
        <v>-4.1787051899411447E-2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1775</v>
      </c>
      <c r="B173" s="2">
        <v>16507</v>
      </c>
      <c r="C173" s="27">
        <v>0.20987921169739351</v>
      </c>
      <c r="D173" s="2">
        <v>437.575757575757</v>
      </c>
      <c r="E173" s="2">
        <v>15491</v>
      </c>
      <c r="F173" s="27">
        <v>0.1840114034566728</v>
      </c>
      <c r="G173" s="14">
        <v>456.969696969697</v>
      </c>
      <c r="H173" s="2">
        <v>16582</v>
      </c>
      <c r="I173" s="27">
        <v>0.18753463543728299</v>
      </c>
      <c r="J173" s="14">
        <v>584.24243200000001</v>
      </c>
      <c r="K173" s="27">
        <v>4.5435269885503119E-3</v>
      </c>
      <c r="L173" s="2">
        <v>34715</v>
      </c>
      <c r="M173" s="27">
        <v>0.18708335354253902</v>
      </c>
      <c r="N173" s="2">
        <v>724.84848484848396</v>
      </c>
      <c r="O173" s="2">
        <v>34602</v>
      </c>
      <c r="P173" s="27">
        <v>0.17645348985451079</v>
      </c>
      <c r="Q173" s="14">
        <v>678.18181818181802</v>
      </c>
      <c r="R173" s="2">
        <v>36492</v>
      </c>
      <c r="S173" s="27">
        <v>0.18070803559490736</v>
      </c>
      <c r="T173" s="14">
        <v>939.39390000000003</v>
      </c>
      <c r="U173" s="27">
        <v>5.1188247155408324E-2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1776</v>
      </c>
      <c r="B174" s="2">
        <v>24530</v>
      </c>
      <c r="C174" s="27">
        <v>0.31188811188811189</v>
      </c>
      <c r="D174" s="2">
        <v>463.030303030303</v>
      </c>
      <c r="E174" s="2">
        <v>27647</v>
      </c>
      <c r="F174" s="27">
        <v>0.32840767357605272</v>
      </c>
      <c r="G174" s="14">
        <v>507.27272727272702</v>
      </c>
      <c r="H174" s="2">
        <v>28670</v>
      </c>
      <c r="I174" s="27">
        <v>0.32424424062157181</v>
      </c>
      <c r="J174" s="14">
        <v>845.45450000000005</v>
      </c>
      <c r="K174" s="27">
        <v>0.16877293110476968</v>
      </c>
      <c r="L174" s="2">
        <v>62481</v>
      </c>
      <c r="M174" s="27">
        <v>0.33671770164745446</v>
      </c>
      <c r="N174" s="2">
        <v>815.75757575757495</v>
      </c>
      <c r="O174" s="2">
        <v>66933</v>
      </c>
      <c r="P174" s="27">
        <v>0.3413259764300321</v>
      </c>
      <c r="Q174" s="14">
        <v>772.12121212121201</v>
      </c>
      <c r="R174" s="2">
        <v>70443</v>
      </c>
      <c r="S174" s="27">
        <v>0.34883306344985365</v>
      </c>
      <c r="T174" s="14">
        <v>1121.21216</v>
      </c>
      <c r="U174" s="27">
        <v>0.12743073894463916</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1777</v>
      </c>
      <c r="B175" s="2">
        <v>24050</v>
      </c>
      <c r="C175" s="27">
        <v>0.30578512396694213</v>
      </c>
      <c r="D175" s="2">
        <v>656.969696969697</v>
      </c>
      <c r="E175" s="2">
        <v>27208</v>
      </c>
      <c r="F175" s="27">
        <v>0.32319296786838508</v>
      </c>
      <c r="G175" s="14">
        <v>726.66666666666595</v>
      </c>
      <c r="H175" s="2">
        <v>28865</v>
      </c>
      <c r="I175" s="27">
        <v>0.32644959907714233</v>
      </c>
      <c r="J175" s="14">
        <v>896.96969999999999</v>
      </c>
      <c r="K175" s="27">
        <v>0.20020790020790022</v>
      </c>
      <c r="L175" s="2">
        <v>56778</v>
      </c>
      <c r="M175" s="27">
        <v>0.30598354162288005</v>
      </c>
      <c r="N175" s="2">
        <v>993.93939393939399</v>
      </c>
      <c r="O175" s="2">
        <v>63740</v>
      </c>
      <c r="P175" s="27">
        <v>0.32504321840721684</v>
      </c>
      <c r="Q175" s="14">
        <v>1061.2121212121201</v>
      </c>
      <c r="R175" s="2">
        <v>63878</v>
      </c>
      <c r="S175" s="27">
        <v>0.31632324612878149</v>
      </c>
      <c r="T175" s="14">
        <v>1275.75757</v>
      </c>
      <c r="U175" s="27">
        <v>0.12504843425270351</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1778</v>
      </c>
      <c r="B176" s="2">
        <v>6382</v>
      </c>
      <c r="C176" s="27">
        <v>8.1144310235219327E-2</v>
      </c>
      <c r="D176" s="2">
        <v>381.81818181818102</v>
      </c>
      <c r="E176" s="2">
        <v>8514</v>
      </c>
      <c r="F176" s="27">
        <v>0.10113440636692998</v>
      </c>
      <c r="G176" s="14">
        <v>491.51515151515099</v>
      </c>
      <c r="H176" s="2">
        <v>8451</v>
      </c>
      <c r="I176" s="27">
        <v>9.557684260526346E-2</v>
      </c>
      <c r="J176" s="14">
        <v>580.60609999999997</v>
      </c>
      <c r="K176" s="27">
        <v>0.32419304293324974</v>
      </c>
      <c r="L176" s="2">
        <v>17835</v>
      </c>
      <c r="M176" s="27">
        <v>9.6114982296735804E-2</v>
      </c>
      <c r="N176" s="2">
        <v>598.18181818181802</v>
      </c>
      <c r="O176" s="2">
        <v>20621</v>
      </c>
      <c r="P176" s="27">
        <v>0.10515714161868871</v>
      </c>
      <c r="Q176" s="14">
        <v>710.90909090909099</v>
      </c>
      <c r="R176" s="2">
        <v>19915</v>
      </c>
      <c r="S176" s="27">
        <v>9.8618889862780348E-2</v>
      </c>
      <c r="T176" s="14">
        <v>784.24243200000001</v>
      </c>
      <c r="U176" s="27">
        <v>0.11662461452200729</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1779</v>
      </c>
      <c r="B177" s="2">
        <v>4003</v>
      </c>
      <c r="C177" s="27">
        <v>5.0896376350921806E-2</v>
      </c>
      <c r="D177" s="2">
        <v>304.24242424242402</v>
      </c>
      <c r="E177" s="2">
        <v>4942</v>
      </c>
      <c r="F177" s="27">
        <v>5.8704044663538638E-2</v>
      </c>
      <c r="G177" s="14">
        <v>409.69696969696901</v>
      </c>
      <c r="H177" s="2">
        <v>4361</v>
      </c>
      <c r="I177" s="27">
        <v>4.9320862690989696E-2</v>
      </c>
      <c r="J177" s="14">
        <v>390.30304000000001</v>
      </c>
      <c r="K177" s="27">
        <v>8.9432925306020483E-2</v>
      </c>
      <c r="L177" s="2">
        <v>10597</v>
      </c>
      <c r="M177" s="27">
        <v>5.7108520740034169E-2</v>
      </c>
      <c r="N177" s="2">
        <v>473.93939393939399</v>
      </c>
      <c r="O177" s="2">
        <v>11092</v>
      </c>
      <c r="P177" s="27">
        <v>5.6563843404029639E-2</v>
      </c>
      <c r="Q177" s="14">
        <v>509.09090909090901</v>
      </c>
      <c r="R177" s="2">
        <v>10269</v>
      </c>
      <c r="S177" s="27">
        <v>5.0851989957363362E-2</v>
      </c>
      <c r="T177" s="14">
        <v>587.87879999999996</v>
      </c>
      <c r="U177" s="27">
        <v>-3.0952156270642635E-2</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1780</v>
      </c>
      <c r="B178" s="2">
        <v>1272</v>
      </c>
      <c r="C178" s="27">
        <v>1.6172917991099808E-2</v>
      </c>
      <c r="D178" s="2">
        <v>132.72727272727201</v>
      </c>
      <c r="E178" s="2">
        <v>1184</v>
      </c>
      <c r="F178" s="27">
        <v>1.406426322979153E-2</v>
      </c>
      <c r="G178" s="14">
        <v>185.45454545454501</v>
      </c>
      <c r="H178" s="2">
        <v>1545</v>
      </c>
      <c r="I178" s="27">
        <v>1.7473224686443266E-2</v>
      </c>
      <c r="J178" s="14">
        <v>278.18182400000001</v>
      </c>
      <c r="K178" s="27">
        <v>0.21462264150943397</v>
      </c>
      <c r="L178" s="2">
        <v>3168</v>
      </c>
      <c r="M178" s="27">
        <v>1.7072736973146006E-2</v>
      </c>
      <c r="N178" s="2">
        <v>231.51515151515099</v>
      </c>
      <c r="O178" s="2">
        <v>3033</v>
      </c>
      <c r="P178" s="27">
        <v>1.5466835290697971E-2</v>
      </c>
      <c r="Q178" s="14">
        <v>259.39393939393898</v>
      </c>
      <c r="R178" s="2">
        <v>2982</v>
      </c>
      <c r="S178" s="27">
        <v>1.4766835529541099E-2</v>
      </c>
      <c r="T178" s="14">
        <v>360.60604899999998</v>
      </c>
      <c r="U178" s="27">
        <v>-5.8712121212121215E-2</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1781</v>
      </c>
      <c r="B179" s="2">
        <v>790</v>
      </c>
      <c r="C179" s="27">
        <v>1.0044500953591863E-2</v>
      </c>
      <c r="D179" s="2">
        <v>158.78787878787799</v>
      </c>
      <c r="E179" s="2">
        <v>1038</v>
      </c>
      <c r="F179" s="27">
        <v>1.2329987527469263E-2</v>
      </c>
      <c r="G179" s="14">
        <v>170.90909090909</v>
      </c>
      <c r="H179" s="2">
        <v>645</v>
      </c>
      <c r="I179" s="27">
        <v>7.2946471991947618E-3</v>
      </c>
      <c r="J179" s="14">
        <v>129.69697600000001</v>
      </c>
      <c r="K179" s="27">
        <v>-0.18354430379746836</v>
      </c>
      <c r="L179" s="2">
        <v>2148</v>
      </c>
      <c r="M179" s="27">
        <v>1.1575833023458847E-2</v>
      </c>
      <c r="N179" s="2">
        <v>221.81818181818099</v>
      </c>
      <c r="O179" s="2">
        <v>2825</v>
      </c>
      <c r="P179" s="27">
        <v>1.4406135738945522E-2</v>
      </c>
      <c r="Q179" s="14">
        <v>269.69696969696901</v>
      </c>
      <c r="R179" s="2">
        <v>2103</v>
      </c>
      <c r="S179" s="27">
        <v>1.0414035921738743E-2</v>
      </c>
      <c r="T179" s="14">
        <v>254.545456</v>
      </c>
      <c r="U179" s="27">
        <v>-2.094972067039106E-2</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1782</v>
      </c>
      <c r="B180" s="2">
        <v>1941</v>
      </c>
      <c r="C180" s="27">
        <v>2.4678957406230134E-2</v>
      </c>
      <c r="D180" s="2">
        <v>205.45454545454501</v>
      </c>
      <c r="E180" s="2">
        <v>2720</v>
      </c>
      <c r="F180" s="27">
        <v>3.2309793906277841E-2</v>
      </c>
      <c r="G180" s="14">
        <v>263.030303030303</v>
      </c>
      <c r="H180" s="2">
        <v>2171</v>
      </c>
      <c r="I180" s="27">
        <v>2.4552990805351671E-2</v>
      </c>
      <c r="J180" s="14">
        <v>240</v>
      </c>
      <c r="K180" s="27">
        <v>0.11849562081401339</v>
      </c>
      <c r="L180" s="2">
        <v>5281</v>
      </c>
      <c r="M180" s="27">
        <v>2.8459950743429312E-2</v>
      </c>
      <c r="N180" s="2">
        <v>306.666666666666</v>
      </c>
      <c r="O180" s="2">
        <v>5234</v>
      </c>
      <c r="P180" s="27">
        <v>2.6690872374386145E-2</v>
      </c>
      <c r="Q180" s="14">
        <v>331.51515151515099</v>
      </c>
      <c r="R180" s="2">
        <v>5184</v>
      </c>
      <c r="S180" s="27">
        <v>2.5671118506083519E-2</v>
      </c>
      <c r="T180" s="14">
        <v>384.84848</v>
      </c>
      <c r="U180" s="27">
        <v>-1.836773338382882E-2</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1783</v>
      </c>
      <c r="B181" s="2">
        <v>2379</v>
      </c>
      <c r="C181" s="27">
        <v>3.0247933884297522E-2</v>
      </c>
      <c r="D181" s="2">
        <v>200.60606060606</v>
      </c>
      <c r="E181" s="2">
        <v>3572</v>
      </c>
      <c r="F181" s="27">
        <v>4.2430361703391338E-2</v>
      </c>
      <c r="G181" s="14">
        <v>284.24242424242402</v>
      </c>
      <c r="H181" s="2">
        <v>4090</v>
      </c>
      <c r="I181" s="27">
        <v>4.6255979914273757E-2</v>
      </c>
      <c r="J181" s="14">
        <v>347.27273600000001</v>
      </c>
      <c r="K181" s="27">
        <v>0.71920975199663728</v>
      </c>
      <c r="L181" s="2">
        <v>7238</v>
      </c>
      <c r="M181" s="27">
        <v>3.9006461556701642E-2</v>
      </c>
      <c r="N181" s="2">
        <v>324.84848484848402</v>
      </c>
      <c r="O181" s="2">
        <v>9529</v>
      </c>
      <c r="P181" s="27">
        <v>4.8593298214659068E-2</v>
      </c>
      <c r="Q181" s="14">
        <v>453.33333333333297</v>
      </c>
      <c r="R181" s="2">
        <v>9646</v>
      </c>
      <c r="S181" s="27">
        <v>4.7766899905416979E-2</v>
      </c>
      <c r="T181" s="14">
        <v>550.30304000000001</v>
      </c>
      <c r="U181" s="27">
        <v>0.33268858800773693</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1784</v>
      </c>
      <c r="B182" s="2">
        <v>17668</v>
      </c>
      <c r="C182" s="27">
        <v>0.22464081373172282</v>
      </c>
      <c r="D182" s="2">
        <v>496.969696969697</v>
      </c>
      <c r="E182" s="2">
        <v>18694</v>
      </c>
      <c r="F182" s="27">
        <v>0.22205856150145512</v>
      </c>
      <c r="G182" s="14">
        <v>577.57575757575705</v>
      </c>
      <c r="H182" s="2">
        <v>20414</v>
      </c>
      <c r="I182" s="27">
        <v>0.23087275647187885</v>
      </c>
      <c r="J182" s="14">
        <v>695.75756799999999</v>
      </c>
      <c r="K182" s="27">
        <v>0.15542223228435589</v>
      </c>
      <c r="L182" s="2">
        <v>38943</v>
      </c>
      <c r="M182" s="27">
        <v>0.20986855932614423</v>
      </c>
      <c r="N182" s="2">
        <v>773.33333333333303</v>
      </c>
      <c r="O182" s="2">
        <v>43119</v>
      </c>
      <c r="P182" s="27">
        <v>0.21988607678852812</v>
      </c>
      <c r="Q182" s="14">
        <v>790.90909090909099</v>
      </c>
      <c r="R182" s="2">
        <v>43963</v>
      </c>
      <c r="S182" s="27">
        <v>0.21770435626600113</v>
      </c>
      <c r="T182" s="14">
        <v>1020</v>
      </c>
      <c r="U182" s="27">
        <v>0.12890635030685874</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1779</v>
      </c>
      <c r="B183" s="2">
        <v>11689</v>
      </c>
      <c r="C183" s="27">
        <v>0.14862047043865226</v>
      </c>
      <c r="D183" s="2">
        <v>416.36363636363598</v>
      </c>
      <c r="E183" s="2">
        <v>11981</v>
      </c>
      <c r="F183" s="27">
        <v>0.1423175149967334</v>
      </c>
      <c r="G183" s="14">
        <v>425.45454545454498</v>
      </c>
      <c r="H183" s="2">
        <v>11730</v>
      </c>
      <c r="I183" s="27">
        <v>0.13266079325047217</v>
      </c>
      <c r="J183" s="14">
        <v>575.75756799999999</v>
      </c>
      <c r="K183" s="27">
        <v>3.5075712208058859E-3</v>
      </c>
      <c r="L183" s="2">
        <v>25039</v>
      </c>
      <c r="M183" s="27">
        <v>0.13493821372178122</v>
      </c>
      <c r="N183" s="2">
        <v>643.030303030303</v>
      </c>
      <c r="O183" s="2">
        <v>26593</v>
      </c>
      <c r="P183" s="27">
        <v>0.13561145759496576</v>
      </c>
      <c r="Q183" s="14">
        <v>650.30303030303003</v>
      </c>
      <c r="R183" s="2">
        <v>24905</v>
      </c>
      <c r="S183" s="27">
        <v>0.12332932222106675</v>
      </c>
      <c r="T183" s="14">
        <v>807.27269999999999</v>
      </c>
      <c r="U183" s="27">
        <v>-5.351651423778905E-3</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1780</v>
      </c>
      <c r="B184" s="2">
        <v>2743</v>
      </c>
      <c r="C184" s="27">
        <v>3.4876033057851238E-2</v>
      </c>
      <c r="D184" s="2">
        <v>239.39393939393901</v>
      </c>
      <c r="E184" s="2">
        <v>2141</v>
      </c>
      <c r="F184" s="27">
        <v>2.5432084100492962E-2</v>
      </c>
      <c r="G184" s="14">
        <v>208.48484848484799</v>
      </c>
      <c r="H184" s="2">
        <v>1978</v>
      </c>
      <c r="I184" s="27">
        <v>2.2370251410863934E-2</v>
      </c>
      <c r="J184" s="14">
        <v>253.939392</v>
      </c>
      <c r="K184" s="27">
        <v>-0.27889172438935472</v>
      </c>
      <c r="L184" s="2">
        <v>5653</v>
      </c>
      <c r="M184" s="27">
        <v>3.0464703948609336E-2</v>
      </c>
      <c r="N184" s="2">
        <v>340.60606060606</v>
      </c>
      <c r="O184" s="2">
        <v>4744</v>
      </c>
      <c r="P184" s="27">
        <v>2.4192109007277012E-2</v>
      </c>
      <c r="Q184" s="14">
        <v>347.27272727272702</v>
      </c>
      <c r="R184" s="2">
        <v>4269</v>
      </c>
      <c r="S184" s="27">
        <v>2.1140047241988917E-2</v>
      </c>
      <c r="T184" s="14">
        <v>367.27273600000001</v>
      </c>
      <c r="U184" s="27">
        <v>-0.24482575623562711</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1781</v>
      </c>
      <c r="B185" s="2">
        <v>2370</v>
      </c>
      <c r="C185" s="27">
        <v>3.0133502860775589E-2</v>
      </c>
      <c r="D185" s="2">
        <v>203.030303030303</v>
      </c>
      <c r="E185" s="2">
        <v>2883</v>
      </c>
      <c r="F185" s="27">
        <v>3.424600582051434E-2</v>
      </c>
      <c r="G185" s="14">
        <v>228.48484848484799</v>
      </c>
      <c r="H185" s="2">
        <v>3018</v>
      </c>
      <c r="I185" s="27">
        <v>3.4132163173906653E-2</v>
      </c>
      <c r="J185" s="14">
        <v>324.24243200000001</v>
      </c>
      <c r="K185" s="27">
        <v>0.27341772151898736</v>
      </c>
      <c r="L185" s="2">
        <v>5644</v>
      </c>
      <c r="M185" s="27">
        <v>3.0416201854935626E-2</v>
      </c>
      <c r="N185" s="2">
        <v>309.69696969696901</v>
      </c>
      <c r="O185" s="2">
        <v>7060</v>
      </c>
      <c r="P185" s="27">
        <v>3.6002590554674474E-2</v>
      </c>
      <c r="Q185" s="14">
        <v>389.09090909090901</v>
      </c>
      <c r="R185" s="2">
        <v>6375</v>
      </c>
      <c r="S185" s="27">
        <v>3.156893913508535E-2</v>
      </c>
      <c r="T185" s="14">
        <v>348.48486300000002</v>
      </c>
      <c r="U185" s="27">
        <v>0.12951807228915663</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1782</v>
      </c>
      <c r="B186" s="2">
        <v>6576</v>
      </c>
      <c r="C186" s="27">
        <v>8.3610934520025423E-2</v>
      </c>
      <c r="D186" s="2">
        <v>309.09090909090901</v>
      </c>
      <c r="E186" s="2">
        <v>6957</v>
      </c>
      <c r="F186" s="27">
        <v>8.2639425075726081E-2</v>
      </c>
      <c r="G186" s="14">
        <v>390.90909090909099</v>
      </c>
      <c r="H186" s="2">
        <v>6734</v>
      </c>
      <c r="I186" s="27">
        <v>7.615837866570159E-2</v>
      </c>
      <c r="J186" s="14">
        <v>403.03030000000001</v>
      </c>
      <c r="K186" s="27">
        <v>2.4026763990267638E-2</v>
      </c>
      <c r="L186" s="2">
        <v>13742</v>
      </c>
      <c r="M186" s="27">
        <v>7.4057307918236254E-2</v>
      </c>
      <c r="N186" s="2">
        <v>493.93939393939399</v>
      </c>
      <c r="O186" s="2">
        <v>14789</v>
      </c>
      <c r="P186" s="27">
        <v>7.5416758033014272E-2</v>
      </c>
      <c r="Q186" s="14">
        <v>596.36363636363603</v>
      </c>
      <c r="R186" s="2">
        <v>14261</v>
      </c>
      <c r="S186" s="27">
        <v>7.0620335843992493E-2</v>
      </c>
      <c r="T186" s="14">
        <v>611.51513699999998</v>
      </c>
      <c r="U186" s="27">
        <v>3.7767428321932764E-2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1783</v>
      </c>
      <c r="B187" s="2">
        <v>5979</v>
      </c>
      <c r="C187" s="27">
        <v>7.6020343293070572E-2</v>
      </c>
      <c r="D187" s="2">
        <v>337.575757575757</v>
      </c>
      <c r="E187" s="2">
        <v>6713</v>
      </c>
      <c r="F187" s="27">
        <v>7.9741046504721746E-2</v>
      </c>
      <c r="G187" s="14">
        <v>374.54545454545399</v>
      </c>
      <c r="H187" s="2">
        <v>8684</v>
      </c>
      <c r="I187" s="27">
        <v>9.8211963221406684E-2</v>
      </c>
      <c r="J187" s="14">
        <v>517.57574499999998</v>
      </c>
      <c r="K187" s="27">
        <v>0.45241679210570329</v>
      </c>
      <c r="L187" s="2">
        <v>13904</v>
      </c>
      <c r="M187" s="27">
        <v>7.4930345604363027E-2</v>
      </c>
      <c r="N187" s="2">
        <v>487.27272727272702</v>
      </c>
      <c r="O187" s="2">
        <v>16526</v>
      </c>
      <c r="P187" s="27">
        <v>8.427461919356237E-2</v>
      </c>
      <c r="Q187" s="14">
        <v>484.84848484848402</v>
      </c>
      <c r="R187" s="2">
        <v>19058</v>
      </c>
      <c r="S187" s="27">
        <v>9.4375034044934358E-2</v>
      </c>
      <c r="T187" s="14">
        <v>695.75756799999999</v>
      </c>
      <c r="U187" s="27">
        <v>0.37068469505178364</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122" t="s">
        <v>1785</v>
      </c>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211" t="s">
        <v>1702</v>
      </c>
      <c r="C190" s="211"/>
      <c r="D190" s="211" t="s">
        <v>1703</v>
      </c>
      <c r="E190" s="211" t="s">
        <v>1702</v>
      </c>
      <c r="F190" s="211"/>
      <c r="G190" s="211" t="s">
        <v>1703</v>
      </c>
      <c r="H190" s="211" t="s">
        <v>1702</v>
      </c>
      <c r="I190" s="211"/>
      <c r="J190" s="211" t="s">
        <v>1703</v>
      </c>
      <c r="K190" t="s">
        <v>172</v>
      </c>
      <c r="L190" s="211" t="s">
        <v>1702</v>
      </c>
      <c r="M190" s="211"/>
      <c r="N190" s="211" t="s">
        <v>1703</v>
      </c>
      <c r="O190" s="211" t="s">
        <v>1702</v>
      </c>
      <c r="P190" s="211"/>
      <c r="Q190" s="211" t="s">
        <v>1703</v>
      </c>
      <c r="R190" s="211" t="s">
        <v>1702</v>
      </c>
      <c r="S190" s="211"/>
      <c r="T190" s="211" t="s">
        <v>1703</v>
      </c>
      <c r="U190" t="s">
        <v>172</v>
      </c>
      <c r="V190" s="211" t="s">
        <v>1702</v>
      </c>
      <c r="W190" s="211"/>
      <c r="X190" s="211" t="s">
        <v>1703</v>
      </c>
      <c r="Y190" s="211" t="s">
        <v>1702</v>
      </c>
      <c r="Z190" s="211"/>
      <c r="AA190" s="211" t="s">
        <v>1703</v>
      </c>
      <c r="AB190" s="211" t="s">
        <v>1702</v>
      </c>
      <c r="AC190" s="211"/>
      <c r="AD190" s="211" t="s">
        <v>1703</v>
      </c>
      <c r="AE190" t="s">
        <v>172</v>
      </c>
    </row>
    <row r="191" spans="1:31" x14ac:dyDescent="0.3">
      <c r="A191" t="s">
        <v>174</v>
      </c>
      <c r="B191" s="2">
        <v>105648</v>
      </c>
      <c r="C191" s="27" t="s">
        <v>172</v>
      </c>
      <c r="D191" s="2">
        <v>720.60606060606005</v>
      </c>
      <c r="E191" s="2">
        <v>112439</v>
      </c>
      <c r="F191" s="27" t="s">
        <v>172</v>
      </c>
      <c r="G191" s="14">
        <v>682.42424242424204</v>
      </c>
      <c r="H191" s="2">
        <v>118568</v>
      </c>
      <c r="I191" s="27" t="s">
        <v>172</v>
      </c>
      <c r="J191" s="14">
        <v>895.75756799999999</v>
      </c>
      <c r="K191" s="27">
        <v>0.12229289716795395</v>
      </c>
      <c r="L191" s="2">
        <v>248057</v>
      </c>
      <c r="M191" s="27" t="s">
        <v>172</v>
      </c>
      <c r="N191" s="2">
        <v>1032.72727272727</v>
      </c>
      <c r="O191" s="2">
        <v>259700</v>
      </c>
      <c r="P191" s="27" t="s">
        <v>172</v>
      </c>
      <c r="Q191" s="14">
        <v>948.48484848484804</v>
      </c>
      <c r="R191" s="2">
        <v>273556</v>
      </c>
      <c r="S191" s="27" t="s">
        <v>172</v>
      </c>
      <c r="T191" s="14">
        <v>804.24243200000001</v>
      </c>
      <c r="U191" s="27">
        <v>0.10279492213483192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1786</v>
      </c>
      <c r="B192" s="2">
        <v>19837</v>
      </c>
      <c r="C192" s="27">
        <v>0.18776503104649403</v>
      </c>
      <c r="D192" s="2">
        <v>396.969696969697</v>
      </c>
      <c r="E192" s="2">
        <v>22457</v>
      </c>
      <c r="F192" s="27">
        <v>0.19972607369329148</v>
      </c>
      <c r="G192" s="14">
        <v>358.18181818181802</v>
      </c>
      <c r="H192" s="2">
        <v>26579</v>
      </c>
      <c r="I192" s="27">
        <v>0.22416672289319209</v>
      </c>
      <c r="J192" s="14">
        <v>595.75756799999999</v>
      </c>
      <c r="K192" s="27">
        <v>0.33986994001109039</v>
      </c>
      <c r="L192" s="2">
        <v>52400</v>
      </c>
      <c r="M192" s="27">
        <v>0.2112417710445583</v>
      </c>
      <c r="N192" s="2">
        <v>380.60606060606</v>
      </c>
      <c r="O192" s="2">
        <v>58841</v>
      </c>
      <c r="P192" s="27">
        <v>0.22657296881016559</v>
      </c>
      <c r="Q192" s="14">
        <v>458.78787878787801</v>
      </c>
      <c r="R192" s="2">
        <v>70385</v>
      </c>
      <c r="S192" s="27">
        <v>0.25729649505037361</v>
      </c>
      <c r="T192" s="14">
        <v>513.93939999999998</v>
      </c>
      <c r="U192" s="27">
        <v>0.34322519083969466</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6904</v>
      </c>
      <c r="C193" s="27">
        <v>6.5349083749810688E-2</v>
      </c>
      <c r="D193" s="2">
        <v>276.36363636363598</v>
      </c>
      <c r="E193" s="2">
        <v>7416</v>
      </c>
      <c r="F193" s="27">
        <v>6.5955762680208821E-2</v>
      </c>
      <c r="G193" s="14">
        <v>281.81818181818102</v>
      </c>
      <c r="H193" s="2">
        <v>8568</v>
      </c>
      <c r="I193" s="27">
        <v>7.2262330477025835E-2</v>
      </c>
      <c r="J193" s="14">
        <v>479.39395100000002</v>
      </c>
      <c r="K193" s="27">
        <v>0.2410196987253766</v>
      </c>
      <c r="L193" s="2">
        <v>17970</v>
      </c>
      <c r="M193" s="27">
        <v>7.2443027207456351E-2</v>
      </c>
      <c r="N193" s="2">
        <v>480</v>
      </c>
      <c r="O193" s="2">
        <v>18976</v>
      </c>
      <c r="P193" s="27">
        <v>7.3068925683480945E-2</v>
      </c>
      <c r="Q193" s="14">
        <v>468.48484848484799</v>
      </c>
      <c r="R193" s="2">
        <v>23675</v>
      </c>
      <c r="S193" s="27">
        <v>8.6545350860518511E-2</v>
      </c>
      <c r="T193" s="14">
        <v>759.39390000000003</v>
      </c>
      <c r="U193" s="27">
        <v>0.31747356705620478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1787</v>
      </c>
      <c r="B194" s="2">
        <v>12933</v>
      </c>
      <c r="C194" s="27">
        <v>0.12241594729668333</v>
      </c>
      <c r="D194" s="2">
        <v>360.60606060606</v>
      </c>
      <c r="E194" s="2">
        <v>15041</v>
      </c>
      <c r="F194" s="27">
        <v>0.13377031101308265</v>
      </c>
      <c r="G194" s="14">
        <v>338.18181818181802</v>
      </c>
      <c r="H194" s="2">
        <v>18011</v>
      </c>
      <c r="I194" s="27">
        <v>0.15190439241616624</v>
      </c>
      <c r="J194" s="14">
        <v>523.03030000000001</v>
      </c>
      <c r="K194" s="27">
        <v>0.39263898554086446</v>
      </c>
      <c r="L194" s="2">
        <v>34430</v>
      </c>
      <c r="M194" s="27">
        <v>0.13879874383710195</v>
      </c>
      <c r="N194" s="2">
        <v>500.60606060606</v>
      </c>
      <c r="O194" s="2">
        <v>39865</v>
      </c>
      <c r="P194" s="27">
        <v>0.15350404312668464</v>
      </c>
      <c r="Q194" s="14">
        <v>412.12121212121201</v>
      </c>
      <c r="R194" s="2">
        <v>46710</v>
      </c>
      <c r="S194" s="27">
        <v>0.1707511441898551</v>
      </c>
      <c r="T194" s="14">
        <v>681.81820000000005</v>
      </c>
      <c r="U194" s="27">
        <v>0.35666569851873364</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1788</v>
      </c>
      <c r="B195" s="2">
        <v>12361</v>
      </c>
      <c r="C195" s="27">
        <v>0.11700174163259125</v>
      </c>
      <c r="D195" s="2">
        <v>335.75757575757501</v>
      </c>
      <c r="E195" s="2">
        <v>14384</v>
      </c>
      <c r="F195" s="27">
        <v>0.12792714271738453</v>
      </c>
      <c r="G195" s="14">
        <v>348.48484848484799</v>
      </c>
      <c r="H195" s="2">
        <v>17212</v>
      </c>
      <c r="I195" s="27">
        <v>0.14516564334390392</v>
      </c>
      <c r="J195" s="14">
        <v>511.51513699999998</v>
      </c>
      <c r="K195" s="27">
        <v>0.39244397702451256</v>
      </c>
      <c r="L195" s="2">
        <v>32838</v>
      </c>
      <c r="M195" s="27">
        <v>0.13238086407559552</v>
      </c>
      <c r="N195" s="2">
        <v>480</v>
      </c>
      <c r="O195" s="2">
        <v>37910</v>
      </c>
      <c r="P195" s="27">
        <v>0.14597612629957643</v>
      </c>
      <c r="Q195" s="14">
        <v>440</v>
      </c>
      <c r="R195" s="2">
        <v>44161</v>
      </c>
      <c r="S195" s="27">
        <v>0.16143312521019462</v>
      </c>
      <c r="T195" s="14">
        <v>633.33330000000001</v>
      </c>
      <c r="U195" s="27">
        <v>0.34481393507521774</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1789</v>
      </c>
      <c r="B196" s="2">
        <v>572</v>
      </c>
      <c r="C196" s="27">
        <v>5.4142056640920791E-3</v>
      </c>
      <c r="D196" s="2">
        <v>95.151515151515099</v>
      </c>
      <c r="E196" s="2">
        <v>657</v>
      </c>
      <c r="F196" s="27">
        <v>5.843168295698112E-3</v>
      </c>
      <c r="G196" s="14">
        <v>93.939393939393895</v>
      </c>
      <c r="H196" s="2">
        <v>799</v>
      </c>
      <c r="I196" s="27">
        <v>6.7387490722623303E-3</v>
      </c>
      <c r="J196" s="14">
        <v>133.33332799999999</v>
      </c>
      <c r="K196" s="27">
        <v>0.39685314685314688</v>
      </c>
      <c r="L196" s="2">
        <v>1592</v>
      </c>
      <c r="M196" s="27">
        <v>6.4178797615064278E-3</v>
      </c>
      <c r="N196" s="2">
        <v>158.78787878787799</v>
      </c>
      <c r="O196" s="2">
        <v>1955</v>
      </c>
      <c r="P196" s="27">
        <v>7.5279168271082022E-3</v>
      </c>
      <c r="Q196" s="14">
        <v>184.24242424242399</v>
      </c>
      <c r="R196" s="2">
        <v>2549</v>
      </c>
      <c r="S196" s="27">
        <v>9.3180189796604716E-3</v>
      </c>
      <c r="T196" s="14">
        <v>246.060608</v>
      </c>
      <c r="U196" s="27">
        <v>0.60113065326633164</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1790</v>
      </c>
      <c r="B197" s="2">
        <v>85811</v>
      </c>
      <c r="C197" s="27">
        <v>0.812234968953506</v>
      </c>
      <c r="D197" s="2">
        <v>657.57575757575705</v>
      </c>
      <c r="E197" s="2">
        <v>89982</v>
      </c>
      <c r="F197" s="27">
        <v>0.80027392630670857</v>
      </c>
      <c r="G197" s="14">
        <v>621.21212121212102</v>
      </c>
      <c r="H197" s="2">
        <v>91989</v>
      </c>
      <c r="I197" s="27">
        <v>0.77583327710680794</v>
      </c>
      <c r="J197" s="14">
        <v>832.12120000000004</v>
      </c>
      <c r="K197" s="27">
        <v>7.1995431821095204E-2</v>
      </c>
      <c r="L197" s="2">
        <v>195657</v>
      </c>
      <c r="M197" s="27">
        <v>0.78875822895544168</v>
      </c>
      <c r="N197" s="2">
        <v>921.81818181818198</v>
      </c>
      <c r="O197" s="2">
        <v>200859</v>
      </c>
      <c r="P197" s="27">
        <v>0.77342703118983447</v>
      </c>
      <c r="Q197" s="14">
        <v>819.39393939393904</v>
      </c>
      <c r="R197" s="2">
        <v>203171</v>
      </c>
      <c r="S197" s="27">
        <v>0.74270350494962645</v>
      </c>
      <c r="T197" s="14">
        <v>899.39390000000003</v>
      </c>
      <c r="U197" s="27">
        <v>3.8403941591662959E-2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1791</v>
      </c>
      <c r="B198" s="2">
        <v>14343</v>
      </c>
      <c r="C198" s="27">
        <v>0.13576215356656066</v>
      </c>
      <c r="D198" s="2">
        <v>469.09090909090901</v>
      </c>
      <c r="E198" s="2">
        <v>14584</v>
      </c>
      <c r="F198" s="27">
        <v>0.12970588496873861</v>
      </c>
      <c r="G198" s="14">
        <v>444.84848484848402</v>
      </c>
      <c r="H198" s="2">
        <v>14838</v>
      </c>
      <c r="I198" s="27">
        <v>0.12514337763983538</v>
      </c>
      <c r="J198" s="14">
        <v>661.81820000000005</v>
      </c>
      <c r="K198" s="27">
        <v>3.4511608450115042E-2</v>
      </c>
      <c r="L198" s="2">
        <v>32128</v>
      </c>
      <c r="M198" s="27">
        <v>0.12951861870457193</v>
      </c>
      <c r="N198" s="2">
        <v>686.66666666666595</v>
      </c>
      <c r="O198" s="2">
        <v>31657</v>
      </c>
      <c r="P198" s="27">
        <v>0.12189834424335771</v>
      </c>
      <c r="Q198" s="14">
        <v>709.69696969696895</v>
      </c>
      <c r="R198" s="2">
        <v>33402</v>
      </c>
      <c r="S198" s="27">
        <v>0.12210296977584115</v>
      </c>
      <c r="T198" s="14">
        <v>773.33330000000001</v>
      </c>
      <c r="U198" s="27">
        <v>3.9653884462151394E-2</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1787</v>
      </c>
      <c r="B199" s="2">
        <v>71468</v>
      </c>
      <c r="C199" s="27">
        <v>0.67647281538694537</v>
      </c>
      <c r="D199" s="2">
        <v>575.75757575757495</v>
      </c>
      <c r="E199" s="2">
        <v>75398</v>
      </c>
      <c r="F199" s="27">
        <v>0.67056804133796988</v>
      </c>
      <c r="G199" s="14">
        <v>569.69696969696895</v>
      </c>
      <c r="H199" s="2">
        <v>77151</v>
      </c>
      <c r="I199" s="27">
        <v>0.65068989946697253</v>
      </c>
      <c r="J199" s="14">
        <v>926.66669999999999</v>
      </c>
      <c r="K199" s="27">
        <v>7.9518106005484979E-2</v>
      </c>
      <c r="L199" s="2">
        <v>163529</v>
      </c>
      <c r="M199" s="27">
        <v>0.65923961025086975</v>
      </c>
      <c r="N199" s="2">
        <v>1027.87878787878</v>
      </c>
      <c r="O199" s="2">
        <v>169202</v>
      </c>
      <c r="P199" s="27">
        <v>0.6515286869464767</v>
      </c>
      <c r="Q199" s="14">
        <v>1000.6060606060601</v>
      </c>
      <c r="R199" s="2">
        <v>169769</v>
      </c>
      <c r="S199" s="27">
        <v>0.62060053517378522</v>
      </c>
      <c r="T199" s="14">
        <v>1131.51514</v>
      </c>
      <c r="U199" s="27">
        <v>3.8158369463520234E-2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1788</v>
      </c>
      <c r="B200" s="2">
        <v>66289</v>
      </c>
      <c r="C200" s="27">
        <v>0.62745153718006963</v>
      </c>
      <c r="D200" s="2">
        <v>581.81818181818096</v>
      </c>
      <c r="E200" s="2">
        <v>69801</v>
      </c>
      <c r="F200" s="27">
        <v>0.62078993943382632</v>
      </c>
      <c r="G200" s="14">
        <v>621.81818181818096</v>
      </c>
      <c r="H200" s="2">
        <v>71209</v>
      </c>
      <c r="I200" s="27">
        <v>0.60057519735510423</v>
      </c>
      <c r="J200" s="14">
        <v>913.93939999999998</v>
      </c>
      <c r="K200" s="27">
        <v>7.4220458899666608E-2</v>
      </c>
      <c r="L200" s="2">
        <v>152721</v>
      </c>
      <c r="M200" s="27">
        <v>0.61566897930717535</v>
      </c>
      <c r="N200" s="2">
        <v>998.78787878787898</v>
      </c>
      <c r="O200" s="2">
        <v>158187</v>
      </c>
      <c r="P200" s="27">
        <v>0.60911436272622255</v>
      </c>
      <c r="Q200" s="14">
        <v>1084.84848484848</v>
      </c>
      <c r="R200" s="2">
        <v>157778</v>
      </c>
      <c r="S200" s="27">
        <v>0.5767667314919066</v>
      </c>
      <c r="T200" s="14">
        <v>1155.75757</v>
      </c>
      <c r="U200" s="27">
        <v>3.311266950845005E-2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1789</v>
      </c>
      <c r="B201" s="2">
        <v>5179</v>
      </c>
      <c r="C201" s="27">
        <v>4.9021278206875664E-2</v>
      </c>
      <c r="D201" s="2">
        <v>289.69696969696901</v>
      </c>
      <c r="E201" s="2">
        <v>5597</v>
      </c>
      <c r="F201" s="27">
        <v>4.9778101904143578E-2</v>
      </c>
      <c r="G201" s="14">
        <v>325.45454545454498</v>
      </c>
      <c r="H201" s="2">
        <v>5942</v>
      </c>
      <c r="I201" s="27">
        <v>5.0114702111868296E-2</v>
      </c>
      <c r="J201" s="14">
        <v>455.15152</v>
      </c>
      <c r="K201" s="27">
        <v>0.14732573855956749</v>
      </c>
      <c r="L201" s="2">
        <v>10808</v>
      </c>
      <c r="M201" s="27">
        <v>4.3570630943694393E-2</v>
      </c>
      <c r="N201" s="2">
        <v>525.45454545454504</v>
      </c>
      <c r="O201" s="2">
        <v>11015</v>
      </c>
      <c r="P201" s="27">
        <v>4.2414324220254138E-2</v>
      </c>
      <c r="Q201" s="14">
        <v>444.24242424242402</v>
      </c>
      <c r="R201" s="2">
        <v>11991</v>
      </c>
      <c r="S201" s="27">
        <v>4.3833803681878662E-2</v>
      </c>
      <c r="T201" s="14">
        <v>660</v>
      </c>
      <c r="U201" s="27">
        <v>0.1094559585492228</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122" t="s">
        <v>1792</v>
      </c>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211" t="s">
        <v>1702</v>
      </c>
      <c r="C204" s="211"/>
      <c r="D204" s="211" t="s">
        <v>1703</v>
      </c>
      <c r="E204" s="211" t="s">
        <v>1702</v>
      </c>
      <c r="F204" s="211"/>
      <c r="G204" s="211" t="s">
        <v>1703</v>
      </c>
      <c r="H204" s="211" t="s">
        <v>1702</v>
      </c>
      <c r="I204" s="211"/>
      <c r="J204" s="211" t="s">
        <v>1703</v>
      </c>
      <c r="K204" t="s">
        <v>172</v>
      </c>
      <c r="L204" s="211" t="s">
        <v>1702</v>
      </c>
      <c r="M204" s="211"/>
      <c r="N204" s="211" t="s">
        <v>1703</v>
      </c>
      <c r="O204" s="211" t="s">
        <v>1702</v>
      </c>
      <c r="P204" s="211"/>
      <c r="Q204" s="211" t="s">
        <v>1703</v>
      </c>
      <c r="R204" s="211" t="s">
        <v>1702</v>
      </c>
      <c r="S204" s="211"/>
      <c r="T204" s="211" t="s">
        <v>1703</v>
      </c>
      <c r="U204" t="s">
        <v>172</v>
      </c>
      <c r="V204" s="211" t="s">
        <v>1702</v>
      </c>
      <c r="W204" s="211"/>
      <c r="X204" s="211" t="s">
        <v>1703</v>
      </c>
      <c r="Y204" s="211" t="s">
        <v>1702</v>
      </c>
      <c r="Z204" s="211"/>
      <c r="AA204" s="211" t="s">
        <v>1703</v>
      </c>
      <c r="AB204" s="211" t="s">
        <v>1702</v>
      </c>
      <c r="AC204" s="211"/>
      <c r="AD204" s="211" t="s">
        <v>1703</v>
      </c>
      <c r="AE204" t="s">
        <v>172</v>
      </c>
    </row>
    <row r="205" spans="1:31" x14ac:dyDescent="0.3">
      <c r="A205" t="s">
        <v>174</v>
      </c>
      <c r="B205" s="2">
        <v>26998</v>
      </c>
      <c r="C205" s="27" t="s">
        <v>172</v>
      </c>
      <c r="D205" s="2">
        <v>593.93939393939399</v>
      </c>
      <c r="E205" s="2">
        <v>28254</v>
      </c>
      <c r="F205" s="27" t="s">
        <v>172</v>
      </c>
      <c r="G205" s="14">
        <v>653.33333333333303</v>
      </c>
      <c r="H205" s="2">
        <v>30147</v>
      </c>
      <c r="I205" s="27" t="s">
        <v>172</v>
      </c>
      <c r="J205" s="14">
        <v>969.69695999999999</v>
      </c>
      <c r="K205" s="27">
        <v>0.11663826950144456</v>
      </c>
      <c r="L205" s="2">
        <v>62498</v>
      </c>
      <c r="M205" s="27" t="s">
        <v>172</v>
      </c>
      <c r="N205" s="2">
        <v>866.06060606060601</v>
      </c>
      <c r="O205" s="2">
        <v>63603</v>
      </c>
      <c r="P205" s="27" t="s">
        <v>172</v>
      </c>
      <c r="Q205" s="14">
        <v>940.60606060606005</v>
      </c>
      <c r="R205" s="2">
        <v>71617</v>
      </c>
      <c r="S205" s="27" t="s">
        <v>172</v>
      </c>
      <c r="T205" s="14">
        <v>1058.78784</v>
      </c>
      <c r="U205" s="27">
        <v>0.14590866907741049</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1793</v>
      </c>
      <c r="B206" s="2">
        <v>12661</v>
      </c>
      <c r="C206" s="27">
        <v>0.4689606637528706</v>
      </c>
      <c r="D206" s="2">
        <v>341.81818181818102</v>
      </c>
      <c r="E206" s="2">
        <v>13641</v>
      </c>
      <c r="F206" s="27">
        <v>0.4827988957315778</v>
      </c>
      <c r="G206" s="14">
        <v>469.09090909090901</v>
      </c>
      <c r="H206" s="2">
        <v>15061</v>
      </c>
      <c r="I206" s="27">
        <v>0.4995853650446147</v>
      </c>
      <c r="J206" s="14">
        <v>753.33330000000001</v>
      </c>
      <c r="K206" s="27">
        <v>0.18955848669141459</v>
      </c>
      <c r="L206" s="2">
        <v>30515</v>
      </c>
      <c r="M206" s="27">
        <v>0.48825562417997376</v>
      </c>
      <c r="N206" s="2">
        <v>692.12121212121201</v>
      </c>
      <c r="O206" s="2">
        <v>32213</v>
      </c>
      <c r="P206" s="27">
        <v>0.50646982060594625</v>
      </c>
      <c r="Q206" s="14">
        <v>628.48484848484804</v>
      </c>
      <c r="R206" s="2">
        <v>37455</v>
      </c>
      <c r="S206" s="27">
        <v>0.52299035145286732</v>
      </c>
      <c r="T206" s="14">
        <v>842.42425500000002</v>
      </c>
      <c r="U206" s="27">
        <v>0.22742913321317385</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9229</v>
      </c>
      <c r="C207" s="27">
        <v>0.34184013630639304</v>
      </c>
      <c r="D207" s="2">
        <v>312.72727272727201</v>
      </c>
      <c r="E207" s="2">
        <v>10295</v>
      </c>
      <c r="F207" s="27">
        <v>0.36437318609754371</v>
      </c>
      <c r="G207" s="14">
        <v>385.45454545454498</v>
      </c>
      <c r="H207" s="2">
        <v>10997</v>
      </c>
      <c r="I207" s="27">
        <v>0.36477924834975289</v>
      </c>
      <c r="J207" s="14">
        <v>626.06060000000002</v>
      </c>
      <c r="K207" s="27">
        <v>0.19157005092642757</v>
      </c>
      <c r="L207" s="2">
        <v>23049</v>
      </c>
      <c r="M207" s="27">
        <v>0.36879580146564689</v>
      </c>
      <c r="N207" s="2">
        <v>588.48484848484804</v>
      </c>
      <c r="O207" s="2">
        <v>25012</v>
      </c>
      <c r="P207" s="27">
        <v>0.39325189063408961</v>
      </c>
      <c r="Q207" s="14">
        <v>569.69696969696895</v>
      </c>
      <c r="R207" s="2">
        <v>28611</v>
      </c>
      <c r="S207" s="27">
        <v>0.39950011868690394</v>
      </c>
      <c r="T207" s="14">
        <v>773.93939999999998</v>
      </c>
      <c r="U207" s="27">
        <v>0.24131198750488089</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1794</v>
      </c>
      <c r="B208" s="2">
        <v>7643</v>
      </c>
      <c r="C208" s="27">
        <v>0.28309504407733904</v>
      </c>
      <c r="D208" s="2">
        <v>304.24242424242402</v>
      </c>
      <c r="E208" s="2">
        <v>8168</v>
      </c>
      <c r="F208" s="27">
        <v>0.28909181000920225</v>
      </c>
      <c r="G208" s="14">
        <v>369.09090909090901</v>
      </c>
      <c r="H208" s="2">
        <v>8204</v>
      </c>
      <c r="I208" s="27">
        <v>0.27213321391846618</v>
      </c>
      <c r="J208" s="14">
        <v>547.87879999999996</v>
      </c>
      <c r="K208" s="27">
        <v>7.3400497186968464E-2</v>
      </c>
      <c r="L208" s="2">
        <v>17608</v>
      </c>
      <c r="M208" s="27">
        <v>0.28173701558449871</v>
      </c>
      <c r="N208" s="2">
        <v>589.69696969696895</v>
      </c>
      <c r="O208" s="2">
        <v>18457</v>
      </c>
      <c r="P208" s="27">
        <v>0.2901907142744839</v>
      </c>
      <c r="Q208" s="14">
        <v>515.15151515151501</v>
      </c>
      <c r="R208" s="2">
        <v>19953</v>
      </c>
      <c r="S208" s="27">
        <v>0.27860703464261277</v>
      </c>
      <c r="T208" s="14">
        <v>630.30304000000001</v>
      </c>
      <c r="U208" s="27">
        <v>0.13317810086324397</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1795</v>
      </c>
      <c r="B209" s="2">
        <v>1586</v>
      </c>
      <c r="C209" s="27">
        <v>5.8745092229054004E-2</v>
      </c>
      <c r="D209" s="2">
        <v>140</v>
      </c>
      <c r="E209" s="2">
        <v>2127</v>
      </c>
      <c r="F209" s="27">
        <v>7.528137608834147E-2</v>
      </c>
      <c r="G209" s="14">
        <v>162.42424242424201</v>
      </c>
      <c r="H209" s="2">
        <v>2793</v>
      </c>
      <c r="I209" s="27">
        <v>9.2646034431286689E-2</v>
      </c>
      <c r="J209" s="14">
        <v>276.96969999999999</v>
      </c>
      <c r="K209" s="27">
        <v>0.76103404791929385</v>
      </c>
      <c r="L209" s="2">
        <v>5441</v>
      </c>
      <c r="M209" s="27">
        <v>8.7058785881148196E-2</v>
      </c>
      <c r="N209" s="2">
        <v>274.54545454545399</v>
      </c>
      <c r="O209" s="2">
        <v>6555</v>
      </c>
      <c r="P209" s="27">
        <v>0.10306117635960568</v>
      </c>
      <c r="Q209" s="14">
        <v>296.36363636363598</v>
      </c>
      <c r="R209" s="2">
        <v>8658</v>
      </c>
      <c r="S209" s="27">
        <v>0.12089308404429117</v>
      </c>
      <c r="T209" s="14">
        <v>499.39395100000002</v>
      </c>
      <c r="U209" s="27">
        <v>0.59125160816026467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1796</v>
      </c>
      <c r="B210" s="2">
        <v>3432</v>
      </c>
      <c r="C210" s="27">
        <v>0.1271205274464775</v>
      </c>
      <c r="D210" s="2">
        <v>227.87878787878699</v>
      </c>
      <c r="E210" s="2">
        <v>3346</v>
      </c>
      <c r="F210" s="27">
        <v>0.11842570963403412</v>
      </c>
      <c r="G210" s="14">
        <v>263.636363636363</v>
      </c>
      <c r="H210" s="2">
        <v>4064</v>
      </c>
      <c r="I210" s="27">
        <v>0.13480611669486184</v>
      </c>
      <c r="J210" s="14">
        <v>394.54544099999998</v>
      </c>
      <c r="K210" s="27">
        <v>0.18414918414918416</v>
      </c>
      <c r="L210" s="2">
        <v>7466</v>
      </c>
      <c r="M210" s="27">
        <v>0.11945982271432685</v>
      </c>
      <c r="N210" s="2">
        <v>400</v>
      </c>
      <c r="O210" s="2">
        <v>7201</v>
      </c>
      <c r="P210" s="27">
        <v>0.11321792997185667</v>
      </c>
      <c r="Q210" s="14">
        <v>373.33333333333297</v>
      </c>
      <c r="R210" s="2">
        <v>8844</v>
      </c>
      <c r="S210" s="27">
        <v>0.1234902327659634</v>
      </c>
      <c r="T210" s="14">
        <v>575.75756799999999</v>
      </c>
      <c r="U210" s="27">
        <v>0.18457005089740156</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1794</v>
      </c>
      <c r="B211" s="2">
        <v>3212</v>
      </c>
      <c r="C211" s="27">
        <v>0.11897177568708793</v>
      </c>
      <c r="D211" s="2">
        <v>220</v>
      </c>
      <c r="E211" s="2">
        <v>3088</v>
      </c>
      <c r="F211" s="27">
        <v>0.10929425921993347</v>
      </c>
      <c r="G211" s="14">
        <v>260</v>
      </c>
      <c r="H211" s="2">
        <v>3702</v>
      </c>
      <c r="I211" s="27">
        <v>0.12279828838690417</v>
      </c>
      <c r="J211" s="14">
        <v>380</v>
      </c>
      <c r="K211" s="27">
        <v>0.15255292652552926</v>
      </c>
      <c r="L211" s="2">
        <v>6850</v>
      </c>
      <c r="M211" s="27">
        <v>0.10960350731223399</v>
      </c>
      <c r="N211" s="2">
        <v>410.90909090909099</v>
      </c>
      <c r="O211" s="2">
        <v>6355</v>
      </c>
      <c r="P211" s="27">
        <v>9.9916670597298876E-2</v>
      </c>
      <c r="Q211" s="14">
        <v>356.969696969697</v>
      </c>
      <c r="R211" s="2">
        <v>7796</v>
      </c>
      <c r="S211" s="27">
        <v>0.10885683566750912</v>
      </c>
      <c r="T211" s="14">
        <v>536.96969999999999</v>
      </c>
      <c r="U211" s="27">
        <v>0.1381021897810219</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1795</v>
      </c>
      <c r="B212" s="2">
        <v>220</v>
      </c>
      <c r="C212" s="27">
        <v>8.1487517593895852E-3</v>
      </c>
      <c r="D212" s="2">
        <v>52.727272727272698</v>
      </c>
      <c r="E212" s="2">
        <v>258</v>
      </c>
      <c r="F212" s="27">
        <v>9.1314504141006576E-3</v>
      </c>
      <c r="G212" s="14">
        <v>66.060606060606005</v>
      </c>
      <c r="H212" s="2">
        <v>362</v>
      </c>
      <c r="I212" s="27">
        <v>1.2007828307957675E-2</v>
      </c>
      <c r="J212" s="14">
        <v>107.878784</v>
      </c>
      <c r="K212" s="27">
        <v>0.6454545454545455</v>
      </c>
      <c r="L212" s="2">
        <v>616</v>
      </c>
      <c r="M212" s="27">
        <v>9.8563154020928669E-3</v>
      </c>
      <c r="N212" s="2">
        <v>92.121212121212096</v>
      </c>
      <c r="O212" s="2">
        <v>846</v>
      </c>
      <c r="P212" s="27">
        <v>1.3301259374557804E-2</v>
      </c>
      <c r="Q212" s="14">
        <v>124.84848484848401</v>
      </c>
      <c r="R212" s="2">
        <v>1048</v>
      </c>
      <c r="S212" s="27">
        <v>1.4633397098454277E-2</v>
      </c>
      <c r="T212" s="14">
        <v>162.42424</v>
      </c>
      <c r="U212" s="27">
        <v>0.70129870129870131</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1797</v>
      </c>
      <c r="B213" s="2">
        <v>14337</v>
      </c>
      <c r="C213" s="27">
        <v>0.5310393362471294</v>
      </c>
      <c r="D213" s="2">
        <v>484.24242424242402</v>
      </c>
      <c r="E213" s="2">
        <v>14613</v>
      </c>
      <c r="F213" s="27">
        <v>0.51720110426842214</v>
      </c>
      <c r="G213" s="14">
        <v>478.18181818181802</v>
      </c>
      <c r="H213" s="2">
        <v>15086</v>
      </c>
      <c r="I213" s="27">
        <v>0.5004146349553853</v>
      </c>
      <c r="J213" s="14">
        <v>641.21209999999996</v>
      </c>
      <c r="K213" s="27">
        <v>5.2242449605914766E-2</v>
      </c>
      <c r="L213" s="2">
        <v>31983</v>
      </c>
      <c r="M213" s="27">
        <v>0.51174437582002619</v>
      </c>
      <c r="N213" s="2">
        <v>620.60606060606005</v>
      </c>
      <c r="O213" s="2">
        <v>31390</v>
      </c>
      <c r="P213" s="27">
        <v>0.49353017939405375</v>
      </c>
      <c r="Q213" s="14">
        <v>682.42424242424204</v>
      </c>
      <c r="R213" s="2">
        <v>34162</v>
      </c>
      <c r="S213" s="27">
        <v>0.47700964854713268</v>
      </c>
      <c r="T213" s="14">
        <v>735.15150000000006</v>
      </c>
      <c r="U213" s="27">
        <v>6.8129944032767412E-2</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12018</v>
      </c>
      <c r="C214" s="27">
        <v>0.44514408474701828</v>
      </c>
      <c r="D214" s="2">
        <v>428.48484848484799</v>
      </c>
      <c r="E214" s="2">
        <v>11705</v>
      </c>
      <c r="F214" s="27">
        <v>0.41427762440716359</v>
      </c>
      <c r="G214" s="14">
        <v>415.75757575757501</v>
      </c>
      <c r="H214" s="2">
        <v>12409</v>
      </c>
      <c r="I214" s="27">
        <v>0.41161641291007395</v>
      </c>
      <c r="J214" s="14">
        <v>580.60609999999997</v>
      </c>
      <c r="K214" s="27">
        <v>3.2534531536029289E-2</v>
      </c>
      <c r="L214" s="2">
        <v>27049</v>
      </c>
      <c r="M214" s="27">
        <v>0.432797849531185</v>
      </c>
      <c r="N214" s="2">
        <v>595.15151515151501</v>
      </c>
      <c r="O214" s="2">
        <v>25621</v>
      </c>
      <c r="P214" s="27">
        <v>0.40282691068031384</v>
      </c>
      <c r="Q214" s="14">
        <v>603.030303030303</v>
      </c>
      <c r="R214" s="2">
        <v>28466</v>
      </c>
      <c r="S214" s="27">
        <v>0.39747545973721321</v>
      </c>
      <c r="T214" s="14">
        <v>682.42425500000002</v>
      </c>
      <c r="U214" s="27">
        <v>5.2386409848792934E-2</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1794</v>
      </c>
      <c r="B215" s="2">
        <v>6700</v>
      </c>
      <c r="C215" s="27">
        <v>0.24816653085413734</v>
      </c>
      <c r="D215" s="2">
        <v>343.636363636363</v>
      </c>
      <c r="E215" s="2">
        <v>6416</v>
      </c>
      <c r="F215" s="27">
        <v>0.22708289091810011</v>
      </c>
      <c r="G215" s="14">
        <v>324.24242424242402</v>
      </c>
      <c r="H215" s="2">
        <v>6634</v>
      </c>
      <c r="I215" s="27">
        <v>0.22005506352207516</v>
      </c>
      <c r="J215" s="14">
        <v>412.72726399999999</v>
      </c>
      <c r="K215" s="27">
        <v>-9.8507462686567172E-3</v>
      </c>
      <c r="L215" s="2">
        <v>14520</v>
      </c>
      <c r="M215" s="27">
        <v>0.2323274344779033</v>
      </c>
      <c r="N215" s="2">
        <v>446.666666666666</v>
      </c>
      <c r="O215" s="2">
        <v>13200</v>
      </c>
      <c r="P215" s="27">
        <v>0.20753738031224941</v>
      </c>
      <c r="Q215" s="14">
        <v>524.24242424242402</v>
      </c>
      <c r="R215" s="2">
        <v>13449</v>
      </c>
      <c r="S215" s="27">
        <v>0.18779060837510647</v>
      </c>
      <c r="T215" s="14">
        <v>467.27273600000001</v>
      </c>
      <c r="U215" s="27">
        <v>-7.3760330578512404E-2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1795</v>
      </c>
      <c r="B216" s="2">
        <v>5318</v>
      </c>
      <c r="C216" s="27">
        <v>0.19697755389288096</v>
      </c>
      <c r="D216" s="2">
        <v>244.24242424242399</v>
      </c>
      <c r="E216" s="2">
        <v>5289</v>
      </c>
      <c r="F216" s="27">
        <v>0.18719473348906349</v>
      </c>
      <c r="G216" s="14">
        <v>244.84848484848399</v>
      </c>
      <c r="H216" s="2">
        <v>5775</v>
      </c>
      <c r="I216" s="27">
        <v>0.19156134938799882</v>
      </c>
      <c r="J216" s="14">
        <v>361.21212800000001</v>
      </c>
      <c r="K216" s="27">
        <v>8.5934561865362913E-2</v>
      </c>
      <c r="L216" s="2">
        <v>12529</v>
      </c>
      <c r="M216" s="27">
        <v>0.2004704150532817</v>
      </c>
      <c r="N216" s="2">
        <v>375.75757575757501</v>
      </c>
      <c r="O216" s="2">
        <v>12421</v>
      </c>
      <c r="P216" s="27">
        <v>0.1952895303680644</v>
      </c>
      <c r="Q216" s="14">
        <v>363.030303030303</v>
      </c>
      <c r="R216" s="2">
        <v>15017</v>
      </c>
      <c r="S216" s="27">
        <v>0.20968485136210677</v>
      </c>
      <c r="T216" s="14">
        <v>513.33330000000001</v>
      </c>
      <c r="U216" s="27">
        <v>0.19857929603320296</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1796</v>
      </c>
      <c r="B217" s="2">
        <v>2319</v>
      </c>
      <c r="C217" s="27">
        <v>8.5895251500111125E-2</v>
      </c>
      <c r="D217" s="2">
        <v>204.24242424242399</v>
      </c>
      <c r="E217" s="2">
        <v>2908</v>
      </c>
      <c r="F217" s="27">
        <v>0.10292347986125858</v>
      </c>
      <c r="G217" s="14">
        <v>221.21212121212099</v>
      </c>
      <c r="H217" s="2">
        <v>2677</v>
      </c>
      <c r="I217" s="27">
        <v>8.8798222045311306E-2</v>
      </c>
      <c r="J217" s="14">
        <v>238.78787199999999</v>
      </c>
      <c r="K217" s="27">
        <v>0.154376886589047</v>
      </c>
      <c r="L217" s="2">
        <v>4934</v>
      </c>
      <c r="M217" s="27">
        <v>7.8946526288841246E-2</v>
      </c>
      <c r="N217" s="2">
        <v>332.12121212121201</v>
      </c>
      <c r="O217" s="2">
        <v>5769</v>
      </c>
      <c r="P217" s="27">
        <v>9.0703268713739918E-2</v>
      </c>
      <c r="Q217" s="14">
        <v>317.575757575757</v>
      </c>
      <c r="R217" s="2">
        <v>5696</v>
      </c>
      <c r="S217" s="27">
        <v>7.9534188809919429E-2</v>
      </c>
      <c r="T217" s="14">
        <v>396.96969999999999</v>
      </c>
      <c r="U217" s="27">
        <v>0.15443858937981353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1794</v>
      </c>
      <c r="B218" s="2">
        <v>2096</v>
      </c>
      <c r="C218" s="27">
        <v>7.7635380398548046E-2</v>
      </c>
      <c r="D218" s="2">
        <v>197.575757575757</v>
      </c>
      <c r="E218" s="2">
        <v>2640</v>
      </c>
      <c r="F218" s="27">
        <v>9.3438097260564873E-2</v>
      </c>
      <c r="G218" s="14">
        <v>208.48484848484799</v>
      </c>
      <c r="H218" s="2">
        <v>2469</v>
      </c>
      <c r="I218" s="27">
        <v>8.1898696387700268E-2</v>
      </c>
      <c r="J218" s="14">
        <v>239.393936</v>
      </c>
      <c r="K218" s="27">
        <v>0.17795801526717558</v>
      </c>
      <c r="L218" s="2">
        <v>4331</v>
      </c>
      <c r="M218" s="27">
        <v>6.9298217542961379E-2</v>
      </c>
      <c r="N218" s="2">
        <v>309.69696969696901</v>
      </c>
      <c r="O218" s="2">
        <v>5036</v>
      </c>
      <c r="P218" s="27">
        <v>7.9178655094885461E-2</v>
      </c>
      <c r="Q218" s="14">
        <v>295.75757575757501</v>
      </c>
      <c r="R218" s="2">
        <v>4962</v>
      </c>
      <c r="S218" s="27">
        <v>6.9285225574933329E-2</v>
      </c>
      <c r="T218" s="14">
        <v>392.121216</v>
      </c>
      <c r="U218" s="27">
        <v>0.14569383514199954</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1795</v>
      </c>
      <c r="B219" s="2">
        <v>223</v>
      </c>
      <c r="C219" s="27">
        <v>8.2598711015630794E-3</v>
      </c>
      <c r="D219" s="2">
        <v>63.636363636363598</v>
      </c>
      <c r="E219" s="2">
        <v>268</v>
      </c>
      <c r="F219" s="27">
        <v>9.4853826006937071E-3</v>
      </c>
      <c r="G219" s="14">
        <v>67.878787878787804</v>
      </c>
      <c r="H219" s="2">
        <v>208</v>
      </c>
      <c r="I219" s="27">
        <v>6.8995256576110395E-3</v>
      </c>
      <c r="J219" s="14">
        <v>45.4545441</v>
      </c>
      <c r="K219" s="27">
        <v>-6.726457399103139E-2</v>
      </c>
      <c r="L219" s="2">
        <v>603</v>
      </c>
      <c r="M219" s="27">
        <v>9.6483087458798678E-3</v>
      </c>
      <c r="N219" s="2">
        <v>107.87878787878699</v>
      </c>
      <c r="O219" s="2">
        <v>733</v>
      </c>
      <c r="P219" s="27">
        <v>1.1524613618854457E-2</v>
      </c>
      <c r="Q219" s="14">
        <v>130.30303030303</v>
      </c>
      <c r="R219" s="2">
        <v>734</v>
      </c>
      <c r="S219" s="27">
        <v>1.0248963234986107E-2</v>
      </c>
      <c r="T219" s="14">
        <v>96.363640000000004</v>
      </c>
      <c r="U219" s="27">
        <v>0.21724709784411278</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122" t="s">
        <v>1798</v>
      </c>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211" t="s">
        <v>1702</v>
      </c>
      <c r="C222" s="211"/>
      <c r="D222" s="211" t="s">
        <v>1703</v>
      </c>
      <c r="E222" s="211" t="s">
        <v>1702</v>
      </c>
      <c r="F222" s="211"/>
      <c r="G222" s="211" t="s">
        <v>1703</v>
      </c>
      <c r="H222" s="211" t="s">
        <v>1702</v>
      </c>
      <c r="I222" s="211"/>
      <c r="J222" s="211" t="s">
        <v>1703</v>
      </c>
      <c r="K222" t="s">
        <v>172</v>
      </c>
      <c r="L222" s="211" t="s">
        <v>1702</v>
      </c>
      <c r="M222" s="211"/>
      <c r="N222" s="211" t="s">
        <v>1703</v>
      </c>
      <c r="O222" s="211" t="s">
        <v>1702</v>
      </c>
      <c r="P222" s="211"/>
      <c r="Q222" s="211" t="s">
        <v>1703</v>
      </c>
      <c r="R222" s="211" t="s">
        <v>1702</v>
      </c>
      <c r="S222" s="211"/>
      <c r="T222" s="211" t="s">
        <v>1703</v>
      </c>
      <c r="U222" t="s">
        <v>172</v>
      </c>
      <c r="V222" s="211" t="s">
        <v>1702</v>
      </c>
      <c r="W222" s="211"/>
      <c r="X222" s="211" t="s">
        <v>1703</v>
      </c>
      <c r="Y222" s="211" t="s">
        <v>1702</v>
      </c>
      <c r="Z222" s="211"/>
      <c r="AA222" s="211" t="s">
        <v>1703</v>
      </c>
      <c r="AB222" s="211" t="s">
        <v>1702</v>
      </c>
      <c r="AC222" s="211"/>
      <c r="AD222" s="211" t="s">
        <v>1703</v>
      </c>
      <c r="AE222" t="s">
        <v>172</v>
      </c>
    </row>
    <row r="223" spans="1:31" x14ac:dyDescent="0.3">
      <c r="A223" t="s">
        <v>174</v>
      </c>
      <c r="B223" s="2">
        <v>105648</v>
      </c>
      <c r="C223" s="27" t="s">
        <v>172</v>
      </c>
      <c r="D223" s="2">
        <v>720.60606060606005</v>
      </c>
      <c r="E223" s="2">
        <v>112439</v>
      </c>
      <c r="F223" s="27" t="s">
        <v>172</v>
      </c>
      <c r="G223" s="14">
        <v>682.42424242424204</v>
      </c>
      <c r="H223" s="2">
        <v>118568</v>
      </c>
      <c r="I223" s="27" t="s">
        <v>172</v>
      </c>
      <c r="J223" s="14">
        <v>895.75756799999999</v>
      </c>
      <c r="K223" s="27">
        <v>0.12229289716795395</v>
      </c>
      <c r="L223" s="2">
        <v>248057</v>
      </c>
      <c r="M223" s="27" t="s">
        <v>172</v>
      </c>
      <c r="N223" s="2">
        <v>1032.72727272727</v>
      </c>
      <c r="O223" s="2">
        <v>259700</v>
      </c>
      <c r="P223" s="27" t="s">
        <v>172</v>
      </c>
      <c r="Q223" s="14">
        <v>948.48484848484804</v>
      </c>
      <c r="R223" s="2">
        <v>273556</v>
      </c>
      <c r="S223" s="27" t="s">
        <v>172</v>
      </c>
      <c r="T223" s="14">
        <v>804.24243200000001</v>
      </c>
      <c r="U223" s="27">
        <v>0.10279492213483192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1763</v>
      </c>
      <c r="B224" s="2">
        <v>78650</v>
      </c>
      <c r="C224" s="27">
        <v>0.74445327881266088</v>
      </c>
      <c r="D224" s="2">
        <v>517.57575757575705</v>
      </c>
      <c r="E224" s="2">
        <v>84185</v>
      </c>
      <c r="F224" s="27">
        <v>0.74871708215121091</v>
      </c>
      <c r="G224" s="14">
        <v>618.78787878787796</v>
      </c>
      <c r="H224" s="2">
        <v>88421</v>
      </c>
      <c r="I224" s="27">
        <v>0.74574084069900815</v>
      </c>
      <c r="J224" s="14">
        <v>850.30304000000001</v>
      </c>
      <c r="K224" s="27">
        <v>0.1242339478703115</v>
      </c>
      <c r="L224" s="2">
        <v>185559</v>
      </c>
      <c r="M224" s="27">
        <v>0.74804984338277092</v>
      </c>
      <c r="N224" s="2">
        <v>1049.69696969696</v>
      </c>
      <c r="O224" s="2">
        <v>196097</v>
      </c>
      <c r="P224" s="27">
        <v>0.75509048902579901</v>
      </c>
      <c r="Q224" s="14">
        <v>1229.69696969696</v>
      </c>
      <c r="R224" s="2">
        <v>201939</v>
      </c>
      <c r="S224" s="27">
        <v>0.7381998567021012</v>
      </c>
      <c r="T224" s="14">
        <v>1221.21216</v>
      </c>
      <c r="U224" s="27">
        <v>8.8273810486152654E-2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24507</v>
      </c>
      <c r="C225" s="27">
        <v>0.23196842344388915</v>
      </c>
      <c r="D225" s="2">
        <v>503.030303030303</v>
      </c>
      <c r="E225" s="2">
        <v>26269</v>
      </c>
      <c r="F225" s="27">
        <v>0.2336289010041</v>
      </c>
      <c r="G225" s="14">
        <v>507.27272727272702</v>
      </c>
      <c r="H225" s="2">
        <v>27727</v>
      </c>
      <c r="I225" s="27">
        <v>0.2338489305714864</v>
      </c>
      <c r="J225" s="14">
        <v>743.63635299999999</v>
      </c>
      <c r="K225" s="27">
        <v>0.13139103113396172</v>
      </c>
      <c r="L225" s="2">
        <v>59602</v>
      </c>
      <c r="M225" s="27">
        <v>0.24027542056865961</v>
      </c>
      <c r="N225" s="2">
        <v>846.06060606060601</v>
      </c>
      <c r="O225" s="2">
        <v>63136</v>
      </c>
      <c r="P225" s="27">
        <v>0.24311128224874856</v>
      </c>
      <c r="Q225" s="14">
        <v>877.57575757575705</v>
      </c>
      <c r="R225" s="2">
        <v>63848</v>
      </c>
      <c r="S225" s="27">
        <v>0.23340010820453583</v>
      </c>
      <c r="T225" s="14">
        <v>941.81820000000005</v>
      </c>
      <c r="U225" s="27">
        <v>7.1239220160397299E-2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17183</v>
      </c>
      <c r="C226" s="27">
        <v>0.16264387399666819</v>
      </c>
      <c r="D226" s="2">
        <v>538.18181818181802</v>
      </c>
      <c r="E226" s="2">
        <v>18362</v>
      </c>
      <c r="F226" s="27">
        <v>0.16330632609681695</v>
      </c>
      <c r="G226" s="14">
        <v>600.60606060606005</v>
      </c>
      <c r="H226" s="2">
        <v>18539</v>
      </c>
      <c r="I226" s="27">
        <v>0.15635753322987653</v>
      </c>
      <c r="J226" s="14">
        <v>644.24243200000001</v>
      </c>
      <c r="K226" s="27">
        <v>7.8915206890531345E-2</v>
      </c>
      <c r="L226" s="2">
        <v>38120</v>
      </c>
      <c r="M226" s="27">
        <v>0.15367435710340768</v>
      </c>
      <c r="N226" s="2">
        <v>836.969696969697</v>
      </c>
      <c r="O226" s="2">
        <v>40420</v>
      </c>
      <c r="P226" s="27">
        <v>0.15564112437427802</v>
      </c>
      <c r="Q226" s="14">
        <v>839.39393939393904</v>
      </c>
      <c r="R226" s="2">
        <v>42009</v>
      </c>
      <c r="S226" s="27">
        <v>0.15356636301159543</v>
      </c>
      <c r="T226" s="14">
        <v>926.66669999999999</v>
      </c>
      <c r="U226" s="27">
        <v>0.10201993704092339</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18828</v>
      </c>
      <c r="C227" s="27">
        <v>0.17821444797819172</v>
      </c>
      <c r="D227" s="2">
        <v>529.09090909090901</v>
      </c>
      <c r="E227" s="2">
        <v>18751</v>
      </c>
      <c r="F227" s="27">
        <v>0.1667659797757006</v>
      </c>
      <c r="G227" s="14">
        <v>495.15151515151501</v>
      </c>
      <c r="H227" s="2">
        <v>21342</v>
      </c>
      <c r="I227" s="27">
        <v>0.17999797584508467</v>
      </c>
      <c r="J227" s="14">
        <v>769.09090000000003</v>
      </c>
      <c r="K227" s="27">
        <v>0.13352453792224347</v>
      </c>
      <c r="L227" s="2">
        <v>40584</v>
      </c>
      <c r="M227" s="27">
        <v>0.16360755794031209</v>
      </c>
      <c r="N227" s="2">
        <v>836.969696969697</v>
      </c>
      <c r="O227" s="2">
        <v>41615</v>
      </c>
      <c r="P227" s="27">
        <v>0.16024258760107818</v>
      </c>
      <c r="Q227" s="14">
        <v>818.78787878787898</v>
      </c>
      <c r="R227" s="2">
        <v>46904</v>
      </c>
      <c r="S227" s="27">
        <v>0.1714603225664946</v>
      </c>
      <c r="T227" s="14">
        <v>1014.54547</v>
      </c>
      <c r="U227" s="27">
        <v>0.15572639463828108</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10731</v>
      </c>
      <c r="C228" s="27">
        <v>0.10157314856883234</v>
      </c>
      <c r="D228" s="2">
        <v>384.84848484848402</v>
      </c>
      <c r="E228" s="2">
        <v>11328</v>
      </c>
      <c r="F228" s="27">
        <v>0.10074796111669439</v>
      </c>
      <c r="G228" s="14">
        <v>436.969696969697</v>
      </c>
      <c r="H228" s="2">
        <v>12216</v>
      </c>
      <c r="I228" s="27">
        <v>0.1030294851899332</v>
      </c>
      <c r="J228" s="14">
        <v>596.36364700000001</v>
      </c>
      <c r="K228" s="27">
        <v>0.13838412077159631</v>
      </c>
      <c r="L228" s="2">
        <v>26682</v>
      </c>
      <c r="M228" s="27">
        <v>0.10756398730936841</v>
      </c>
      <c r="N228" s="2">
        <v>639.39393939393904</v>
      </c>
      <c r="O228" s="2">
        <v>27735</v>
      </c>
      <c r="P228" s="27">
        <v>0.10679630342703118</v>
      </c>
      <c r="Q228" s="14">
        <v>655.15151515151501</v>
      </c>
      <c r="R228" s="2">
        <v>27461</v>
      </c>
      <c r="S228" s="27">
        <v>0.10038529588091652</v>
      </c>
      <c r="T228" s="14">
        <v>822.42425500000002</v>
      </c>
      <c r="U228" s="27">
        <v>2.9195712465332434E-2</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4025</v>
      </c>
      <c r="C229" s="27">
        <v>3.809821293351507E-2</v>
      </c>
      <c r="D229" s="2">
        <v>250.90909090909</v>
      </c>
      <c r="E229" s="2">
        <v>5840</v>
      </c>
      <c r="F229" s="27">
        <v>5.1939273739538772E-2</v>
      </c>
      <c r="G229" s="14">
        <v>364.84848484848402</v>
      </c>
      <c r="H229" s="2">
        <v>5094</v>
      </c>
      <c r="I229" s="27">
        <v>4.2962688077727545E-2</v>
      </c>
      <c r="J229" s="14">
        <v>306.06060000000002</v>
      </c>
      <c r="K229" s="27">
        <v>0.26559006211180125</v>
      </c>
      <c r="L229" s="2">
        <v>11618</v>
      </c>
      <c r="M229" s="27">
        <v>4.6836009465566382E-2</v>
      </c>
      <c r="N229" s="2">
        <v>408.48484848484799</v>
      </c>
      <c r="O229" s="2">
        <v>14515</v>
      </c>
      <c r="P229" s="27">
        <v>5.5891413169041199E-2</v>
      </c>
      <c r="Q229" s="14">
        <v>530.90909090909099</v>
      </c>
      <c r="R229" s="2">
        <v>12948</v>
      </c>
      <c r="S229" s="27">
        <v>4.7332173302724122E-2</v>
      </c>
      <c r="T229" s="14">
        <v>529.09090000000003</v>
      </c>
      <c r="U229" s="27">
        <v>0.11447753485970047</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3376</v>
      </c>
      <c r="C230" s="27">
        <v>3.1955171891564438E-2</v>
      </c>
      <c r="D230" s="2">
        <v>228.48484848484799</v>
      </c>
      <c r="E230" s="2">
        <v>3635</v>
      </c>
      <c r="F230" s="27">
        <v>3.2328640418360179E-2</v>
      </c>
      <c r="G230" s="14">
        <v>282.42424242424198</v>
      </c>
      <c r="H230" s="2">
        <v>3503</v>
      </c>
      <c r="I230" s="27">
        <v>2.9544227784899804E-2</v>
      </c>
      <c r="J230" s="14">
        <v>277.57574499999998</v>
      </c>
      <c r="K230" s="27">
        <v>3.7618483412322275E-2</v>
      </c>
      <c r="L230" s="2">
        <v>8953</v>
      </c>
      <c r="M230" s="27">
        <v>3.6092510995456691E-2</v>
      </c>
      <c r="N230" s="2">
        <v>360.60606060606</v>
      </c>
      <c r="O230" s="2">
        <v>8676</v>
      </c>
      <c r="P230" s="27">
        <v>3.3407778205621873E-2</v>
      </c>
      <c r="Q230" s="14">
        <v>424.24242424242402</v>
      </c>
      <c r="R230" s="2">
        <v>8769</v>
      </c>
      <c r="S230" s="27">
        <v>3.2055593735834713E-2</v>
      </c>
      <c r="T230" s="14">
        <v>436.36364700000001</v>
      </c>
      <c r="U230" s="27">
        <v>-2.0551770356305149E-2</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1768</v>
      </c>
      <c r="B231" s="2">
        <v>26998</v>
      </c>
      <c r="C231" s="27">
        <v>0.25554672118733907</v>
      </c>
      <c r="D231" s="2">
        <v>593.93939393939399</v>
      </c>
      <c r="E231" s="2">
        <v>28254</v>
      </c>
      <c r="F231" s="27">
        <v>0.25128291784878914</v>
      </c>
      <c r="G231" s="14">
        <v>653.33333333333303</v>
      </c>
      <c r="H231" s="2">
        <v>30147</v>
      </c>
      <c r="I231" s="27">
        <v>0.25425915930099185</v>
      </c>
      <c r="J231" s="14">
        <v>969.69695999999999</v>
      </c>
      <c r="K231" s="27">
        <v>0.11663826950144456</v>
      </c>
      <c r="L231" s="2">
        <v>62498</v>
      </c>
      <c r="M231" s="27">
        <v>0.25195015661722908</v>
      </c>
      <c r="N231" s="2">
        <v>866.06060606060601</v>
      </c>
      <c r="O231" s="2">
        <v>63603</v>
      </c>
      <c r="P231" s="27">
        <v>0.24490951097420099</v>
      </c>
      <c r="Q231" s="14">
        <v>940.60606060606005</v>
      </c>
      <c r="R231" s="2">
        <v>71617</v>
      </c>
      <c r="S231" s="27">
        <v>0.2618001432978988</v>
      </c>
      <c r="T231" s="14">
        <v>1058.78784</v>
      </c>
      <c r="U231" s="27">
        <v>0.14590866907741049</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21247</v>
      </c>
      <c r="C232" s="27">
        <v>0.20111123731637134</v>
      </c>
      <c r="D232" s="2">
        <v>541.21212121212102</v>
      </c>
      <c r="E232" s="2">
        <v>22000</v>
      </c>
      <c r="F232" s="27">
        <v>0.19566164764894742</v>
      </c>
      <c r="G232" s="14">
        <v>533.33333333333303</v>
      </c>
      <c r="H232" s="2">
        <v>23406</v>
      </c>
      <c r="I232" s="27">
        <v>0.1974057081168612</v>
      </c>
      <c r="J232" s="14">
        <v>864.84849999999994</v>
      </c>
      <c r="K232" s="27">
        <v>0.10161434555466654</v>
      </c>
      <c r="L232" s="2">
        <v>50098</v>
      </c>
      <c r="M232" s="27">
        <v>0.20196164591202828</v>
      </c>
      <c r="N232" s="2">
        <v>772.12121212121201</v>
      </c>
      <c r="O232" s="2">
        <v>50633</v>
      </c>
      <c r="P232" s="27">
        <v>0.19496726992683866</v>
      </c>
      <c r="Q232" s="14">
        <v>864.24242424242402</v>
      </c>
      <c r="R232" s="2">
        <v>57077</v>
      </c>
      <c r="S232" s="27">
        <v>0.20864832063635966</v>
      </c>
      <c r="T232" s="14">
        <v>982.42425500000002</v>
      </c>
      <c r="U232" s="27">
        <v>0.13930695836161125</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4861</v>
      </c>
      <c r="C233" s="27">
        <v>4.6011282750265031E-2</v>
      </c>
      <c r="D233" s="2">
        <v>309.09090909090901</v>
      </c>
      <c r="E233" s="2">
        <v>4905</v>
      </c>
      <c r="F233" s="27">
        <v>4.3623653714458505E-2</v>
      </c>
      <c r="G233" s="14">
        <v>323.636363636363</v>
      </c>
      <c r="H233" s="2">
        <v>5608</v>
      </c>
      <c r="I233" s="27">
        <v>4.7297753188043995E-2</v>
      </c>
      <c r="J233" s="14">
        <v>424.84848</v>
      </c>
      <c r="K233" s="27">
        <v>0.15367208393334705</v>
      </c>
      <c r="L233" s="2">
        <v>10133</v>
      </c>
      <c r="M233" s="27">
        <v>4.0849482175467737E-2</v>
      </c>
      <c r="N233" s="2">
        <v>474.54545454545399</v>
      </c>
      <c r="O233" s="2">
        <v>10419</v>
      </c>
      <c r="P233" s="27">
        <v>4.0119368502117829E-2</v>
      </c>
      <c r="Q233" s="14">
        <v>481.21212121212102</v>
      </c>
      <c r="R233" s="2">
        <v>12251</v>
      </c>
      <c r="S233" s="27">
        <v>4.4784248928921321E-2</v>
      </c>
      <c r="T233" s="14">
        <v>630.90909999999997</v>
      </c>
      <c r="U233" s="27">
        <v>0.20902003355373533</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604</v>
      </c>
      <c r="C234" s="27">
        <v>5.7170982886566709E-3</v>
      </c>
      <c r="D234" s="2">
        <v>128.48484848484799</v>
      </c>
      <c r="E234" s="2">
        <v>935</v>
      </c>
      <c r="F234" s="27">
        <v>8.3156200250802653E-3</v>
      </c>
      <c r="G234" s="14">
        <v>155.15151515151501</v>
      </c>
      <c r="H234" s="2">
        <v>587</v>
      </c>
      <c r="I234" s="27">
        <v>4.9507455637271443E-3</v>
      </c>
      <c r="J234" s="14">
        <v>126.666664</v>
      </c>
      <c r="K234" s="27">
        <v>-2.8145695364238412E-2</v>
      </c>
      <c r="L234" s="2">
        <v>1488</v>
      </c>
      <c r="M234" s="27">
        <v>5.9986212846240986E-3</v>
      </c>
      <c r="N234" s="2">
        <v>193.333333333333</v>
      </c>
      <c r="O234" s="2">
        <v>1767</v>
      </c>
      <c r="P234" s="27">
        <v>6.8040046207162109E-3</v>
      </c>
      <c r="Q234" s="14">
        <v>212.72727272727201</v>
      </c>
      <c r="R234" s="2">
        <v>1137</v>
      </c>
      <c r="S234" s="27">
        <v>4.1563701764903713E-3</v>
      </c>
      <c r="T234" s="14">
        <v>160.606064</v>
      </c>
      <c r="U234" s="27">
        <v>-0.23588709677419356</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224</v>
      </c>
      <c r="C235" s="27">
        <v>2.1202483719521431E-3</v>
      </c>
      <c r="D235" s="2">
        <v>78.787878787878796</v>
      </c>
      <c r="E235" s="2">
        <v>306</v>
      </c>
      <c r="F235" s="27">
        <v>2.7214756445717234E-3</v>
      </c>
      <c r="G235" s="14">
        <v>93.939393939393895</v>
      </c>
      <c r="H235" s="2">
        <v>294</v>
      </c>
      <c r="I235" s="27">
        <v>2.4795897712704944E-3</v>
      </c>
      <c r="J235" s="14">
        <v>119.393936</v>
      </c>
      <c r="K235" s="27">
        <v>0.3125</v>
      </c>
      <c r="L235" s="2">
        <v>563</v>
      </c>
      <c r="M235" s="27">
        <v>2.2696396392764568E-3</v>
      </c>
      <c r="N235" s="2">
        <v>113.333333333333</v>
      </c>
      <c r="O235" s="2">
        <v>550</v>
      </c>
      <c r="P235" s="27">
        <v>2.1178282633808241E-3</v>
      </c>
      <c r="Q235" s="14">
        <v>113.939393939393</v>
      </c>
      <c r="R235" s="2">
        <v>674</v>
      </c>
      <c r="S235" s="27">
        <v>2.4638465250259546E-3</v>
      </c>
      <c r="T235" s="14">
        <v>146.060608</v>
      </c>
      <c r="U235" s="27">
        <v>0.19715808170515098</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40</v>
      </c>
      <c r="C236" s="27">
        <v>3.7861578070573981E-4</v>
      </c>
      <c r="D236" s="2">
        <v>23.030303030302999</v>
      </c>
      <c r="E236" s="2">
        <v>108</v>
      </c>
      <c r="F236" s="27">
        <v>9.6052081573119643E-4</v>
      </c>
      <c r="G236" s="14">
        <v>53.3333333333333</v>
      </c>
      <c r="H236" s="2">
        <v>226</v>
      </c>
      <c r="I236" s="27">
        <v>1.9060792119290197E-3</v>
      </c>
      <c r="J236" s="14">
        <v>81.212119999999999</v>
      </c>
      <c r="K236" s="27">
        <v>4.6500000000000004</v>
      </c>
      <c r="L236" s="2">
        <v>182</v>
      </c>
      <c r="M236" s="27">
        <v>7.3370233454407661E-4</v>
      </c>
      <c r="N236" s="2">
        <v>56.363636363636303</v>
      </c>
      <c r="O236" s="2">
        <v>134</v>
      </c>
      <c r="P236" s="27">
        <v>5.1597997689641897E-4</v>
      </c>
      <c r="Q236" s="14">
        <v>55.151515151515099</v>
      </c>
      <c r="R236" s="2">
        <v>341</v>
      </c>
      <c r="S236" s="27">
        <v>1.2465454970828642E-3</v>
      </c>
      <c r="T236" s="14">
        <v>111.515152</v>
      </c>
      <c r="U236" s="27">
        <v>0.87362637362637363</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16</v>
      </c>
      <c r="C237" s="27">
        <v>1.5144631228229593E-4</v>
      </c>
      <c r="D237" s="2">
        <v>15.151515151515101</v>
      </c>
      <c r="E237" s="2">
        <v>0</v>
      </c>
      <c r="F237" s="27">
        <v>0</v>
      </c>
      <c r="G237" s="14">
        <v>16.969696969696901</v>
      </c>
      <c r="H237" s="2">
        <v>3</v>
      </c>
      <c r="I237" s="27">
        <v>2.5301936441535657E-5</v>
      </c>
      <c r="J237" s="14">
        <v>7.2727274900000003</v>
      </c>
      <c r="K237" s="27">
        <v>-0.8125</v>
      </c>
      <c r="L237" s="2">
        <v>28</v>
      </c>
      <c r="M237" s="27">
        <v>1.1287728223755024E-4</v>
      </c>
      <c r="N237" s="2">
        <v>18.7878787878787</v>
      </c>
      <c r="O237" s="2">
        <v>100</v>
      </c>
      <c r="P237" s="27">
        <v>3.850596842510589E-4</v>
      </c>
      <c r="Q237" s="14">
        <v>52.727272727272698</v>
      </c>
      <c r="R237" s="2">
        <v>24</v>
      </c>
      <c r="S237" s="27">
        <v>8.7733407419321826E-5</v>
      </c>
      <c r="T237" s="14">
        <v>21.212122000000001</v>
      </c>
      <c r="U237" s="27">
        <v>-0.14285714285714285</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6</v>
      </c>
      <c r="C238" s="27">
        <v>5.679236710586097E-5</v>
      </c>
      <c r="D238" s="2">
        <v>6.0606060606060597</v>
      </c>
      <c r="E238" s="2">
        <v>0</v>
      </c>
      <c r="F238" s="27">
        <v>0</v>
      </c>
      <c r="G238" s="14">
        <v>16.969696969696901</v>
      </c>
      <c r="H238" s="2">
        <v>23</v>
      </c>
      <c r="I238" s="27">
        <v>1.9398151271844005E-4</v>
      </c>
      <c r="J238" s="14">
        <v>23.636364</v>
      </c>
      <c r="K238" s="27">
        <v>2.8333333333333335</v>
      </c>
      <c r="L238" s="2">
        <v>6</v>
      </c>
      <c r="M238" s="27">
        <v>2.4187989050903623E-5</v>
      </c>
      <c r="N238" s="2">
        <v>6.0606060606060597</v>
      </c>
      <c r="O238" s="2">
        <v>0</v>
      </c>
      <c r="P238" s="27">
        <v>0</v>
      </c>
      <c r="Q238" s="14">
        <v>16.969696969696901</v>
      </c>
      <c r="R238" s="2">
        <v>113</v>
      </c>
      <c r="S238" s="27">
        <v>4.1307812659930693E-4</v>
      </c>
      <c r="T238" s="14">
        <v>61.818179999999998</v>
      </c>
      <c r="U238" s="27">
        <v>17.833333333333332</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122" t="s">
        <v>1799</v>
      </c>
      <c r="B240" s="122"/>
      <c r="C240" s="122"/>
      <c r="D240" s="122"/>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211" t="s">
        <v>1702</v>
      </c>
      <c r="C241" s="211"/>
      <c r="D241" s="211" t="s">
        <v>1703</v>
      </c>
      <c r="E241" s="211" t="s">
        <v>1702</v>
      </c>
      <c r="F241" s="211"/>
      <c r="G241" s="211" t="s">
        <v>1703</v>
      </c>
      <c r="H241" s="211" t="s">
        <v>1702</v>
      </c>
      <c r="I241" s="211"/>
      <c r="J241" s="211" t="s">
        <v>1703</v>
      </c>
      <c r="K241" t="s">
        <v>172</v>
      </c>
      <c r="L241" s="211" t="s">
        <v>1702</v>
      </c>
      <c r="M241" s="211"/>
      <c r="N241" s="211" t="s">
        <v>1703</v>
      </c>
      <c r="O241" s="211" t="s">
        <v>1702</v>
      </c>
      <c r="P241" s="211"/>
      <c r="Q241" s="211" t="s">
        <v>1703</v>
      </c>
      <c r="R241" s="211" t="s">
        <v>1702</v>
      </c>
      <c r="S241" s="211"/>
      <c r="T241" s="211" t="s">
        <v>1703</v>
      </c>
      <c r="U241" t="s">
        <v>172</v>
      </c>
      <c r="V241" s="211" t="s">
        <v>1702</v>
      </c>
      <c r="W241" s="211"/>
      <c r="X241" s="211" t="s">
        <v>1703</v>
      </c>
      <c r="Y241" s="211" t="s">
        <v>1702</v>
      </c>
      <c r="Z241" s="211"/>
      <c r="AA241" s="211" t="s">
        <v>1703</v>
      </c>
      <c r="AB241" s="211" t="s">
        <v>1702</v>
      </c>
      <c r="AC241" s="211"/>
      <c r="AD241" s="211" t="s">
        <v>1703</v>
      </c>
      <c r="AE241" t="s">
        <v>172</v>
      </c>
    </row>
    <row r="242" spans="1:31" x14ac:dyDescent="0.3">
      <c r="A242" t="s">
        <v>174</v>
      </c>
      <c r="B242" s="2">
        <v>327304</v>
      </c>
      <c r="C242" s="27" t="s">
        <v>172</v>
      </c>
      <c r="D242" s="2">
        <v>840</v>
      </c>
      <c r="E242" s="2">
        <v>360582</v>
      </c>
      <c r="F242" s="27" t="s">
        <v>172</v>
      </c>
      <c r="G242" s="14">
        <v>278.18181818181802</v>
      </c>
      <c r="H242" s="2">
        <v>375672</v>
      </c>
      <c r="I242" s="27" t="s">
        <v>172</v>
      </c>
      <c r="J242" s="14">
        <v>358.78787199999999</v>
      </c>
      <c r="K242" s="27">
        <v>0.14777699019871435</v>
      </c>
      <c r="L242" s="2">
        <v>777622</v>
      </c>
      <c r="M242" s="27" t="s">
        <v>172</v>
      </c>
      <c r="N242" s="2">
        <v>1543.0303030303</v>
      </c>
      <c r="O242" s="2">
        <v>834229</v>
      </c>
      <c r="P242" s="27" t="s">
        <v>172</v>
      </c>
      <c r="Q242" s="14">
        <v>1025.45454545454</v>
      </c>
      <c r="R242" s="2">
        <v>861063</v>
      </c>
      <c r="S242" s="27" t="s">
        <v>172</v>
      </c>
      <c r="T242" s="14">
        <v>966.06060000000002</v>
      </c>
      <c r="U242" s="27">
        <v>0.10730277692760751</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1800</v>
      </c>
      <c r="B243" s="2">
        <v>56749</v>
      </c>
      <c r="C243" s="27">
        <v>0.17338315449857014</v>
      </c>
      <c r="D243" s="2">
        <v>1767.27272727272</v>
      </c>
      <c r="E243" s="2">
        <v>71557</v>
      </c>
      <c r="F243" s="27">
        <v>0.19844861917677534</v>
      </c>
      <c r="G243" s="14">
        <v>2235.15151515151</v>
      </c>
      <c r="H243" s="2">
        <v>64679</v>
      </c>
      <c r="I243" s="27">
        <v>0.1721688068314913</v>
      </c>
      <c r="J243" s="14">
        <v>2386.6667499999999</v>
      </c>
      <c r="K243" s="27">
        <v>0.13973814516555358</v>
      </c>
      <c r="L243" s="2">
        <v>159967</v>
      </c>
      <c r="M243" s="27">
        <v>0.20571305852972266</v>
      </c>
      <c r="N243" s="2">
        <v>2998.1818181818098</v>
      </c>
      <c r="O243" s="2">
        <v>195744</v>
      </c>
      <c r="P243" s="27">
        <v>0.23464060827422686</v>
      </c>
      <c r="Q243" s="14">
        <v>3423.0303030302998</v>
      </c>
      <c r="R243" s="2">
        <v>175902</v>
      </c>
      <c r="S243" s="27">
        <v>0.2042847039066828</v>
      </c>
      <c r="T243" s="14">
        <v>3686.0605500000001</v>
      </c>
      <c r="U243" s="27">
        <v>9.9614295448436238E-2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1801</v>
      </c>
      <c r="B244" s="2">
        <v>25326</v>
      </c>
      <c r="C244" s="27">
        <v>7.7377606139857752E-2</v>
      </c>
      <c r="D244" s="2">
        <v>963.030303030303</v>
      </c>
      <c r="E244" s="2">
        <v>32012</v>
      </c>
      <c r="F244" s="27">
        <v>8.8778696662617659E-2</v>
      </c>
      <c r="G244" s="14">
        <v>1190.9090909090901</v>
      </c>
      <c r="H244" s="2">
        <v>28098</v>
      </c>
      <c r="I244" s="27">
        <v>7.4793969207180733E-2</v>
      </c>
      <c r="J244" s="14">
        <v>1157.57581</v>
      </c>
      <c r="K244" s="27">
        <v>0.10945273631840796</v>
      </c>
      <c r="L244" s="2">
        <v>72337</v>
      </c>
      <c r="M244" s="27">
        <v>9.3023345532919591E-2</v>
      </c>
      <c r="N244" s="2">
        <v>1613.9393939393899</v>
      </c>
      <c r="O244" s="2">
        <v>87585</v>
      </c>
      <c r="P244" s="27">
        <v>0.10498915765335418</v>
      </c>
      <c r="Q244" s="14">
        <v>1840.6060606060601</v>
      </c>
      <c r="R244" s="2">
        <v>78567</v>
      </c>
      <c r="S244" s="27">
        <v>9.1244194675650911E-2</v>
      </c>
      <c r="T244" s="14">
        <v>2079.3939999999998</v>
      </c>
      <c r="U244" s="27">
        <v>8.6124666491560337E-2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1802</v>
      </c>
      <c r="B245" s="2">
        <v>4499</v>
      </c>
      <c r="C245" s="27">
        <v>1.3745630973040353E-2</v>
      </c>
      <c r="D245" s="2">
        <v>287.87878787878702</v>
      </c>
      <c r="E245" s="2">
        <v>4573</v>
      </c>
      <c r="F245" s="27">
        <v>1.2682274766904615E-2</v>
      </c>
      <c r="G245" s="14">
        <v>315.75757575757501</v>
      </c>
      <c r="H245" s="2">
        <v>3791</v>
      </c>
      <c r="I245" s="27">
        <v>1.0091249813667241E-2</v>
      </c>
      <c r="J245" s="14">
        <v>404.24243200000001</v>
      </c>
      <c r="K245" s="27">
        <v>-0.15736830406757057</v>
      </c>
      <c r="L245" s="2">
        <v>11797</v>
      </c>
      <c r="M245" s="27">
        <v>1.5170609885008398E-2</v>
      </c>
      <c r="N245" s="2">
        <v>463.636363636363</v>
      </c>
      <c r="O245" s="2">
        <v>12453</v>
      </c>
      <c r="P245" s="27">
        <v>1.4927555862958491E-2</v>
      </c>
      <c r="Q245" s="14">
        <v>472.12121212121201</v>
      </c>
      <c r="R245" s="2">
        <v>9210</v>
      </c>
      <c r="S245" s="27">
        <v>1.0696081471390595E-2</v>
      </c>
      <c r="T245" s="14">
        <v>493.33334400000001</v>
      </c>
      <c r="U245" s="27">
        <v>-0.21929304060354327</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1803</v>
      </c>
      <c r="B246" s="2">
        <v>709</v>
      </c>
      <c r="C246" s="27">
        <v>2.1661818981741745E-3</v>
      </c>
      <c r="D246" s="2">
        <v>133.333333333333</v>
      </c>
      <c r="E246" s="2">
        <v>877</v>
      </c>
      <c r="F246" s="27">
        <v>2.4321790882517709E-3</v>
      </c>
      <c r="G246" s="14">
        <v>119.39393939393899</v>
      </c>
      <c r="H246" s="2">
        <v>742</v>
      </c>
      <c r="I246" s="27">
        <v>1.9751272386549969E-3</v>
      </c>
      <c r="J246" s="14">
        <v>133.33332799999999</v>
      </c>
      <c r="K246" s="27">
        <v>4.6544428772919602E-2</v>
      </c>
      <c r="L246" s="2">
        <v>1865</v>
      </c>
      <c r="M246" s="27">
        <v>2.3983374955955463E-3</v>
      </c>
      <c r="N246" s="2">
        <v>235.75757575757501</v>
      </c>
      <c r="O246" s="2">
        <v>2255</v>
      </c>
      <c r="P246" s="27">
        <v>2.703094713801606E-3</v>
      </c>
      <c r="Q246" s="14">
        <v>228.48484848484799</v>
      </c>
      <c r="R246" s="2">
        <v>2253</v>
      </c>
      <c r="S246" s="27">
        <v>2.6165332850209568E-3</v>
      </c>
      <c r="T246" s="14">
        <v>263.63635299999999</v>
      </c>
      <c r="U246" s="27">
        <v>0.20804289544235924</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1804</v>
      </c>
      <c r="B247" s="2">
        <v>3673</v>
      </c>
      <c r="C247" s="27">
        <v>1.1221983232713319E-2</v>
      </c>
      <c r="D247" s="2">
        <v>312.72727272727201</v>
      </c>
      <c r="E247" s="2">
        <v>4752</v>
      </c>
      <c r="F247" s="27">
        <v>1.3178694443982229E-2</v>
      </c>
      <c r="G247" s="14">
        <v>292.72727272727201</v>
      </c>
      <c r="H247" s="2">
        <v>4665</v>
      </c>
      <c r="I247" s="27">
        <v>1.2417747396665176E-2</v>
      </c>
      <c r="J247" s="14">
        <v>530.90909999999997</v>
      </c>
      <c r="K247" s="27">
        <v>0.27007895453307923</v>
      </c>
      <c r="L247" s="2">
        <v>10792</v>
      </c>
      <c r="M247" s="27">
        <v>1.3878208178266561E-2</v>
      </c>
      <c r="N247" s="2">
        <v>490.90909090909099</v>
      </c>
      <c r="O247" s="2">
        <v>14150</v>
      </c>
      <c r="P247" s="27">
        <v>1.6961769490151983E-2</v>
      </c>
      <c r="Q247" s="14">
        <v>526.66666666666595</v>
      </c>
      <c r="R247" s="2">
        <v>12917</v>
      </c>
      <c r="S247" s="27">
        <v>1.5001225229745094E-2</v>
      </c>
      <c r="T247" s="14">
        <v>689.09090000000003</v>
      </c>
      <c r="U247" s="27">
        <v>0.19690511489992588</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1805</v>
      </c>
      <c r="B248" s="2">
        <v>1748</v>
      </c>
      <c r="C248" s="27">
        <v>5.3406007870359052E-3</v>
      </c>
      <c r="D248" s="2">
        <v>217.575757575757</v>
      </c>
      <c r="E248" s="2">
        <v>2329</v>
      </c>
      <c r="F248" s="27">
        <v>6.4590023905796738E-3</v>
      </c>
      <c r="G248" s="14">
        <v>264.24242424242402</v>
      </c>
      <c r="H248" s="2">
        <v>1705</v>
      </c>
      <c r="I248" s="27">
        <v>4.5385336144296087E-3</v>
      </c>
      <c r="J248" s="14">
        <v>258.18182400000001</v>
      </c>
      <c r="K248" s="27">
        <v>-2.459954233409611E-2</v>
      </c>
      <c r="L248" s="2">
        <v>5166</v>
      </c>
      <c r="M248" s="27">
        <v>6.6433305642072888E-3</v>
      </c>
      <c r="N248" s="2">
        <v>366.06060606060601</v>
      </c>
      <c r="O248" s="2">
        <v>6026</v>
      </c>
      <c r="P248" s="27">
        <v>7.2234362507177284E-3</v>
      </c>
      <c r="Q248" s="14">
        <v>392.72727272727201</v>
      </c>
      <c r="R248" s="2">
        <v>5823</v>
      </c>
      <c r="S248" s="27">
        <v>6.7625713797945094E-3</v>
      </c>
      <c r="T248" s="14">
        <v>476.96969999999999</v>
      </c>
      <c r="U248" s="27">
        <v>0.12717770034843207</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1806</v>
      </c>
      <c r="B249" s="2">
        <v>562</v>
      </c>
      <c r="C249" s="27">
        <v>1.7170581477769901E-3</v>
      </c>
      <c r="D249" s="2">
        <v>108.484848484848</v>
      </c>
      <c r="E249" s="2">
        <v>739</v>
      </c>
      <c r="F249" s="27">
        <v>2.049464476873499E-3</v>
      </c>
      <c r="G249" s="14">
        <v>150.30303030303</v>
      </c>
      <c r="H249" s="2">
        <v>501</v>
      </c>
      <c r="I249" s="27">
        <v>1.3336101705743307E-3</v>
      </c>
      <c r="J249" s="14">
        <v>92.727270000000004</v>
      </c>
      <c r="K249" s="27">
        <v>-0.10854092526690391</v>
      </c>
      <c r="L249" s="2">
        <v>1712</v>
      </c>
      <c r="M249" s="27">
        <v>2.2015838029273865E-3</v>
      </c>
      <c r="N249" s="2">
        <v>187.87878787878699</v>
      </c>
      <c r="O249" s="2">
        <v>1950</v>
      </c>
      <c r="P249" s="27">
        <v>2.3374876682541604E-3</v>
      </c>
      <c r="Q249" s="14">
        <v>197.575757575757</v>
      </c>
      <c r="R249" s="2">
        <v>1828</v>
      </c>
      <c r="S249" s="27">
        <v>2.1229573213574385E-3</v>
      </c>
      <c r="T249" s="14">
        <v>224.24243200000001</v>
      </c>
      <c r="U249" s="27">
        <v>6.7757009345794386E-2</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1807</v>
      </c>
      <c r="B250" s="2">
        <v>1117</v>
      </c>
      <c r="C250" s="27">
        <v>3.4127294502969718E-3</v>
      </c>
      <c r="D250" s="2">
        <v>157.575757575757</v>
      </c>
      <c r="E250" s="2">
        <v>1592</v>
      </c>
      <c r="F250" s="27">
        <v>4.4150845022768743E-3</v>
      </c>
      <c r="G250" s="14">
        <v>218.18181818181799</v>
      </c>
      <c r="H250" s="2">
        <v>782</v>
      </c>
      <c r="I250" s="27">
        <v>2.0816031005770992E-3</v>
      </c>
      <c r="J250" s="14">
        <v>125.454544</v>
      </c>
      <c r="K250" s="27">
        <v>-0.29991047448522828</v>
      </c>
      <c r="L250" s="2">
        <v>3297</v>
      </c>
      <c r="M250" s="27">
        <v>4.2398491812217247E-3</v>
      </c>
      <c r="N250" s="2">
        <v>278.78787878787801</v>
      </c>
      <c r="O250" s="2">
        <v>3842</v>
      </c>
      <c r="P250" s="27">
        <v>4.6054500622730692E-3</v>
      </c>
      <c r="Q250" s="14">
        <v>293.93939393939303</v>
      </c>
      <c r="R250" s="2">
        <v>2758</v>
      </c>
      <c r="S250" s="27">
        <v>3.2030176653740782E-3</v>
      </c>
      <c r="T250" s="14">
        <v>240</v>
      </c>
      <c r="U250" s="27">
        <v>-0.16348195329087048</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1808</v>
      </c>
      <c r="B251" s="2">
        <v>3551</v>
      </c>
      <c r="C251" s="27">
        <v>1.0849241072519738E-2</v>
      </c>
      <c r="D251" s="2">
        <v>315.75757575757501</v>
      </c>
      <c r="E251" s="2">
        <v>3921</v>
      </c>
      <c r="F251" s="27">
        <v>1.0874086892856549E-2</v>
      </c>
      <c r="G251" s="14">
        <v>345.45454545454498</v>
      </c>
      <c r="H251" s="2">
        <v>3040</v>
      </c>
      <c r="I251" s="27">
        <v>8.092165506079772E-3</v>
      </c>
      <c r="J251" s="14">
        <v>263.03030000000001</v>
      </c>
      <c r="K251" s="27">
        <v>-0.14390312588003379</v>
      </c>
      <c r="L251" s="2">
        <v>8167</v>
      </c>
      <c r="M251" s="27">
        <v>1.0502532078567736E-2</v>
      </c>
      <c r="N251" s="2">
        <v>444.84848484848402</v>
      </c>
      <c r="O251" s="2">
        <v>10469</v>
      </c>
      <c r="P251" s="27">
        <v>1.2549311999462976E-2</v>
      </c>
      <c r="Q251" s="14">
        <v>527.27272727272702</v>
      </c>
      <c r="R251" s="2">
        <v>7852</v>
      </c>
      <c r="S251" s="27">
        <v>9.118961098084577E-3</v>
      </c>
      <c r="T251" s="14">
        <v>421.81817599999999</v>
      </c>
      <c r="U251" s="27">
        <v>-3.8569854291661564E-2</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1809</v>
      </c>
      <c r="B252" s="2">
        <v>3014</v>
      </c>
      <c r="C252" s="27">
        <v>9.2085645149463501E-3</v>
      </c>
      <c r="D252" s="2">
        <v>281.21212121212102</v>
      </c>
      <c r="E252" s="2">
        <v>4197</v>
      </c>
      <c r="F252" s="27">
        <v>1.1639516115613093E-2</v>
      </c>
      <c r="G252" s="14">
        <v>315.15151515151501</v>
      </c>
      <c r="H252" s="2">
        <v>3707</v>
      </c>
      <c r="I252" s="27">
        <v>9.8676505036308267E-3</v>
      </c>
      <c r="J252" s="14">
        <v>371.51513699999998</v>
      </c>
      <c r="K252" s="27">
        <v>0.22992700729927007</v>
      </c>
      <c r="L252" s="2">
        <v>8490</v>
      </c>
      <c r="M252" s="27">
        <v>1.091790098531163E-2</v>
      </c>
      <c r="N252" s="2">
        <v>384.84848484848402</v>
      </c>
      <c r="O252" s="2">
        <v>10834</v>
      </c>
      <c r="P252" s="27">
        <v>1.2986841742495167E-2</v>
      </c>
      <c r="Q252" s="14">
        <v>510.90909090909099</v>
      </c>
      <c r="R252" s="2">
        <v>9655</v>
      </c>
      <c r="S252" s="27">
        <v>1.1212884539226513E-2</v>
      </c>
      <c r="T252" s="14">
        <v>548.48486300000002</v>
      </c>
      <c r="U252" s="27">
        <v>0.13722025912838634</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1810</v>
      </c>
      <c r="B253" s="2">
        <v>2663</v>
      </c>
      <c r="C253" s="27">
        <v>8.1361669884877676E-3</v>
      </c>
      <c r="D253" s="2">
        <v>224.84848484848399</v>
      </c>
      <c r="E253" s="2">
        <v>3492</v>
      </c>
      <c r="F253" s="27">
        <v>9.6843436444414861E-3</v>
      </c>
      <c r="G253" s="14">
        <v>241.81818181818099</v>
      </c>
      <c r="H253" s="2">
        <v>2525</v>
      </c>
      <c r="I253" s="27">
        <v>6.7212887838327051E-3</v>
      </c>
      <c r="J253" s="14">
        <v>292.121216</v>
      </c>
      <c r="K253" s="27">
        <v>-5.1821254224558772E-2</v>
      </c>
      <c r="L253" s="2">
        <v>7930</v>
      </c>
      <c r="M253" s="27">
        <v>1.0197756750709214E-2</v>
      </c>
      <c r="N253" s="2">
        <v>372.12121212121201</v>
      </c>
      <c r="O253" s="2">
        <v>9337</v>
      </c>
      <c r="P253" s="27">
        <v>1.1192370440250819E-2</v>
      </c>
      <c r="Q253" s="14">
        <v>369.69696969696901</v>
      </c>
      <c r="R253" s="2">
        <v>7495</v>
      </c>
      <c r="S253" s="27">
        <v>8.7043572886072208E-3</v>
      </c>
      <c r="T253" s="14">
        <v>540</v>
      </c>
      <c r="U253" s="27">
        <v>-5.4854981084489281E-2</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1811</v>
      </c>
      <c r="B254" s="2">
        <v>1856</v>
      </c>
      <c r="C254" s="27">
        <v>5.6705692567154695E-3</v>
      </c>
      <c r="D254" s="2">
        <v>180</v>
      </c>
      <c r="E254" s="2">
        <v>2366</v>
      </c>
      <c r="F254" s="27">
        <v>6.5616142791376161E-3</v>
      </c>
      <c r="G254" s="14">
        <v>218.78787878787799</v>
      </c>
      <c r="H254" s="2">
        <v>2286</v>
      </c>
      <c r="I254" s="27">
        <v>6.0850955088481437E-3</v>
      </c>
      <c r="J254" s="14">
        <v>256.36364700000001</v>
      </c>
      <c r="K254" s="27">
        <v>0.23168103448275862</v>
      </c>
      <c r="L254" s="2">
        <v>5976</v>
      </c>
      <c r="M254" s="27">
        <v>7.6849677606857835E-3</v>
      </c>
      <c r="N254" s="2">
        <v>346.06060606060601</v>
      </c>
      <c r="O254" s="2">
        <v>7363</v>
      </c>
      <c r="P254" s="27">
        <v>8.8261136930027611E-3</v>
      </c>
      <c r="Q254" s="14">
        <v>409.09090909090901</v>
      </c>
      <c r="R254" s="2">
        <v>6240</v>
      </c>
      <c r="S254" s="27">
        <v>7.2468565017890681E-3</v>
      </c>
      <c r="T254" s="14">
        <v>406.66665599999999</v>
      </c>
      <c r="U254" s="27">
        <v>4.4176706827309238E-2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1812</v>
      </c>
      <c r="B255" s="2">
        <v>1142</v>
      </c>
      <c r="C255" s="27">
        <v>3.4891110405005743E-3</v>
      </c>
      <c r="D255" s="2">
        <v>155.75757575757501</v>
      </c>
      <c r="E255" s="2">
        <v>1964</v>
      </c>
      <c r="F255" s="27">
        <v>5.4467499764269981E-3</v>
      </c>
      <c r="G255" s="14">
        <v>180.60606060606</v>
      </c>
      <c r="H255" s="2">
        <v>2448</v>
      </c>
      <c r="I255" s="27">
        <v>6.5163227496326586E-3</v>
      </c>
      <c r="J255" s="14">
        <v>240.606064</v>
      </c>
      <c r="K255" s="27">
        <v>1.1436077057793346</v>
      </c>
      <c r="L255" s="2">
        <v>4330</v>
      </c>
      <c r="M255" s="27">
        <v>5.5682580996936817E-3</v>
      </c>
      <c r="N255" s="2">
        <v>292.12121212121201</v>
      </c>
      <c r="O255" s="2">
        <v>5415</v>
      </c>
      <c r="P255" s="27">
        <v>6.491023447998092E-3</v>
      </c>
      <c r="Q255" s="14">
        <v>312.12121212121201</v>
      </c>
      <c r="R255" s="2">
        <v>7828</v>
      </c>
      <c r="S255" s="27">
        <v>9.0910885730776953E-3</v>
      </c>
      <c r="T255" s="14">
        <v>400</v>
      </c>
      <c r="U255" s="27">
        <v>0.80785219399538111</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1813</v>
      </c>
      <c r="B256" s="2">
        <v>457</v>
      </c>
      <c r="C256" s="27">
        <v>1.3962554689218585E-3</v>
      </c>
      <c r="D256" s="2">
        <v>90.909090909090907</v>
      </c>
      <c r="E256" s="2">
        <v>787</v>
      </c>
      <c r="F256" s="27">
        <v>2.182582602570289E-3</v>
      </c>
      <c r="G256" s="14">
        <v>114.54545454545401</v>
      </c>
      <c r="H256" s="2">
        <v>1125</v>
      </c>
      <c r="I256" s="27">
        <v>2.9946336165591263E-3</v>
      </c>
      <c r="J256" s="14">
        <v>172.72728000000001</v>
      </c>
      <c r="K256" s="27">
        <v>1.461706783369803</v>
      </c>
      <c r="L256" s="2">
        <v>1549</v>
      </c>
      <c r="M256" s="27">
        <v>1.9919703917841832E-3</v>
      </c>
      <c r="N256" s="2">
        <v>168.48484848484799</v>
      </c>
      <c r="O256" s="2">
        <v>2151</v>
      </c>
      <c r="P256" s="27">
        <v>2.5784287048280508E-3</v>
      </c>
      <c r="Q256" s="14">
        <v>186.666666666666</v>
      </c>
      <c r="R256" s="2">
        <v>3018</v>
      </c>
      <c r="S256" s="27">
        <v>3.5049700196152895E-3</v>
      </c>
      <c r="T256" s="14">
        <v>236.96969999999999</v>
      </c>
      <c r="U256" s="27">
        <v>0.94835377663008391</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1814</v>
      </c>
      <c r="B257" s="2">
        <v>335</v>
      </c>
      <c r="C257" s="27">
        <v>1.0235133087282771E-3</v>
      </c>
      <c r="D257" s="2">
        <v>83.030303030303003</v>
      </c>
      <c r="E257" s="2">
        <v>423</v>
      </c>
      <c r="F257" s="27">
        <v>1.1731034827029635E-3</v>
      </c>
      <c r="G257" s="14">
        <v>85.454545454545396</v>
      </c>
      <c r="H257" s="2">
        <v>781</v>
      </c>
      <c r="I257" s="27">
        <v>2.0789412040290466E-3</v>
      </c>
      <c r="J257" s="14">
        <v>179.393936</v>
      </c>
      <c r="K257" s="27">
        <v>1.3313432835820895</v>
      </c>
      <c r="L257" s="2">
        <v>1266</v>
      </c>
      <c r="M257" s="27">
        <v>1.6280403589404621E-3</v>
      </c>
      <c r="N257" s="2">
        <v>166.06060606060601</v>
      </c>
      <c r="O257" s="2">
        <v>1340</v>
      </c>
      <c r="P257" s="27">
        <v>1.6062735771592692E-3</v>
      </c>
      <c r="Q257" s="14">
        <v>150.90909090909</v>
      </c>
      <c r="R257" s="2">
        <v>1690</v>
      </c>
      <c r="S257" s="27">
        <v>1.9626903025678727E-3</v>
      </c>
      <c r="T257" s="14">
        <v>224.84848</v>
      </c>
      <c r="U257" s="27">
        <v>0.33491311216429698</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1815</v>
      </c>
      <c r="B258" s="2">
        <v>31423</v>
      </c>
      <c r="C258" s="27">
        <v>9.6005548358712389E-2</v>
      </c>
      <c r="D258" s="2">
        <v>1063.0303030303</v>
      </c>
      <c r="E258" s="2">
        <v>39545</v>
      </c>
      <c r="F258" s="27">
        <v>0.10966992251415766</v>
      </c>
      <c r="G258" s="14">
        <v>1335.15151515151</v>
      </c>
      <c r="H258" s="2">
        <v>36581</v>
      </c>
      <c r="I258" s="27">
        <v>9.7374837624310567E-2</v>
      </c>
      <c r="J258" s="14">
        <v>1598.1817599999999</v>
      </c>
      <c r="K258" s="27">
        <v>0.16414728065429782</v>
      </c>
      <c r="L258" s="2">
        <v>87630</v>
      </c>
      <c r="M258" s="27">
        <v>0.11268971299680307</v>
      </c>
      <c r="N258" s="2">
        <v>1771.5151515151499</v>
      </c>
      <c r="O258" s="2">
        <v>108159</v>
      </c>
      <c r="P258" s="27">
        <v>0.12965145062087269</v>
      </c>
      <c r="Q258" s="14">
        <v>1940.6060606060601</v>
      </c>
      <c r="R258" s="2">
        <v>97335</v>
      </c>
      <c r="S258" s="27">
        <v>0.11304050923103187</v>
      </c>
      <c r="T258" s="14">
        <v>2153.3332500000001</v>
      </c>
      <c r="U258" s="27">
        <v>0.11074974323861692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1802</v>
      </c>
      <c r="B259" s="2">
        <v>3991</v>
      </c>
      <c r="C259" s="27">
        <v>1.2193557060103145E-2</v>
      </c>
      <c r="D259" s="2">
        <v>356.969696969697</v>
      </c>
      <c r="E259" s="2">
        <v>4647</v>
      </c>
      <c r="F259" s="27">
        <v>1.2887498544020499E-2</v>
      </c>
      <c r="G259" s="14">
        <v>314.54545454545399</v>
      </c>
      <c r="H259" s="2">
        <v>3574</v>
      </c>
      <c r="I259" s="27">
        <v>9.5136182627398366E-3</v>
      </c>
      <c r="J259" s="14">
        <v>413.33334400000001</v>
      </c>
      <c r="K259" s="27">
        <v>-0.10448509145577549</v>
      </c>
      <c r="L259" s="2">
        <v>11114</v>
      </c>
      <c r="M259" s="27">
        <v>1.429229111316295E-2</v>
      </c>
      <c r="N259" s="2">
        <v>426.06060606060601</v>
      </c>
      <c r="O259" s="2">
        <v>12830</v>
      </c>
      <c r="P259" s="27">
        <v>1.537947014548763E-2</v>
      </c>
      <c r="Q259" s="14">
        <v>463.636363636363</v>
      </c>
      <c r="R259" s="2">
        <v>10047</v>
      </c>
      <c r="S259" s="27">
        <v>1.1668135781005571E-2</v>
      </c>
      <c r="T259" s="14">
        <v>519.39390000000003</v>
      </c>
      <c r="U259" s="27">
        <v>-9.6005038689940619E-2</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1803</v>
      </c>
      <c r="B260" s="2">
        <v>732</v>
      </c>
      <c r="C260" s="27">
        <v>2.2364529611614888E-3</v>
      </c>
      <c r="D260" s="2">
        <v>135.15151515151501</v>
      </c>
      <c r="E260" s="2">
        <v>996</v>
      </c>
      <c r="F260" s="27">
        <v>2.7622011082083964E-3</v>
      </c>
      <c r="G260" s="14">
        <v>138.78787878787799</v>
      </c>
      <c r="H260" s="2">
        <v>961</v>
      </c>
      <c r="I260" s="27">
        <v>2.5580825826785067E-3</v>
      </c>
      <c r="J260" s="14">
        <v>346.06060000000002</v>
      </c>
      <c r="K260" s="27">
        <v>0.31284153005464482</v>
      </c>
      <c r="L260" s="2">
        <v>2073</v>
      </c>
      <c r="M260" s="27">
        <v>2.6658196398764438E-3</v>
      </c>
      <c r="N260" s="2">
        <v>213.333333333333</v>
      </c>
      <c r="O260" s="2">
        <v>2677</v>
      </c>
      <c r="P260" s="27">
        <v>3.2089510194443015E-3</v>
      </c>
      <c r="Q260" s="14">
        <v>264.84848484848402</v>
      </c>
      <c r="R260" s="2">
        <v>2115</v>
      </c>
      <c r="S260" s="27">
        <v>2.4562662662313906E-3</v>
      </c>
      <c r="T260" s="14">
        <v>415.15152</v>
      </c>
      <c r="U260" s="27">
        <v>2.0260492040520984E-2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1804</v>
      </c>
      <c r="B261" s="2">
        <v>4247</v>
      </c>
      <c r="C261" s="27">
        <v>1.2975704543788038E-2</v>
      </c>
      <c r="D261" s="2">
        <v>329.09090909090901</v>
      </c>
      <c r="E261" s="2">
        <v>4825</v>
      </c>
      <c r="F261" s="27">
        <v>1.3381144926812763E-2</v>
      </c>
      <c r="G261" s="14">
        <v>398.18181818181802</v>
      </c>
      <c r="H261" s="2">
        <v>4467</v>
      </c>
      <c r="I261" s="27">
        <v>1.189069188015077E-2</v>
      </c>
      <c r="J261" s="14">
        <v>467.878784</v>
      </c>
      <c r="K261" s="27">
        <v>5.1801271485754648E-2</v>
      </c>
      <c r="L261" s="2">
        <v>11092</v>
      </c>
      <c r="M261" s="27">
        <v>1.4263999732517857E-2</v>
      </c>
      <c r="N261" s="2">
        <v>478.78787878787801</v>
      </c>
      <c r="O261" s="2">
        <v>15696</v>
      </c>
      <c r="P261" s="27">
        <v>1.8814977662008871E-2</v>
      </c>
      <c r="Q261" s="14">
        <v>581.81818181818096</v>
      </c>
      <c r="R261" s="2">
        <v>12604</v>
      </c>
      <c r="S261" s="27">
        <v>1.4637721049447021E-2</v>
      </c>
      <c r="T261" s="14">
        <v>629.69695999999999</v>
      </c>
      <c r="U261" s="27">
        <v>0.13631446087270105</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1805</v>
      </c>
      <c r="B262" s="2">
        <v>1904</v>
      </c>
      <c r="C262" s="27">
        <v>5.8172219099063864E-3</v>
      </c>
      <c r="D262" s="2">
        <v>209.69696969696901</v>
      </c>
      <c r="E262" s="2">
        <v>2090</v>
      </c>
      <c r="F262" s="27">
        <v>5.7961850563810731E-3</v>
      </c>
      <c r="G262" s="14">
        <v>253.333333333333</v>
      </c>
      <c r="H262" s="2">
        <v>2090</v>
      </c>
      <c r="I262" s="27">
        <v>5.5633637854298427E-3</v>
      </c>
      <c r="J262" s="14">
        <v>333.93939999999998</v>
      </c>
      <c r="K262" s="27">
        <v>9.7689075630252101E-2</v>
      </c>
      <c r="L262" s="2">
        <v>5405</v>
      </c>
      <c r="M262" s="27">
        <v>6.9506778357608196E-3</v>
      </c>
      <c r="N262" s="2">
        <v>366.666666666666</v>
      </c>
      <c r="O262" s="2">
        <v>5660</v>
      </c>
      <c r="P262" s="27">
        <v>6.7847077960607937E-3</v>
      </c>
      <c r="Q262" s="14">
        <v>396.969696969697</v>
      </c>
      <c r="R262" s="2">
        <v>5444</v>
      </c>
      <c r="S262" s="27">
        <v>6.3224177557275139E-3</v>
      </c>
      <c r="T262" s="14">
        <v>476.36364700000001</v>
      </c>
      <c r="U262" s="27">
        <v>7.2155411655874194E-3</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1806</v>
      </c>
      <c r="B263" s="2">
        <v>549</v>
      </c>
      <c r="C263" s="27">
        <v>1.6773397208711168E-3</v>
      </c>
      <c r="D263" s="2">
        <v>89.090909090909093</v>
      </c>
      <c r="E263" s="2">
        <v>831</v>
      </c>
      <c r="F263" s="27">
        <v>2.30460755112568E-3</v>
      </c>
      <c r="G263" s="14">
        <v>126.06060606060601</v>
      </c>
      <c r="H263" s="2">
        <v>577</v>
      </c>
      <c r="I263" s="27">
        <v>1.5359143082263251E-3</v>
      </c>
      <c r="J263" s="14">
        <v>116.36364</v>
      </c>
      <c r="K263" s="27">
        <v>5.1001821493624776E-2</v>
      </c>
      <c r="L263" s="2">
        <v>1726</v>
      </c>
      <c r="M263" s="27">
        <v>2.2195874087924468E-3</v>
      </c>
      <c r="N263" s="2">
        <v>163.030303030303</v>
      </c>
      <c r="O263" s="2">
        <v>1968</v>
      </c>
      <c r="P263" s="27">
        <v>2.3590644774995834E-3</v>
      </c>
      <c r="Q263" s="14">
        <v>160</v>
      </c>
      <c r="R263" s="2">
        <v>1645</v>
      </c>
      <c r="S263" s="27">
        <v>1.9104293181799706E-3</v>
      </c>
      <c r="T263" s="14">
        <v>180.606064</v>
      </c>
      <c r="U263" s="27">
        <v>-4.6929316338354579E-2</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1807</v>
      </c>
      <c r="B264" s="2">
        <v>1223</v>
      </c>
      <c r="C264" s="27">
        <v>3.7365873927602475E-3</v>
      </c>
      <c r="D264" s="2">
        <v>169.09090909090901</v>
      </c>
      <c r="E264" s="2">
        <v>1278</v>
      </c>
      <c r="F264" s="27">
        <v>3.5442700966770387E-3</v>
      </c>
      <c r="G264" s="14">
        <v>144.24242424242399</v>
      </c>
      <c r="H264" s="2">
        <v>1338</v>
      </c>
      <c r="I264" s="27">
        <v>3.5616175812943204E-3</v>
      </c>
      <c r="J264" s="14">
        <v>230.30302399999999</v>
      </c>
      <c r="K264" s="27">
        <v>9.4031071136549474E-2</v>
      </c>
      <c r="L264" s="2">
        <v>3890</v>
      </c>
      <c r="M264" s="27">
        <v>5.0024304867917835E-3</v>
      </c>
      <c r="N264" s="2">
        <v>284.24242424242402</v>
      </c>
      <c r="O264" s="2">
        <v>3586</v>
      </c>
      <c r="P264" s="27">
        <v>4.2985798863381637E-3</v>
      </c>
      <c r="Q264" s="14">
        <v>275.75757575757501</v>
      </c>
      <c r="R264" s="2">
        <v>3647</v>
      </c>
      <c r="S264" s="27">
        <v>4.2354624458372965E-3</v>
      </c>
      <c r="T264" s="14">
        <v>356.36364700000001</v>
      </c>
      <c r="U264" s="27">
        <v>-6.2467866323907453E-2</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1808</v>
      </c>
      <c r="B265" s="2">
        <v>4663</v>
      </c>
      <c r="C265" s="27">
        <v>1.4246694204775989E-2</v>
      </c>
      <c r="D265" s="2">
        <v>326.666666666666</v>
      </c>
      <c r="E265" s="2">
        <v>5724</v>
      </c>
      <c r="F265" s="27">
        <v>1.5874336489342229E-2</v>
      </c>
      <c r="G265" s="14">
        <v>417.575757575757</v>
      </c>
      <c r="H265" s="2">
        <v>4498</v>
      </c>
      <c r="I265" s="27">
        <v>1.1973210673140399E-2</v>
      </c>
      <c r="J265" s="14">
        <v>396.36364700000001</v>
      </c>
      <c r="K265" s="27">
        <v>-3.5384945314175423E-2</v>
      </c>
      <c r="L265" s="2">
        <v>11347</v>
      </c>
      <c r="M265" s="27">
        <v>1.4591922553631455E-2</v>
      </c>
      <c r="N265" s="2">
        <v>396.36363636363598</v>
      </c>
      <c r="O265" s="2">
        <v>13283</v>
      </c>
      <c r="P265" s="27">
        <v>1.5922486511497441E-2</v>
      </c>
      <c r="Q265" s="14">
        <v>562.42424242424204</v>
      </c>
      <c r="R265" s="2">
        <v>10642</v>
      </c>
      <c r="S265" s="27">
        <v>1.2359142130134497E-2</v>
      </c>
      <c r="T265" s="14">
        <v>599.39390000000003</v>
      </c>
      <c r="U265" s="27">
        <v>-6.2130959725037453E-2</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1809</v>
      </c>
      <c r="B266" s="2">
        <v>4823</v>
      </c>
      <c r="C266" s="27">
        <v>1.4735536382079046E-2</v>
      </c>
      <c r="D266" s="2">
        <v>342.42424242424198</v>
      </c>
      <c r="E266" s="2">
        <v>6296</v>
      </c>
      <c r="F266" s="27">
        <v>1.7460660820562312E-2</v>
      </c>
      <c r="G266" s="14">
        <v>333.93939393939303</v>
      </c>
      <c r="H266" s="2">
        <v>5905</v>
      </c>
      <c r="I266" s="27">
        <v>1.5718499116250347E-2</v>
      </c>
      <c r="J266" s="14">
        <v>469.09089999999998</v>
      </c>
      <c r="K266" s="27">
        <v>0.22434169603980925</v>
      </c>
      <c r="L266" s="2">
        <v>12958</v>
      </c>
      <c r="M266" s="27">
        <v>1.6663623199960908E-2</v>
      </c>
      <c r="N266" s="2">
        <v>514.54545454545405</v>
      </c>
      <c r="O266" s="2">
        <v>17435</v>
      </c>
      <c r="P266" s="27">
        <v>2.0899537177441686E-2</v>
      </c>
      <c r="Q266" s="14">
        <v>538.78787878787796</v>
      </c>
      <c r="R266" s="2">
        <v>14106</v>
      </c>
      <c r="S266" s="27">
        <v>1.6382076572794325E-2</v>
      </c>
      <c r="T266" s="14">
        <v>607.27269999999999</v>
      </c>
      <c r="U266" s="27">
        <v>8.8593918814631883E-2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1810</v>
      </c>
      <c r="B267" s="2">
        <v>3543</v>
      </c>
      <c r="C267" s="27">
        <v>1.0824798963654583E-2</v>
      </c>
      <c r="D267" s="2">
        <v>252.72727272727201</v>
      </c>
      <c r="E267" s="2">
        <v>4631</v>
      </c>
      <c r="F267" s="27">
        <v>1.2843125835454904E-2</v>
      </c>
      <c r="G267" s="14">
        <v>287.87878787878702</v>
      </c>
      <c r="H267" s="2">
        <v>4013</v>
      </c>
      <c r="I267" s="27">
        <v>1.068219084733491E-2</v>
      </c>
      <c r="J267" s="14">
        <v>355.15152</v>
      </c>
      <c r="K267" s="27">
        <v>0.13265594129268982</v>
      </c>
      <c r="L267" s="2">
        <v>10803</v>
      </c>
      <c r="M267" s="27">
        <v>1.3892353868589108E-2</v>
      </c>
      <c r="N267" s="2">
        <v>415.15151515151501</v>
      </c>
      <c r="O267" s="2">
        <v>12677</v>
      </c>
      <c r="P267" s="27">
        <v>1.5196067266901534E-2</v>
      </c>
      <c r="Q267" s="14">
        <v>480</v>
      </c>
      <c r="R267" s="2">
        <v>11231</v>
      </c>
      <c r="S267" s="27">
        <v>1.3043180348011702E-2</v>
      </c>
      <c r="T267" s="14">
        <v>515.15150000000006</v>
      </c>
      <c r="U267" s="27">
        <v>3.9618624456169579E-2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1811</v>
      </c>
      <c r="B268" s="2">
        <v>2278</v>
      </c>
      <c r="C268" s="27">
        <v>6.9598904993522842E-3</v>
      </c>
      <c r="D268" s="2">
        <v>220</v>
      </c>
      <c r="E268" s="2">
        <v>3588</v>
      </c>
      <c r="F268" s="27">
        <v>9.9505798958350669E-3</v>
      </c>
      <c r="G268" s="14">
        <v>258.78787878787801</v>
      </c>
      <c r="H268" s="2">
        <v>3016</v>
      </c>
      <c r="I268" s="27">
        <v>8.0282799889265111E-3</v>
      </c>
      <c r="J268" s="14">
        <v>250.30302399999999</v>
      </c>
      <c r="K268" s="27">
        <v>0.32396839332748023</v>
      </c>
      <c r="L268" s="2">
        <v>8108</v>
      </c>
      <c r="M268" s="27">
        <v>1.0426659739564982E-2</v>
      </c>
      <c r="N268" s="2">
        <v>428.48484848484799</v>
      </c>
      <c r="O268" s="2">
        <v>9869</v>
      </c>
      <c r="P268" s="27">
        <v>1.1830085024615543E-2</v>
      </c>
      <c r="Q268" s="14">
        <v>416.969696969697</v>
      </c>
      <c r="R268" s="2">
        <v>8480</v>
      </c>
      <c r="S268" s="27">
        <v>9.8482921690979646E-3</v>
      </c>
      <c r="T268" s="14">
        <v>489.09089999999998</v>
      </c>
      <c r="U268" s="27">
        <v>4.5880611741489885E-2</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1812</v>
      </c>
      <c r="B269" s="2">
        <v>1755</v>
      </c>
      <c r="C269" s="27">
        <v>5.3619876322929146E-3</v>
      </c>
      <c r="D269" s="2">
        <v>172.72727272727201</v>
      </c>
      <c r="E269" s="2">
        <v>2720</v>
      </c>
      <c r="F269" s="27">
        <v>7.5433604561514437E-3</v>
      </c>
      <c r="G269" s="14">
        <v>256.36363636363598</v>
      </c>
      <c r="H269" s="2">
        <v>3152</v>
      </c>
      <c r="I269" s="27">
        <v>8.3902979194616575E-3</v>
      </c>
      <c r="J269" s="14">
        <v>284.84848</v>
      </c>
      <c r="K269" s="27">
        <v>0.79601139601139603</v>
      </c>
      <c r="L269" s="2">
        <v>4778</v>
      </c>
      <c r="M269" s="27">
        <v>6.1443734873756145E-3</v>
      </c>
      <c r="N269" s="2">
        <v>246.666666666666</v>
      </c>
      <c r="O269" s="2">
        <v>6849</v>
      </c>
      <c r="P269" s="27">
        <v>8.209975917883458E-3</v>
      </c>
      <c r="Q269" s="14">
        <v>342.42424242424198</v>
      </c>
      <c r="R269" s="2">
        <v>9266</v>
      </c>
      <c r="S269" s="27">
        <v>1.0761117363073317E-2</v>
      </c>
      <c r="T269" s="14">
        <v>432.72726399999999</v>
      </c>
      <c r="U269" s="27">
        <v>0.93930514859773961</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1813</v>
      </c>
      <c r="B270" s="2">
        <v>882</v>
      </c>
      <c r="C270" s="27">
        <v>2.6947425023831056E-3</v>
      </c>
      <c r="D270" s="2">
        <v>115.151515151515</v>
      </c>
      <c r="E270" s="2">
        <v>1055</v>
      </c>
      <c r="F270" s="27">
        <v>2.9258254710440345E-3</v>
      </c>
      <c r="G270" s="14">
        <v>140</v>
      </c>
      <c r="H270" s="2">
        <v>1534</v>
      </c>
      <c r="I270" s="27">
        <v>4.0833493047126215E-3</v>
      </c>
      <c r="J270" s="14">
        <v>228.484848</v>
      </c>
      <c r="K270" s="27">
        <v>0.73922902494331066</v>
      </c>
      <c r="L270" s="2">
        <v>2274</v>
      </c>
      <c r="M270" s="27">
        <v>2.924299981224811E-3</v>
      </c>
      <c r="N270" s="2">
        <v>183.030303030303</v>
      </c>
      <c r="O270" s="2">
        <v>3197</v>
      </c>
      <c r="P270" s="27">
        <v>3.8322810643120772E-3</v>
      </c>
      <c r="Q270" s="14">
        <v>245.45454545454501</v>
      </c>
      <c r="R270" s="2">
        <v>4386</v>
      </c>
      <c r="S270" s="27">
        <v>5.0937039450075078E-3</v>
      </c>
      <c r="T270" s="14">
        <v>333.93939999999998</v>
      </c>
      <c r="U270" s="27">
        <v>0.9287598944591029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1814</v>
      </c>
      <c r="B271" s="2">
        <v>833</v>
      </c>
      <c r="C271" s="27">
        <v>2.5450345855840442E-3</v>
      </c>
      <c r="D271" s="2">
        <v>121.212121212121</v>
      </c>
      <c r="E271" s="2">
        <v>864</v>
      </c>
      <c r="F271" s="27">
        <v>2.3961262625422234E-3</v>
      </c>
      <c r="G271" s="14">
        <v>152.12121212121201</v>
      </c>
      <c r="H271" s="2">
        <v>1456</v>
      </c>
      <c r="I271" s="27">
        <v>3.875721373964522E-3</v>
      </c>
      <c r="J271" s="14">
        <v>196.363632</v>
      </c>
      <c r="K271" s="27">
        <v>0.74789915966386555</v>
      </c>
      <c r="L271" s="2">
        <v>2062</v>
      </c>
      <c r="M271" s="27">
        <v>2.6516739495538962E-3</v>
      </c>
      <c r="N271" s="2">
        <v>195.75757575757501</v>
      </c>
      <c r="O271" s="2">
        <v>2432</v>
      </c>
      <c r="P271" s="27">
        <v>2.9152666713815989E-3</v>
      </c>
      <c r="Q271" s="14">
        <v>236.363636363636</v>
      </c>
      <c r="R271" s="2">
        <v>3722</v>
      </c>
      <c r="S271" s="27">
        <v>4.3225640864837994E-3</v>
      </c>
      <c r="T271" s="14">
        <v>298.18182400000001</v>
      </c>
      <c r="U271" s="27">
        <v>0.80504364694471386</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1816</v>
      </c>
      <c r="B272" s="2">
        <v>270555</v>
      </c>
      <c r="C272" s="27">
        <v>0.82661684550142989</v>
      </c>
      <c r="D272" s="2">
        <v>1855.15151515151</v>
      </c>
      <c r="E272" s="2">
        <v>289025</v>
      </c>
      <c r="F272" s="27">
        <v>0.80155138082322464</v>
      </c>
      <c r="G272" s="14">
        <v>2251.5151515151501</v>
      </c>
      <c r="H272" s="2">
        <v>310993</v>
      </c>
      <c r="I272" s="27">
        <v>0.82783119316850873</v>
      </c>
      <c r="J272" s="14">
        <v>2458.78784</v>
      </c>
      <c r="K272" s="27">
        <v>0.14946314058139751</v>
      </c>
      <c r="L272" s="2">
        <v>617655</v>
      </c>
      <c r="M272" s="27">
        <v>0.79428694147027734</v>
      </c>
      <c r="N272" s="2">
        <v>3074.54545454545</v>
      </c>
      <c r="O272" s="2">
        <v>638485</v>
      </c>
      <c r="P272" s="27">
        <v>0.76535939172577316</v>
      </c>
      <c r="Q272" s="14">
        <v>3661.8181818181802</v>
      </c>
      <c r="R272" s="2">
        <v>685161</v>
      </c>
      <c r="S272" s="27">
        <v>0.79571529609331726</v>
      </c>
      <c r="T272" s="14">
        <v>3761.21216</v>
      </c>
      <c r="U272" s="27">
        <v>0.10929402336255677</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1801</v>
      </c>
      <c r="B273" s="2">
        <v>135455</v>
      </c>
      <c r="C273" s="27">
        <v>0.41385073204116052</v>
      </c>
      <c r="D273" s="2">
        <v>1284.2424242424199</v>
      </c>
      <c r="E273" s="2">
        <v>146191</v>
      </c>
      <c r="F273" s="27">
        <v>0.40543066486957197</v>
      </c>
      <c r="G273" s="14">
        <v>1348.4848484848401</v>
      </c>
      <c r="H273" s="2">
        <v>157359</v>
      </c>
      <c r="I273" s="27">
        <v>0.41887337890500226</v>
      </c>
      <c r="J273" s="14">
        <v>1349.0909999999999</v>
      </c>
      <c r="K273" s="27">
        <v>0.16170683990993318</v>
      </c>
      <c r="L273" s="2">
        <v>315041</v>
      </c>
      <c r="M273" s="27">
        <v>0.40513385680960673</v>
      </c>
      <c r="N273" s="2">
        <v>1870.9090909090901</v>
      </c>
      <c r="O273" s="2">
        <v>328821</v>
      </c>
      <c r="P273" s="27">
        <v>0.39416155516051349</v>
      </c>
      <c r="Q273" s="14">
        <v>2147.2727272727202</v>
      </c>
      <c r="R273" s="2">
        <v>351065</v>
      </c>
      <c r="S273" s="27">
        <v>0.40771116631419535</v>
      </c>
      <c r="T273" s="14">
        <v>2170.3029999999999</v>
      </c>
      <c r="U273" s="27">
        <v>0.11434702149878904</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1802</v>
      </c>
      <c r="B274" s="2">
        <v>10964</v>
      </c>
      <c r="C274" s="27">
        <v>3.3497910199692033E-2</v>
      </c>
      <c r="D274" s="2">
        <v>440</v>
      </c>
      <c r="E274" s="2">
        <v>11434</v>
      </c>
      <c r="F274" s="27">
        <v>3.1709846858689564E-2</v>
      </c>
      <c r="G274" s="14">
        <v>475.15151515151501</v>
      </c>
      <c r="H274" s="2">
        <v>11832</v>
      </c>
      <c r="I274" s="27">
        <v>3.1495559956557846E-2</v>
      </c>
      <c r="J274" s="14">
        <v>495.75756799999999</v>
      </c>
      <c r="K274" s="27">
        <v>7.9168186793141193E-2</v>
      </c>
      <c r="L274" s="2">
        <v>23885</v>
      </c>
      <c r="M274" s="27">
        <v>3.0715437577640552E-2</v>
      </c>
      <c r="N274" s="2">
        <v>473.93939393939399</v>
      </c>
      <c r="O274" s="2">
        <v>23799</v>
      </c>
      <c r="P274" s="27">
        <v>2.8528137957323469E-2</v>
      </c>
      <c r="Q274" s="14">
        <v>461.81818181818102</v>
      </c>
      <c r="R274" s="2">
        <v>25179</v>
      </c>
      <c r="S274" s="27">
        <v>2.9241762797844059E-2</v>
      </c>
      <c r="T274" s="14">
        <v>549.69695999999999</v>
      </c>
      <c r="U274" s="27">
        <v>5.4176261251831691E-2</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1803</v>
      </c>
      <c r="B275" s="2">
        <v>1814</v>
      </c>
      <c r="C275" s="27">
        <v>5.542248185173417E-3</v>
      </c>
      <c r="D275" s="2">
        <v>186.666666666666</v>
      </c>
      <c r="E275" s="2">
        <v>2063</v>
      </c>
      <c r="F275" s="27">
        <v>5.7213061106766282E-3</v>
      </c>
      <c r="G275" s="14">
        <v>243.636363636363</v>
      </c>
      <c r="H275" s="2">
        <v>2021</v>
      </c>
      <c r="I275" s="27">
        <v>5.3796929236142165E-3</v>
      </c>
      <c r="J275" s="14">
        <v>352.121216</v>
      </c>
      <c r="K275" s="27">
        <v>0.11411245865490628</v>
      </c>
      <c r="L275" s="2">
        <v>4587</v>
      </c>
      <c r="M275" s="27">
        <v>5.8987528645022902E-3</v>
      </c>
      <c r="N275" s="2">
        <v>284.24242424242402</v>
      </c>
      <c r="O275" s="2">
        <v>4643</v>
      </c>
      <c r="P275" s="27">
        <v>5.5656180736943931E-3</v>
      </c>
      <c r="Q275" s="14">
        <v>335.75757575757501</v>
      </c>
      <c r="R275" s="2">
        <v>4069</v>
      </c>
      <c r="S275" s="27">
        <v>4.7255543438749544E-3</v>
      </c>
      <c r="T275" s="14">
        <v>461.21212800000001</v>
      </c>
      <c r="U275" s="27">
        <v>-0.11292783954654459</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1804</v>
      </c>
      <c r="B276" s="2">
        <v>12955</v>
      </c>
      <c r="C276" s="27">
        <v>3.9580940043506957E-2</v>
      </c>
      <c r="D276" s="2">
        <v>442.42424242424198</v>
      </c>
      <c r="E276" s="2">
        <v>14225</v>
      </c>
      <c r="F276" s="27">
        <v>3.9450111209100844E-2</v>
      </c>
      <c r="G276" s="14">
        <v>544.24242424242402</v>
      </c>
      <c r="H276" s="2">
        <v>14644</v>
      </c>
      <c r="I276" s="27">
        <v>3.8980813049681637E-2</v>
      </c>
      <c r="J276" s="14">
        <v>596.96969999999999</v>
      </c>
      <c r="K276" s="27">
        <v>0.13037437282902353</v>
      </c>
      <c r="L276" s="2">
        <v>28725</v>
      </c>
      <c r="M276" s="27">
        <v>3.6939541319561432E-2</v>
      </c>
      <c r="N276" s="2">
        <v>630.30303030303003</v>
      </c>
      <c r="O276" s="2">
        <v>29512</v>
      </c>
      <c r="P276" s="27">
        <v>3.5376377469495783E-2</v>
      </c>
      <c r="Q276" s="14">
        <v>758.78787878787796</v>
      </c>
      <c r="R276" s="2">
        <v>31726</v>
      </c>
      <c r="S276" s="27">
        <v>3.6845155348679479E-2</v>
      </c>
      <c r="T276" s="14">
        <v>755.15150000000006</v>
      </c>
      <c r="U276" s="27">
        <v>0.10447345517841601</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1805</v>
      </c>
      <c r="B277" s="2">
        <v>7419</v>
      </c>
      <c r="C277" s="27">
        <v>2.2667000708821158E-2</v>
      </c>
      <c r="D277" s="2">
        <v>349.69696969696901</v>
      </c>
      <c r="E277" s="2">
        <v>5987</v>
      </c>
      <c r="F277" s="27">
        <v>1.6603712886389226E-2</v>
      </c>
      <c r="G277" s="14">
        <v>364.84848484848402</v>
      </c>
      <c r="H277" s="2">
        <v>7348</v>
      </c>
      <c r="I277" s="27">
        <v>1.9559615835090183E-2</v>
      </c>
      <c r="J277" s="14">
        <v>459.39395100000002</v>
      </c>
      <c r="K277" s="27">
        <v>-9.570022914139371E-3</v>
      </c>
      <c r="L277" s="2">
        <v>16151</v>
      </c>
      <c r="M277" s="27">
        <v>2.0769731309042184E-2</v>
      </c>
      <c r="N277" s="2">
        <v>543.030303030303</v>
      </c>
      <c r="O277" s="2">
        <v>13945</v>
      </c>
      <c r="P277" s="27">
        <v>1.6716033607079111E-2</v>
      </c>
      <c r="Q277" s="14">
        <v>516.969696969697</v>
      </c>
      <c r="R277" s="2">
        <v>16350</v>
      </c>
      <c r="S277" s="27">
        <v>1.8988157660937702E-2</v>
      </c>
      <c r="T277" s="14">
        <v>683.03030000000001</v>
      </c>
      <c r="U277" s="27">
        <v>1.2321218500402452E-2</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1806</v>
      </c>
      <c r="B278" s="2">
        <v>2624</v>
      </c>
      <c r="C278" s="27">
        <v>8.0170117077701455E-3</v>
      </c>
      <c r="D278" s="2">
        <v>213.333333333333</v>
      </c>
      <c r="E278" s="2">
        <v>2161</v>
      </c>
      <c r="F278" s="27">
        <v>5.9930889506409086E-3</v>
      </c>
      <c r="G278" s="14">
        <v>186.666666666666</v>
      </c>
      <c r="H278" s="2">
        <v>3012</v>
      </c>
      <c r="I278" s="27">
        <v>8.017632402734301E-3</v>
      </c>
      <c r="J278" s="14">
        <v>313.33334400000001</v>
      </c>
      <c r="K278" s="27">
        <v>0.14786585365853658</v>
      </c>
      <c r="L278" s="2">
        <v>6081</v>
      </c>
      <c r="M278" s="27">
        <v>7.8199948046737359E-3</v>
      </c>
      <c r="N278" s="2">
        <v>336.969696969697</v>
      </c>
      <c r="O278" s="2">
        <v>5028</v>
      </c>
      <c r="P278" s="27">
        <v>6.0271220492214969E-3</v>
      </c>
      <c r="Q278" s="14">
        <v>291.51515151515099</v>
      </c>
      <c r="R278" s="2">
        <v>5633</v>
      </c>
      <c r="S278" s="27">
        <v>6.5419138901567017E-3</v>
      </c>
      <c r="T278" s="14">
        <v>364.84848</v>
      </c>
      <c r="U278" s="27">
        <v>-7.3672093405689851E-2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1807</v>
      </c>
      <c r="B279" s="2">
        <v>5045</v>
      </c>
      <c r="C279" s="27">
        <v>1.5413804903087039E-2</v>
      </c>
      <c r="D279" s="2">
        <v>250.30303030303</v>
      </c>
      <c r="E279" s="2">
        <v>4923</v>
      </c>
      <c r="F279" s="27">
        <v>1.3652927766777043E-2</v>
      </c>
      <c r="G279" s="14">
        <v>295.75757575757501</v>
      </c>
      <c r="H279" s="2">
        <v>5516</v>
      </c>
      <c r="I279" s="27">
        <v>1.4683021359057902E-2</v>
      </c>
      <c r="J279" s="14">
        <v>328.48486300000002</v>
      </c>
      <c r="K279" s="27">
        <v>9.3359762140733396E-2</v>
      </c>
      <c r="L279" s="2">
        <v>11255</v>
      </c>
      <c r="M279" s="27">
        <v>1.4473613143661058E-2</v>
      </c>
      <c r="N279" s="2">
        <v>300.60606060606</v>
      </c>
      <c r="O279" s="2">
        <v>10283</v>
      </c>
      <c r="P279" s="27">
        <v>1.2326351637260273E-2</v>
      </c>
      <c r="Q279" s="14">
        <v>338.18181818181802</v>
      </c>
      <c r="R279" s="2">
        <v>10723</v>
      </c>
      <c r="S279" s="27">
        <v>1.245321190203272E-2</v>
      </c>
      <c r="T279" s="14">
        <v>373.33334400000001</v>
      </c>
      <c r="U279" s="27">
        <v>-4.726788094180364E-2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1808</v>
      </c>
      <c r="B280" s="2">
        <v>14565</v>
      </c>
      <c r="C280" s="27">
        <v>4.4499914452618972E-2</v>
      </c>
      <c r="D280" s="2">
        <v>457.575757575757</v>
      </c>
      <c r="E280" s="2">
        <v>15827</v>
      </c>
      <c r="F280" s="27">
        <v>4.3892928654231216E-2</v>
      </c>
      <c r="G280" s="14">
        <v>521.81818181818096</v>
      </c>
      <c r="H280" s="2">
        <v>16332</v>
      </c>
      <c r="I280" s="27">
        <v>4.3474094422794353E-2</v>
      </c>
      <c r="J280" s="14">
        <v>678.18179999999995</v>
      </c>
      <c r="K280" s="27">
        <v>0.12131822863027807</v>
      </c>
      <c r="L280" s="2">
        <v>34540</v>
      </c>
      <c r="M280" s="27">
        <v>4.4417467612799022E-2</v>
      </c>
      <c r="N280" s="2">
        <v>530.30303030303003</v>
      </c>
      <c r="O280" s="2">
        <v>37223</v>
      </c>
      <c r="P280" s="27">
        <v>4.4619642807910059E-2</v>
      </c>
      <c r="Q280" s="14">
        <v>565.45454545454504</v>
      </c>
      <c r="R280" s="2">
        <v>37248</v>
      </c>
      <c r="S280" s="27">
        <v>4.3258158810679355E-2</v>
      </c>
      <c r="T280" s="14">
        <v>474.54544099999998</v>
      </c>
      <c r="U280" s="27">
        <v>7.8401852924145921E-2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1809</v>
      </c>
      <c r="B281" s="2">
        <v>20890</v>
      </c>
      <c r="C281" s="27">
        <v>6.382445677413047E-2</v>
      </c>
      <c r="D281" s="2">
        <v>549.09090909090901</v>
      </c>
      <c r="E281" s="2">
        <v>24287</v>
      </c>
      <c r="F281" s="27">
        <v>6.735499830829049E-2</v>
      </c>
      <c r="G281" s="14">
        <v>678.18181818181802</v>
      </c>
      <c r="H281" s="2">
        <v>26871</v>
      </c>
      <c r="I281" s="27">
        <v>7.1527822142720243E-2</v>
      </c>
      <c r="J281" s="14">
        <v>723.03030000000001</v>
      </c>
      <c r="K281" s="27">
        <v>0.28630923887027288</v>
      </c>
      <c r="L281" s="2">
        <v>44740</v>
      </c>
      <c r="M281" s="27">
        <v>5.7534380457343028E-2</v>
      </c>
      <c r="N281" s="2">
        <v>645.45454545454504</v>
      </c>
      <c r="O281" s="2">
        <v>50455</v>
      </c>
      <c r="P281" s="27">
        <v>6.048099502654547E-2</v>
      </c>
      <c r="Q281" s="14">
        <v>556.969696969697</v>
      </c>
      <c r="R281" s="2">
        <v>56931</v>
      </c>
      <c r="S281" s="27">
        <v>6.6117113381947659E-2</v>
      </c>
      <c r="T281" s="14">
        <v>594.54549999999995</v>
      </c>
      <c r="U281" s="27">
        <v>0.27248547161376846</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1810</v>
      </c>
      <c r="B282" s="2">
        <v>19108</v>
      </c>
      <c r="C282" s="27">
        <v>5.8379977024417669E-2</v>
      </c>
      <c r="D282" s="2">
        <v>461.81818181818102</v>
      </c>
      <c r="E282" s="2">
        <v>19890</v>
      </c>
      <c r="F282" s="27">
        <v>5.5160823335607435E-2</v>
      </c>
      <c r="G282" s="14">
        <v>455.75757575757501</v>
      </c>
      <c r="H282" s="2">
        <v>21294</v>
      </c>
      <c r="I282" s="27">
        <v>5.6682425094231138E-2</v>
      </c>
      <c r="J282" s="14">
        <v>519.39390000000003</v>
      </c>
      <c r="K282" s="27">
        <v>0.11440234456772033</v>
      </c>
      <c r="L282" s="2">
        <v>41681</v>
      </c>
      <c r="M282" s="27">
        <v>5.3600592575827333E-2</v>
      </c>
      <c r="N282" s="2">
        <v>538.18181818181802</v>
      </c>
      <c r="O282" s="2">
        <v>41301</v>
      </c>
      <c r="P282" s="27">
        <v>4.9507988813623116E-2</v>
      </c>
      <c r="Q282" s="14">
        <v>456.969696969697</v>
      </c>
      <c r="R282" s="2">
        <v>46298</v>
      </c>
      <c r="S282" s="27">
        <v>5.3768423448690747E-2</v>
      </c>
      <c r="T282" s="14">
        <v>610.90909999999997</v>
      </c>
      <c r="U282" s="27">
        <v>0.11076989515606632</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1811</v>
      </c>
      <c r="B283" s="2">
        <v>18798</v>
      </c>
      <c r="C283" s="27">
        <v>5.7432845305892995E-2</v>
      </c>
      <c r="D283" s="2">
        <v>466.666666666666</v>
      </c>
      <c r="E283" s="2">
        <v>18180</v>
      </c>
      <c r="F283" s="27">
        <v>5.0418490107659288E-2</v>
      </c>
      <c r="G283" s="14">
        <v>450.30303030303003</v>
      </c>
      <c r="H283" s="2">
        <v>18174</v>
      </c>
      <c r="I283" s="27">
        <v>4.8377307864307162E-2</v>
      </c>
      <c r="J283" s="14">
        <v>495.75756799999999</v>
      </c>
      <c r="K283" s="27">
        <v>-3.3195020746887967E-2</v>
      </c>
      <c r="L283" s="2">
        <v>44606</v>
      </c>
      <c r="M283" s="27">
        <v>5.7362060229777447E-2</v>
      </c>
      <c r="N283" s="2">
        <v>386.666666666666</v>
      </c>
      <c r="O283" s="2">
        <v>42924</v>
      </c>
      <c r="P283" s="27">
        <v>5.1453497780585424E-2</v>
      </c>
      <c r="Q283" s="14">
        <v>487.87878787878799</v>
      </c>
      <c r="R283" s="2">
        <v>40488</v>
      </c>
      <c r="S283" s="27">
        <v>4.7020949686608297E-2</v>
      </c>
      <c r="T283" s="14">
        <v>442.42425500000002</v>
      </c>
      <c r="U283" s="27">
        <v>-9.2319418912253953E-2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1812</v>
      </c>
      <c r="B284" s="2">
        <v>10915</v>
      </c>
      <c r="C284" s="27">
        <v>3.3348202282892966E-2</v>
      </c>
      <c r="D284" s="2">
        <v>329.69696969696901</v>
      </c>
      <c r="E284" s="2">
        <v>14812</v>
      </c>
      <c r="F284" s="27">
        <v>4.1078034954601175E-2</v>
      </c>
      <c r="G284" s="14">
        <v>413.93939393939399</v>
      </c>
      <c r="H284" s="2">
        <v>15717</v>
      </c>
      <c r="I284" s="27">
        <v>4.1837028045742033E-2</v>
      </c>
      <c r="J284" s="14">
        <v>516.96969999999999</v>
      </c>
      <c r="K284" s="27">
        <v>0.43994502977553823</v>
      </c>
      <c r="L284" s="2">
        <v>29800</v>
      </c>
      <c r="M284" s="27">
        <v>3.8321961055628573E-2</v>
      </c>
      <c r="N284" s="2">
        <v>286.666666666666</v>
      </c>
      <c r="O284" s="2">
        <v>35935</v>
      </c>
      <c r="P284" s="27">
        <v>4.3075702235237566E-2</v>
      </c>
      <c r="Q284" s="14">
        <v>367.87878787878702</v>
      </c>
      <c r="R284" s="2">
        <v>36803</v>
      </c>
      <c r="S284" s="27">
        <v>4.2741355742843441E-2</v>
      </c>
      <c r="T284" s="14">
        <v>405.45455900000002</v>
      </c>
      <c r="U284" s="27">
        <v>0.23499999999999999</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1813</v>
      </c>
      <c r="B285" s="2">
        <v>6398</v>
      </c>
      <c r="C285" s="27">
        <v>1.9547576564906022E-2</v>
      </c>
      <c r="D285" s="2">
        <v>222.42424242424201</v>
      </c>
      <c r="E285" s="2">
        <v>7925</v>
      </c>
      <c r="F285" s="27">
        <v>2.1978357211397129E-2</v>
      </c>
      <c r="G285" s="14">
        <v>318.78787878787801</v>
      </c>
      <c r="H285" s="2">
        <v>9311</v>
      </c>
      <c r="I285" s="27">
        <v>2.4784918758917352E-2</v>
      </c>
      <c r="J285" s="14">
        <v>364.24243200000001</v>
      </c>
      <c r="K285" s="27">
        <v>0.45529853079087212</v>
      </c>
      <c r="L285" s="2">
        <v>17793</v>
      </c>
      <c r="M285" s="27">
        <v>2.2881297082644268E-2</v>
      </c>
      <c r="N285" s="2">
        <v>210.30303030303</v>
      </c>
      <c r="O285" s="2">
        <v>21132</v>
      </c>
      <c r="P285" s="27">
        <v>2.5331174054126625E-2</v>
      </c>
      <c r="Q285" s="14">
        <v>192.12121212121201</v>
      </c>
      <c r="R285" s="2">
        <v>24932</v>
      </c>
      <c r="S285" s="27">
        <v>2.8954908061314909E-2</v>
      </c>
      <c r="T285" s="14">
        <v>248.484848</v>
      </c>
      <c r="U285" s="27">
        <v>0.40122520092171077</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1814</v>
      </c>
      <c r="B286" s="2">
        <v>3960</v>
      </c>
      <c r="C286" s="27">
        <v>1.2098843888250678E-2</v>
      </c>
      <c r="D286" s="2">
        <v>178.78787878787799</v>
      </c>
      <c r="E286" s="2">
        <v>4477</v>
      </c>
      <c r="F286" s="27">
        <v>1.2416038515511036E-2</v>
      </c>
      <c r="G286" s="14">
        <v>195.15151515151501</v>
      </c>
      <c r="H286" s="2">
        <v>5287</v>
      </c>
      <c r="I286" s="27">
        <v>1.4073447049553866E-2</v>
      </c>
      <c r="J286" s="14">
        <v>290.30304000000001</v>
      </c>
      <c r="K286" s="27">
        <v>0.33510101010101012</v>
      </c>
      <c r="L286" s="2">
        <v>11197</v>
      </c>
      <c r="M286" s="27">
        <v>1.4399026776505808E-2</v>
      </c>
      <c r="N286" s="2">
        <v>177.575757575757</v>
      </c>
      <c r="O286" s="2">
        <v>12641</v>
      </c>
      <c r="P286" s="27">
        <v>1.5152913648410688E-2</v>
      </c>
      <c r="Q286" s="14">
        <v>153.939393939393</v>
      </c>
      <c r="R286" s="2">
        <v>14685</v>
      </c>
      <c r="S286" s="27">
        <v>1.7054501238585328E-2</v>
      </c>
      <c r="T286" s="14">
        <v>232.121216</v>
      </c>
      <c r="U286" s="27">
        <v>0.31151201214611057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1815</v>
      </c>
      <c r="B287" s="2">
        <v>135100</v>
      </c>
      <c r="C287" s="27">
        <v>0.41276611346026937</v>
      </c>
      <c r="D287" s="2">
        <v>1247.87878787878</v>
      </c>
      <c r="E287" s="2">
        <v>142834</v>
      </c>
      <c r="F287" s="27">
        <v>0.39612071595365272</v>
      </c>
      <c r="G287" s="14">
        <v>1475.7575757575701</v>
      </c>
      <c r="H287" s="2">
        <v>153634</v>
      </c>
      <c r="I287" s="27">
        <v>0.40895781426350647</v>
      </c>
      <c r="J287" s="14">
        <v>1842.42419</v>
      </c>
      <c r="K287" s="27">
        <v>0.13718726868985937</v>
      </c>
      <c r="L287" s="2">
        <v>302614</v>
      </c>
      <c r="M287" s="27">
        <v>0.38915308466067061</v>
      </c>
      <c r="N287" s="2">
        <v>1786.0606060606001</v>
      </c>
      <c r="O287" s="2">
        <v>309664</v>
      </c>
      <c r="P287" s="27">
        <v>0.37119783656525968</v>
      </c>
      <c r="Q287" s="14">
        <v>1922.42424242424</v>
      </c>
      <c r="R287" s="2">
        <v>334096</v>
      </c>
      <c r="S287" s="27">
        <v>0.38800412977912185</v>
      </c>
      <c r="T287" s="14">
        <v>2196.9697299999998</v>
      </c>
      <c r="U287" s="27">
        <v>0.1040335212514953</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1802</v>
      </c>
      <c r="B288" s="2">
        <v>9991</v>
      </c>
      <c r="C288" s="27">
        <v>3.0525138708967808E-2</v>
      </c>
      <c r="D288" s="2">
        <v>438.18181818181802</v>
      </c>
      <c r="E288" s="2">
        <v>10629</v>
      </c>
      <c r="F288" s="27">
        <v>2.9477344958982979E-2</v>
      </c>
      <c r="G288" s="14">
        <v>449.09090909090901</v>
      </c>
      <c r="H288" s="2">
        <v>11119</v>
      </c>
      <c r="I288" s="27">
        <v>2.9597627717796376E-2</v>
      </c>
      <c r="J288" s="14">
        <v>517.57574499999998</v>
      </c>
      <c r="K288" s="27">
        <v>0.11290161145030528</v>
      </c>
      <c r="L288" s="2">
        <v>23292</v>
      </c>
      <c r="M288" s="27">
        <v>2.9952856272070491E-2</v>
      </c>
      <c r="N288" s="2">
        <v>433.33333333333297</v>
      </c>
      <c r="O288" s="2">
        <v>22377</v>
      </c>
      <c r="P288" s="27">
        <v>2.6823570026935049E-2</v>
      </c>
      <c r="Q288" s="14">
        <v>452.12121212121201</v>
      </c>
      <c r="R288" s="2">
        <v>22966</v>
      </c>
      <c r="S288" s="27">
        <v>2.6671683721167905E-2</v>
      </c>
      <c r="T288" s="14">
        <v>552.72730000000001</v>
      </c>
      <c r="U288" s="27">
        <v>-1.3996221878756654E-2</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1803</v>
      </c>
      <c r="B289" s="2">
        <v>1733</v>
      </c>
      <c r="C289" s="27">
        <v>5.2947718329137434E-3</v>
      </c>
      <c r="D289" s="2">
        <v>204.84848484848399</v>
      </c>
      <c r="E289" s="2">
        <v>2302</v>
      </c>
      <c r="F289" s="27">
        <v>6.3841234448752298E-3</v>
      </c>
      <c r="G289" s="14">
        <v>215.75757575757501</v>
      </c>
      <c r="H289" s="2">
        <v>1964</v>
      </c>
      <c r="I289" s="27">
        <v>5.2279648203752208E-3</v>
      </c>
      <c r="J289" s="14">
        <v>256.96969999999999</v>
      </c>
      <c r="K289" s="27">
        <v>0.13329486439699942</v>
      </c>
      <c r="L289" s="2">
        <v>4463</v>
      </c>
      <c r="M289" s="27">
        <v>5.7392923554117556E-3</v>
      </c>
      <c r="N289" s="2">
        <v>335.15151515151501</v>
      </c>
      <c r="O289" s="2">
        <v>4887</v>
      </c>
      <c r="P289" s="27">
        <v>5.8581037101323495E-3</v>
      </c>
      <c r="Q289" s="14">
        <v>300</v>
      </c>
      <c r="R289" s="2">
        <v>4820</v>
      </c>
      <c r="S289" s="27">
        <v>5.5977321055486065E-3</v>
      </c>
      <c r="T289" s="14">
        <v>380</v>
      </c>
      <c r="U289" s="27">
        <v>7.9991037418776612E-2</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1804</v>
      </c>
      <c r="B290" s="2">
        <v>13280</v>
      </c>
      <c r="C290" s="27">
        <v>4.0573900716153792E-2</v>
      </c>
      <c r="D290" s="2">
        <v>440.60606060606</v>
      </c>
      <c r="E290" s="2">
        <v>11855</v>
      </c>
      <c r="F290" s="27">
        <v>3.2877403752821825E-2</v>
      </c>
      <c r="G290" s="14">
        <v>523.030303030303</v>
      </c>
      <c r="H290" s="2">
        <v>14340</v>
      </c>
      <c r="I290" s="27">
        <v>3.8171596499073659E-2</v>
      </c>
      <c r="J290" s="14">
        <v>706.66669999999999</v>
      </c>
      <c r="K290" s="27">
        <v>7.9819277108433728E-2</v>
      </c>
      <c r="L290" s="2">
        <v>27305</v>
      </c>
      <c r="M290" s="27">
        <v>3.5113461296105306E-2</v>
      </c>
      <c r="N290" s="2">
        <v>607.27272727272702</v>
      </c>
      <c r="O290" s="2">
        <v>25791</v>
      </c>
      <c r="P290" s="27">
        <v>3.0915971513816951E-2</v>
      </c>
      <c r="Q290" s="14">
        <v>656.969696969697</v>
      </c>
      <c r="R290" s="2">
        <v>30781</v>
      </c>
      <c r="S290" s="27">
        <v>3.5747674676533538E-2</v>
      </c>
      <c r="T290" s="14">
        <v>799.39390000000003</v>
      </c>
      <c r="U290" s="27">
        <v>0.12730269181468595</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1805</v>
      </c>
      <c r="B291" s="2">
        <v>6412</v>
      </c>
      <c r="C291" s="27">
        <v>1.9590350255420039E-2</v>
      </c>
      <c r="D291" s="2">
        <v>333.33333333333297</v>
      </c>
      <c r="E291" s="2">
        <v>6465</v>
      </c>
      <c r="F291" s="27">
        <v>1.792934755478643E-2</v>
      </c>
      <c r="G291" s="14">
        <v>384.84848484848402</v>
      </c>
      <c r="H291" s="2">
        <v>7038</v>
      </c>
      <c r="I291" s="27">
        <v>1.8734427905193893E-2</v>
      </c>
      <c r="J291" s="14">
        <v>432.121216</v>
      </c>
      <c r="K291" s="27">
        <v>9.7629444791016845E-2</v>
      </c>
      <c r="L291" s="2">
        <v>13957</v>
      </c>
      <c r="M291" s="27">
        <v>1.7948309075617716E-2</v>
      </c>
      <c r="N291" s="2">
        <v>468.48484848484799</v>
      </c>
      <c r="O291" s="2">
        <v>13841</v>
      </c>
      <c r="P291" s="27">
        <v>1.6591367598105557E-2</v>
      </c>
      <c r="Q291" s="14">
        <v>417.575757575757</v>
      </c>
      <c r="R291" s="2">
        <v>15665</v>
      </c>
      <c r="S291" s="27">
        <v>1.8192629343032972E-2</v>
      </c>
      <c r="T291" s="14">
        <v>660</v>
      </c>
      <c r="U291" s="27">
        <v>0.12237586873970051</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1806</v>
      </c>
      <c r="B292" s="2">
        <v>2320</v>
      </c>
      <c r="C292" s="27">
        <v>7.0882115708943367E-3</v>
      </c>
      <c r="D292" s="2">
        <v>215.75757575757501</v>
      </c>
      <c r="E292" s="2">
        <v>2321</v>
      </c>
      <c r="F292" s="27">
        <v>6.4368160362968758E-3</v>
      </c>
      <c r="G292" s="14">
        <v>200</v>
      </c>
      <c r="H292" s="2">
        <v>2461</v>
      </c>
      <c r="I292" s="27">
        <v>6.5509274047573412E-3</v>
      </c>
      <c r="J292" s="14">
        <v>277.57574499999998</v>
      </c>
      <c r="K292" s="27">
        <v>6.0775862068965514E-2</v>
      </c>
      <c r="L292" s="2">
        <v>5000</v>
      </c>
      <c r="M292" s="27">
        <v>6.4298592375215723E-3</v>
      </c>
      <c r="N292" s="2">
        <v>299.39393939393898</v>
      </c>
      <c r="O292" s="2">
        <v>4728</v>
      </c>
      <c r="P292" s="27">
        <v>5.6675085617977801E-3</v>
      </c>
      <c r="Q292" s="14">
        <v>291.51515151515099</v>
      </c>
      <c r="R292" s="2">
        <v>5482</v>
      </c>
      <c r="S292" s="27">
        <v>6.3665492536550752E-3</v>
      </c>
      <c r="T292" s="14">
        <v>350.90910000000002</v>
      </c>
      <c r="U292" s="27">
        <v>9.64E-2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1807</v>
      </c>
      <c r="B293" s="2">
        <v>4459</v>
      </c>
      <c r="C293" s="27">
        <v>1.3623420428714589E-2</v>
      </c>
      <c r="D293" s="2">
        <v>262.42424242424198</v>
      </c>
      <c r="E293" s="2">
        <v>4808</v>
      </c>
      <c r="F293" s="27">
        <v>1.3333998923961816E-2</v>
      </c>
      <c r="G293" s="14">
        <v>310.90909090909003</v>
      </c>
      <c r="H293" s="2">
        <v>4677</v>
      </c>
      <c r="I293" s="27">
        <v>1.2449690155241807E-2</v>
      </c>
      <c r="J293" s="14">
        <v>305.45455900000002</v>
      </c>
      <c r="K293" s="27">
        <v>4.88898856245795E-2</v>
      </c>
      <c r="L293" s="2">
        <v>10424</v>
      </c>
      <c r="M293" s="27">
        <v>1.3404970538384974E-2</v>
      </c>
      <c r="N293" s="2">
        <v>346.666666666666</v>
      </c>
      <c r="O293" s="2">
        <v>10069</v>
      </c>
      <c r="P293" s="27">
        <v>1.2069827349564688E-2</v>
      </c>
      <c r="Q293" s="14">
        <v>354.54545454545399</v>
      </c>
      <c r="R293" s="2">
        <v>9684</v>
      </c>
      <c r="S293" s="27">
        <v>1.1246563840276495E-2</v>
      </c>
      <c r="T293" s="14">
        <v>349.09089999999998</v>
      </c>
      <c r="U293" s="27">
        <v>-7.0990023023791246E-2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1808</v>
      </c>
      <c r="B294" s="2">
        <v>12785</v>
      </c>
      <c r="C294" s="27">
        <v>3.9061545230122452E-2</v>
      </c>
      <c r="D294" s="2">
        <v>472.12121212121201</v>
      </c>
      <c r="E294" s="2">
        <v>15040</v>
      </c>
      <c r="F294" s="27">
        <v>4.1710346051660928E-2</v>
      </c>
      <c r="G294" s="14">
        <v>550.90909090909099</v>
      </c>
      <c r="H294" s="2">
        <v>14167</v>
      </c>
      <c r="I294" s="27">
        <v>3.771108839626057E-2</v>
      </c>
      <c r="J294" s="14">
        <v>601.21209999999996</v>
      </c>
      <c r="K294" s="27">
        <v>0.1080954243253813</v>
      </c>
      <c r="L294" s="2">
        <v>28858</v>
      </c>
      <c r="M294" s="27">
        <v>3.7110575575279504E-2</v>
      </c>
      <c r="N294" s="2">
        <v>395.75757575757501</v>
      </c>
      <c r="O294" s="2">
        <v>30805</v>
      </c>
      <c r="P294" s="27">
        <v>3.6926311600292007E-2</v>
      </c>
      <c r="Q294" s="14">
        <v>563.030303030303</v>
      </c>
      <c r="R294" s="2">
        <v>31067</v>
      </c>
      <c r="S294" s="27">
        <v>3.6079822266198873E-2</v>
      </c>
      <c r="T294" s="14">
        <v>603.03030000000001</v>
      </c>
      <c r="U294" s="27">
        <v>7.6547231270358312E-2</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1809</v>
      </c>
      <c r="B295" s="2">
        <v>19622</v>
      </c>
      <c r="C295" s="27">
        <v>5.9950382519003739E-2</v>
      </c>
      <c r="D295" s="2">
        <v>451.51515151515099</v>
      </c>
      <c r="E295" s="2">
        <v>20604</v>
      </c>
      <c r="F295" s="27">
        <v>5.7140955455347191E-2</v>
      </c>
      <c r="G295" s="14">
        <v>452.12121212121201</v>
      </c>
      <c r="H295" s="2">
        <v>25153</v>
      </c>
      <c r="I295" s="27">
        <v>6.6954683873165957E-2</v>
      </c>
      <c r="J295" s="14">
        <v>702.42425500000002</v>
      </c>
      <c r="K295" s="27">
        <v>0.28187748445622263</v>
      </c>
      <c r="L295" s="2">
        <v>40200</v>
      </c>
      <c r="M295" s="27">
        <v>5.1696068269673441E-2</v>
      </c>
      <c r="N295" s="2">
        <v>549.09090909090901</v>
      </c>
      <c r="O295" s="2">
        <v>41308</v>
      </c>
      <c r="P295" s="27">
        <v>4.9516379794996339E-2</v>
      </c>
      <c r="Q295" s="14">
        <v>547.87878787878697</v>
      </c>
      <c r="R295" s="2">
        <v>49843</v>
      </c>
      <c r="S295" s="27">
        <v>5.7885427663248799E-2</v>
      </c>
      <c r="T295" s="14">
        <v>598.18179999999995</v>
      </c>
      <c r="U295" s="27">
        <v>0.23987562189054726</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1810</v>
      </c>
      <c r="B296" s="2">
        <v>19271</v>
      </c>
      <c r="C296" s="27">
        <v>5.8877984992545158E-2</v>
      </c>
      <c r="D296" s="2">
        <v>455.75757575757501</v>
      </c>
      <c r="E296" s="2">
        <v>18822</v>
      </c>
      <c r="F296" s="27">
        <v>5.2198945038853854E-2</v>
      </c>
      <c r="G296" s="14">
        <v>434.54545454545399</v>
      </c>
      <c r="H296" s="2">
        <v>19916</v>
      </c>
      <c r="I296" s="27">
        <v>5.3014331651014712E-2</v>
      </c>
      <c r="J296" s="14">
        <v>503.63635299999999</v>
      </c>
      <c r="K296" s="27">
        <v>3.3469980800166055E-2</v>
      </c>
      <c r="L296" s="2">
        <v>40760</v>
      </c>
      <c r="M296" s="27">
        <v>5.2416212504275854E-2</v>
      </c>
      <c r="N296" s="2">
        <v>411.51515151515099</v>
      </c>
      <c r="O296" s="2">
        <v>39228</v>
      </c>
      <c r="P296" s="27">
        <v>4.7023059615525234E-2</v>
      </c>
      <c r="Q296" s="14">
        <v>478.18181818181802</v>
      </c>
      <c r="R296" s="2">
        <v>42390</v>
      </c>
      <c r="S296" s="27">
        <v>4.9229847293403621E-2</v>
      </c>
      <c r="T296" s="14">
        <v>510.90910000000002</v>
      </c>
      <c r="U296" s="27">
        <v>3.9990186457311089E-2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1811</v>
      </c>
      <c r="B297" s="2">
        <v>18841</v>
      </c>
      <c r="C297" s="27">
        <v>5.756422164104319E-2</v>
      </c>
      <c r="D297" s="2">
        <v>417.575757575757</v>
      </c>
      <c r="E297" s="2">
        <v>18572</v>
      </c>
      <c r="F297" s="27">
        <v>5.1505621467516402E-2</v>
      </c>
      <c r="G297" s="14">
        <v>430.30303030303003</v>
      </c>
      <c r="H297" s="2">
        <v>19654</v>
      </c>
      <c r="I297" s="27">
        <v>5.2316914755424944E-2</v>
      </c>
      <c r="J297" s="14">
        <v>601.21209999999996</v>
      </c>
      <c r="K297" s="27">
        <v>4.3150575871769015E-2</v>
      </c>
      <c r="L297" s="2">
        <v>42645</v>
      </c>
      <c r="M297" s="27">
        <v>5.4840269436821486E-2</v>
      </c>
      <c r="N297" s="2">
        <v>429.69696969696901</v>
      </c>
      <c r="O297" s="2">
        <v>41788</v>
      </c>
      <c r="P297" s="27">
        <v>5.0091761374874283E-2</v>
      </c>
      <c r="Q297" s="14">
        <v>414.54545454545399</v>
      </c>
      <c r="R297" s="2">
        <v>40330</v>
      </c>
      <c r="S297" s="27">
        <v>4.6837455563646331E-2</v>
      </c>
      <c r="T297" s="14">
        <v>489.69695999999999</v>
      </c>
      <c r="U297" s="27">
        <v>-5.428537929417282E-2</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1812</v>
      </c>
      <c r="B298" s="2">
        <v>12668</v>
      </c>
      <c r="C298" s="27">
        <v>3.8704079387969596E-2</v>
      </c>
      <c r="D298" s="2">
        <v>307.27272727272702</v>
      </c>
      <c r="E298" s="2">
        <v>15633</v>
      </c>
      <c r="F298" s="27">
        <v>4.3354909562873356E-2</v>
      </c>
      <c r="G298" s="14">
        <v>415.75757575757501</v>
      </c>
      <c r="H298" s="2">
        <v>15754</v>
      </c>
      <c r="I298" s="27">
        <v>4.1935518218019975E-2</v>
      </c>
      <c r="J298" s="14">
        <v>415.15152</v>
      </c>
      <c r="K298" s="27">
        <v>0.2436059362172403</v>
      </c>
      <c r="L298" s="2">
        <v>31263</v>
      </c>
      <c r="M298" s="27">
        <v>4.0203337868527381E-2</v>
      </c>
      <c r="N298" s="2">
        <v>250.30303030303</v>
      </c>
      <c r="O298" s="2">
        <v>35888</v>
      </c>
      <c r="P298" s="27">
        <v>4.301936278887452E-2</v>
      </c>
      <c r="Q298" s="14">
        <v>341.81818181818102</v>
      </c>
      <c r="R298" s="2">
        <v>37375</v>
      </c>
      <c r="S298" s="27">
        <v>4.3405650922174105E-2</v>
      </c>
      <c r="T298" s="14">
        <v>427.27273600000001</v>
      </c>
      <c r="U298" s="27">
        <v>0.19550267088891021</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1813</v>
      </c>
      <c r="B299" s="2">
        <v>7270</v>
      </c>
      <c r="C299" s="27">
        <v>2.2211766431207685E-2</v>
      </c>
      <c r="D299" s="2">
        <v>221.81818181818099</v>
      </c>
      <c r="E299" s="2">
        <v>8907</v>
      </c>
      <c r="F299" s="27">
        <v>2.4701732199610631E-2</v>
      </c>
      <c r="G299" s="14">
        <v>243.636363636363</v>
      </c>
      <c r="H299" s="2">
        <v>10690</v>
      </c>
      <c r="I299" s="27">
        <v>2.845567409868183E-2</v>
      </c>
      <c r="J299" s="14">
        <v>321.21212800000001</v>
      </c>
      <c r="K299" s="27">
        <v>0.47042640990371387</v>
      </c>
      <c r="L299" s="2">
        <v>19153</v>
      </c>
      <c r="M299" s="27">
        <v>2.4630218795250135E-2</v>
      </c>
      <c r="N299" s="2">
        <v>188.48484848484799</v>
      </c>
      <c r="O299" s="2">
        <v>22402</v>
      </c>
      <c r="P299" s="27">
        <v>2.6853537817553692E-2</v>
      </c>
      <c r="Q299" s="14">
        <v>243.636363636363</v>
      </c>
      <c r="R299" s="2">
        <v>26431</v>
      </c>
      <c r="S299" s="27">
        <v>3.0695779519036355E-2</v>
      </c>
      <c r="T299" s="14">
        <v>332.121216</v>
      </c>
      <c r="U299" s="27">
        <v>0.37999269044013995</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1814</v>
      </c>
      <c r="B300" s="2">
        <v>6448</v>
      </c>
      <c r="C300" s="27">
        <v>1.9700339745313225E-2</v>
      </c>
      <c r="D300" s="2">
        <v>249.09090909090901</v>
      </c>
      <c r="E300" s="2">
        <v>6876</v>
      </c>
      <c r="F300" s="27">
        <v>1.9069171506065196E-2</v>
      </c>
      <c r="G300" s="14">
        <v>246.666666666666</v>
      </c>
      <c r="H300" s="2">
        <v>6701</v>
      </c>
      <c r="I300" s="27">
        <v>1.7837368768500179E-2</v>
      </c>
      <c r="J300" s="14">
        <v>326.06060000000002</v>
      </c>
      <c r="K300" s="27">
        <v>3.9236972704714643E-2</v>
      </c>
      <c r="L300" s="2">
        <v>15294</v>
      </c>
      <c r="M300" s="27">
        <v>1.9667653435730986E-2</v>
      </c>
      <c r="N300" s="2">
        <v>270.30303030303003</v>
      </c>
      <c r="O300" s="2">
        <v>16552</v>
      </c>
      <c r="P300" s="27">
        <v>1.9841074812791213E-2</v>
      </c>
      <c r="Q300" s="14">
        <v>247.272727272727</v>
      </c>
      <c r="R300" s="2">
        <v>17262</v>
      </c>
      <c r="S300" s="27">
        <v>2.0047313611199182E-2</v>
      </c>
      <c r="T300" s="14">
        <v>314.54544099999998</v>
      </c>
      <c r="U300" s="27">
        <v>0.12867791290702235</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122" t="s">
        <v>1817</v>
      </c>
      <c r="B302" s="122"/>
      <c r="C302" s="122"/>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211" t="s">
        <v>1702</v>
      </c>
      <c r="C303" s="211"/>
      <c r="D303" s="211" t="s">
        <v>1703</v>
      </c>
      <c r="E303" s="211" t="s">
        <v>1702</v>
      </c>
      <c r="F303" s="211"/>
      <c r="G303" s="211" t="s">
        <v>1703</v>
      </c>
      <c r="H303" s="211" t="s">
        <v>1702</v>
      </c>
      <c r="I303" s="211"/>
      <c r="J303" s="211" t="s">
        <v>1703</v>
      </c>
      <c r="K303" t="s">
        <v>172</v>
      </c>
      <c r="L303" s="211" t="s">
        <v>1702</v>
      </c>
      <c r="M303" s="211"/>
      <c r="N303" s="211" t="s">
        <v>1703</v>
      </c>
      <c r="O303" s="211" t="s">
        <v>1702</v>
      </c>
      <c r="P303" s="211"/>
      <c r="Q303" s="211" t="s">
        <v>1703</v>
      </c>
      <c r="R303" s="211" t="s">
        <v>1702</v>
      </c>
      <c r="S303" s="211"/>
      <c r="T303" s="211" t="s">
        <v>1703</v>
      </c>
      <c r="U303" t="s">
        <v>172</v>
      </c>
      <c r="V303" s="211" t="s">
        <v>1702</v>
      </c>
      <c r="W303" s="211"/>
      <c r="X303" s="211" t="s">
        <v>1703</v>
      </c>
      <c r="Y303" s="211" t="s">
        <v>1702</v>
      </c>
      <c r="Z303" s="211"/>
      <c r="AA303" s="211" t="s">
        <v>1703</v>
      </c>
      <c r="AB303" s="211" t="s">
        <v>1702</v>
      </c>
      <c r="AC303" s="211"/>
      <c r="AD303" s="211" t="s">
        <v>1703</v>
      </c>
      <c r="AE303" t="s">
        <v>172</v>
      </c>
    </row>
    <row r="304" spans="1:31" x14ac:dyDescent="0.3">
      <c r="A304" t="s">
        <v>174</v>
      </c>
      <c r="B304" s="2">
        <v>78650</v>
      </c>
      <c r="C304" s="27" t="s">
        <v>172</v>
      </c>
      <c r="D304" s="2">
        <v>517.57575757575705</v>
      </c>
      <c r="E304" s="2">
        <v>84185</v>
      </c>
      <c r="F304" s="27" t="s">
        <v>172</v>
      </c>
      <c r="G304" s="14">
        <v>618.78787878787796</v>
      </c>
      <c r="H304" s="2">
        <v>88421</v>
      </c>
      <c r="I304" s="27" t="s">
        <v>172</v>
      </c>
      <c r="J304" s="14">
        <v>850.30304000000001</v>
      </c>
      <c r="K304" s="27">
        <v>0.1242339478703115</v>
      </c>
      <c r="L304" s="2">
        <v>185559</v>
      </c>
      <c r="M304" s="27" t="s">
        <v>172</v>
      </c>
      <c r="N304" s="2">
        <v>1049.69696969696</v>
      </c>
      <c r="O304" s="2">
        <v>196097</v>
      </c>
      <c r="P304" s="27" t="s">
        <v>172</v>
      </c>
      <c r="Q304" s="14">
        <v>1229.69696969696</v>
      </c>
      <c r="R304" s="2">
        <v>201939</v>
      </c>
      <c r="S304" s="27" t="s">
        <v>172</v>
      </c>
      <c r="T304" s="14">
        <v>1221.21216</v>
      </c>
      <c r="U304" s="27">
        <v>8.8273810486152654E-2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1800</v>
      </c>
      <c r="B305" s="2">
        <v>10896</v>
      </c>
      <c r="C305" s="27">
        <v>0.13853782581055307</v>
      </c>
      <c r="D305" s="2">
        <v>481.81818181818102</v>
      </c>
      <c r="E305" s="2">
        <v>13813</v>
      </c>
      <c r="F305" s="27">
        <v>0.16407911148066759</v>
      </c>
      <c r="G305" s="14">
        <v>513.33333333333303</v>
      </c>
      <c r="H305" s="2">
        <v>12207</v>
      </c>
      <c r="I305" s="27">
        <v>0.13805543931871389</v>
      </c>
      <c r="J305" s="14">
        <v>585.45450000000005</v>
      </c>
      <c r="K305" s="27">
        <v>0.1203193832599119</v>
      </c>
      <c r="L305" s="2">
        <v>31182</v>
      </c>
      <c r="M305" s="27">
        <v>0.16804358721484811</v>
      </c>
      <c r="N305" s="2">
        <v>829.09090909090901</v>
      </c>
      <c r="O305" s="2">
        <v>37996</v>
      </c>
      <c r="P305" s="27">
        <v>0.19376125080954834</v>
      </c>
      <c r="Q305" s="14">
        <v>829.69696969696895</v>
      </c>
      <c r="R305" s="2">
        <v>33691</v>
      </c>
      <c r="S305" s="27">
        <v>0.16683751033728006</v>
      </c>
      <c r="T305" s="14">
        <v>932.72730000000001</v>
      </c>
      <c r="U305" s="27">
        <v>8.0463087678789041E-2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1764</v>
      </c>
      <c r="B306" s="2">
        <v>3845</v>
      </c>
      <c r="C306" s="27">
        <v>4.8887476160203433E-2</v>
      </c>
      <c r="D306" s="2">
        <v>270.30303030303003</v>
      </c>
      <c r="E306" s="2">
        <v>4571</v>
      </c>
      <c r="F306" s="27">
        <v>5.4297083803527942E-2</v>
      </c>
      <c r="G306" s="14">
        <v>309.09090909090901</v>
      </c>
      <c r="H306" s="2">
        <v>4308</v>
      </c>
      <c r="I306" s="27">
        <v>4.8721457572296172E-2</v>
      </c>
      <c r="J306" s="14">
        <v>347.878784</v>
      </c>
      <c r="K306" s="27">
        <v>0.12041612483745123</v>
      </c>
      <c r="L306" s="2">
        <v>12713</v>
      </c>
      <c r="M306" s="27">
        <v>6.8511901874875381E-2</v>
      </c>
      <c r="N306" s="2">
        <v>507.27272727272702</v>
      </c>
      <c r="O306" s="2">
        <v>14360</v>
      </c>
      <c r="P306" s="27">
        <v>7.322906520752484E-2</v>
      </c>
      <c r="Q306" s="14">
        <v>569.69696969696895</v>
      </c>
      <c r="R306" s="2">
        <v>13070</v>
      </c>
      <c r="S306" s="27">
        <v>6.4722515214990672E-2</v>
      </c>
      <c r="T306" s="14">
        <v>596.96969999999999</v>
      </c>
      <c r="U306" s="27">
        <v>2.808149138676945E-2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1818</v>
      </c>
      <c r="B307" s="2">
        <v>2978</v>
      </c>
      <c r="C307" s="27">
        <v>3.786395422759059E-2</v>
      </c>
      <c r="D307" s="2">
        <v>238.18181818181799</v>
      </c>
      <c r="E307" s="2">
        <v>3461</v>
      </c>
      <c r="F307" s="27">
        <v>4.1111837025598383E-2</v>
      </c>
      <c r="G307" s="14">
        <v>264.84848484848402</v>
      </c>
      <c r="H307" s="2">
        <v>2714</v>
      </c>
      <c r="I307" s="27">
        <v>3.0694065889324933E-2</v>
      </c>
      <c r="J307" s="14">
        <v>236.363632</v>
      </c>
      <c r="K307" s="27">
        <v>-8.8650100738750834E-2</v>
      </c>
      <c r="L307" s="2">
        <v>9942</v>
      </c>
      <c r="M307" s="27">
        <v>5.3578646144891919E-2</v>
      </c>
      <c r="N307" s="2">
        <v>476.36363636363598</v>
      </c>
      <c r="O307" s="2">
        <v>11273</v>
      </c>
      <c r="P307" s="27">
        <v>5.7486855994737296E-2</v>
      </c>
      <c r="Q307" s="14">
        <v>495.75757575757501</v>
      </c>
      <c r="R307" s="2">
        <v>8490</v>
      </c>
      <c r="S307" s="27">
        <v>4.2042398942254838E-2</v>
      </c>
      <c r="T307" s="14">
        <v>530.30304000000001</v>
      </c>
      <c r="U307" s="27">
        <v>-0.14604707302353651</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1819</v>
      </c>
      <c r="B308" s="2">
        <v>321</v>
      </c>
      <c r="C308" s="27">
        <v>4.0813731722822632E-3</v>
      </c>
      <c r="D308" s="2">
        <v>79.393939393939405</v>
      </c>
      <c r="E308" s="2">
        <v>351</v>
      </c>
      <c r="F308" s="27">
        <v>4.169388845993942E-3</v>
      </c>
      <c r="G308" s="14">
        <v>83.030303030303003</v>
      </c>
      <c r="H308" s="2">
        <v>332</v>
      </c>
      <c r="I308" s="27">
        <v>3.7547641397405592E-3</v>
      </c>
      <c r="J308" s="14">
        <v>94.545455899999993</v>
      </c>
      <c r="K308" s="27">
        <v>3.4267912772585667E-2</v>
      </c>
      <c r="L308" s="2">
        <v>1243</v>
      </c>
      <c r="M308" s="27">
        <v>6.6986780484913156E-3</v>
      </c>
      <c r="N308" s="2">
        <v>195.15151515151501</v>
      </c>
      <c r="O308" s="2">
        <v>1019</v>
      </c>
      <c r="P308" s="27">
        <v>5.1964079001718538E-3</v>
      </c>
      <c r="Q308" s="14">
        <v>152.72727272727201</v>
      </c>
      <c r="R308" s="2">
        <v>933</v>
      </c>
      <c r="S308" s="27">
        <v>4.6202070922407258E-3</v>
      </c>
      <c r="T308" s="14">
        <v>156.363632</v>
      </c>
      <c r="U308" s="27">
        <v>-0.24939662107803701</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1820</v>
      </c>
      <c r="B309" s="2">
        <v>1271</v>
      </c>
      <c r="C309" s="27">
        <v>1.6160203432930707E-2</v>
      </c>
      <c r="D309" s="2">
        <v>158.18181818181799</v>
      </c>
      <c r="E309" s="2">
        <v>1532</v>
      </c>
      <c r="F309" s="27">
        <v>1.8198016273682959E-2</v>
      </c>
      <c r="G309" s="14">
        <v>163.030303030303</v>
      </c>
      <c r="H309" s="2">
        <v>1006</v>
      </c>
      <c r="I309" s="27">
        <v>1.137738772463555E-2</v>
      </c>
      <c r="J309" s="14">
        <v>164.24243200000001</v>
      </c>
      <c r="K309" s="27">
        <v>-0.20849724626278521</v>
      </c>
      <c r="L309" s="2">
        <v>4598</v>
      </c>
      <c r="M309" s="27">
        <v>2.4779180745746636E-2</v>
      </c>
      <c r="N309" s="2">
        <v>302.42424242424198</v>
      </c>
      <c r="O309" s="2">
        <v>5339</v>
      </c>
      <c r="P309" s="27">
        <v>2.7226321667338103E-2</v>
      </c>
      <c r="Q309" s="14">
        <v>313.93939393939303</v>
      </c>
      <c r="R309" s="2">
        <v>3301</v>
      </c>
      <c r="S309" s="27">
        <v>1.6346520483908507E-2</v>
      </c>
      <c r="T309" s="14">
        <v>297.57574499999998</v>
      </c>
      <c r="U309" s="27">
        <v>-0.28207916485428447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1821</v>
      </c>
      <c r="B310" s="2">
        <v>1386</v>
      </c>
      <c r="C310" s="27">
        <v>1.7622377622377623E-2</v>
      </c>
      <c r="D310" s="2">
        <v>186.666666666666</v>
      </c>
      <c r="E310" s="2">
        <v>1578</v>
      </c>
      <c r="F310" s="27">
        <v>1.8744431905921483E-2</v>
      </c>
      <c r="G310" s="14">
        <v>199.39393939393901</v>
      </c>
      <c r="H310" s="2">
        <v>1376</v>
      </c>
      <c r="I310" s="27">
        <v>1.5561914024948824E-2</v>
      </c>
      <c r="J310" s="14">
        <v>144.24243200000001</v>
      </c>
      <c r="K310" s="27">
        <v>-7.215007215007215E-3</v>
      </c>
      <c r="L310" s="2">
        <v>4101</v>
      </c>
      <c r="M310" s="27">
        <v>2.2100787350653971E-2</v>
      </c>
      <c r="N310" s="2">
        <v>338.78787878787801</v>
      </c>
      <c r="O310" s="2">
        <v>4915</v>
      </c>
      <c r="P310" s="27">
        <v>2.5064126427227343E-2</v>
      </c>
      <c r="Q310" s="14">
        <v>332.72727272727201</v>
      </c>
      <c r="R310" s="2">
        <v>4256</v>
      </c>
      <c r="S310" s="27">
        <v>2.1075671366105605E-2</v>
      </c>
      <c r="T310" s="14">
        <v>378.18182400000001</v>
      </c>
      <c r="U310" s="27">
        <v>3.7795659595220681E-2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1822</v>
      </c>
      <c r="B311" s="2">
        <v>867</v>
      </c>
      <c r="C311" s="27">
        <v>1.1023521932612843E-2</v>
      </c>
      <c r="D311" s="2">
        <v>118.181818181818</v>
      </c>
      <c r="E311" s="2">
        <v>1110</v>
      </c>
      <c r="F311" s="27">
        <v>1.318524677792956E-2</v>
      </c>
      <c r="G311" s="14">
        <v>163.636363636363</v>
      </c>
      <c r="H311" s="2">
        <v>1594</v>
      </c>
      <c r="I311" s="27">
        <v>1.8027391682971239E-2</v>
      </c>
      <c r="J311" s="14">
        <v>260</v>
      </c>
      <c r="K311" s="27">
        <v>0.83852364475201846</v>
      </c>
      <c r="L311" s="2">
        <v>2771</v>
      </c>
      <c r="M311" s="27">
        <v>1.4933255729983455E-2</v>
      </c>
      <c r="N311" s="2">
        <v>225.45454545454501</v>
      </c>
      <c r="O311" s="2">
        <v>3087</v>
      </c>
      <c r="P311" s="27">
        <v>1.5742209212787548E-2</v>
      </c>
      <c r="Q311" s="14">
        <v>246.06060606060601</v>
      </c>
      <c r="R311" s="2">
        <v>4580</v>
      </c>
      <c r="S311" s="27">
        <v>2.2680116272735827E-2</v>
      </c>
      <c r="T311" s="14">
        <v>361.81817599999999</v>
      </c>
      <c r="U311" s="27">
        <v>0.65283291230602669</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1765</v>
      </c>
      <c r="B312" s="2">
        <v>7051</v>
      </c>
      <c r="C312" s="27">
        <v>8.9650349650349653E-2</v>
      </c>
      <c r="D312" s="2">
        <v>406.666666666666</v>
      </c>
      <c r="E312" s="2">
        <v>9242</v>
      </c>
      <c r="F312" s="27">
        <v>0.10978202767713963</v>
      </c>
      <c r="G312" s="14">
        <v>425.45454545454498</v>
      </c>
      <c r="H312" s="2">
        <v>7899</v>
      </c>
      <c r="I312" s="27">
        <v>8.9333981746417712E-2</v>
      </c>
      <c r="J312" s="14">
        <v>527.27269999999999</v>
      </c>
      <c r="K312" s="27">
        <v>0.12026662884697206</v>
      </c>
      <c r="L312" s="2">
        <v>18469</v>
      </c>
      <c r="M312" s="27">
        <v>9.9531685339972725E-2</v>
      </c>
      <c r="N312" s="2">
        <v>638.18181818181802</v>
      </c>
      <c r="O312" s="2">
        <v>23636</v>
      </c>
      <c r="P312" s="27">
        <v>0.12053218560202349</v>
      </c>
      <c r="Q312" s="14">
        <v>599.39393939393904</v>
      </c>
      <c r="R312" s="2">
        <v>20621</v>
      </c>
      <c r="S312" s="27">
        <v>0.1021149951222894</v>
      </c>
      <c r="T312" s="14">
        <v>915.15150000000006</v>
      </c>
      <c r="U312" s="27">
        <v>0.11651957333910877</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1766</v>
      </c>
      <c r="B313" s="2">
        <v>1114</v>
      </c>
      <c r="C313" s="27">
        <v>1.4164017800381437E-2</v>
      </c>
      <c r="D313" s="2">
        <v>153.333333333333</v>
      </c>
      <c r="E313" s="2">
        <v>1797</v>
      </c>
      <c r="F313" s="27">
        <v>2.1345845459404881E-2</v>
      </c>
      <c r="G313" s="14">
        <v>215.75757575757501</v>
      </c>
      <c r="H313" s="2">
        <v>1272</v>
      </c>
      <c r="I313" s="27">
        <v>1.4385722848644552E-2</v>
      </c>
      <c r="J313" s="14">
        <v>216.363632</v>
      </c>
      <c r="K313" s="27">
        <v>0.14183123877917414</v>
      </c>
      <c r="L313" s="2">
        <v>3615</v>
      </c>
      <c r="M313" s="27">
        <v>1.9481674292273616E-2</v>
      </c>
      <c r="N313" s="2">
        <v>263.636363636363</v>
      </c>
      <c r="O313" s="2">
        <v>4864</v>
      </c>
      <c r="P313" s="27">
        <v>2.4804051056364962E-2</v>
      </c>
      <c r="Q313" s="14">
        <v>333.33333333333297</v>
      </c>
      <c r="R313" s="2">
        <v>3921</v>
      </c>
      <c r="S313" s="27">
        <v>1.94167545644972E-2</v>
      </c>
      <c r="T313" s="14">
        <v>409.09089999999998</v>
      </c>
      <c r="U313" s="27">
        <v>8.464730290456432E-2</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1823</v>
      </c>
      <c r="B314" s="2">
        <v>1054</v>
      </c>
      <c r="C314" s="27">
        <v>1.340114431023522E-2</v>
      </c>
      <c r="D314" s="2">
        <v>143.030303030303</v>
      </c>
      <c r="E314" s="2">
        <v>1407</v>
      </c>
      <c r="F314" s="27">
        <v>1.671319118607828E-2</v>
      </c>
      <c r="G314" s="14">
        <v>196.969696969697</v>
      </c>
      <c r="H314" s="2">
        <v>976</v>
      </c>
      <c r="I314" s="27">
        <v>1.1038101808393933E-2</v>
      </c>
      <c r="J314" s="14">
        <v>209.090912</v>
      </c>
      <c r="K314" s="27">
        <v>-7.4003795066413663E-2</v>
      </c>
      <c r="L314" s="2">
        <v>3126</v>
      </c>
      <c r="M314" s="27">
        <v>1.6846393869335358E-2</v>
      </c>
      <c r="N314" s="2">
        <v>244.84848484848399</v>
      </c>
      <c r="O314" s="2">
        <v>3772</v>
      </c>
      <c r="P314" s="27">
        <v>1.9235378409664605E-2</v>
      </c>
      <c r="Q314" s="14">
        <v>283.636363636363</v>
      </c>
      <c r="R314" s="2">
        <v>2716</v>
      </c>
      <c r="S314" s="27">
        <v>1.3449606069159499E-2</v>
      </c>
      <c r="T314" s="14">
        <v>256.36364700000001</v>
      </c>
      <c r="U314" s="27">
        <v>-0.13115802943058222</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1824</v>
      </c>
      <c r="B315" s="2">
        <v>262</v>
      </c>
      <c r="C315" s="27">
        <v>3.3312142403051494E-3</v>
      </c>
      <c r="D315" s="2">
        <v>58.787878787878803</v>
      </c>
      <c r="E315" s="2">
        <v>261</v>
      </c>
      <c r="F315" s="27">
        <v>3.1003147829185723E-3</v>
      </c>
      <c r="G315" s="14">
        <v>89.696969696969703</v>
      </c>
      <c r="H315" s="2">
        <v>186</v>
      </c>
      <c r="I315" s="27">
        <v>2.1035726806980242E-3</v>
      </c>
      <c r="J315" s="14">
        <v>72.121215800000002</v>
      </c>
      <c r="K315" s="27">
        <v>-0.29007633587786258</v>
      </c>
      <c r="L315" s="2">
        <v>884</v>
      </c>
      <c r="M315" s="27">
        <v>4.7639834230622062E-3</v>
      </c>
      <c r="N315" s="2">
        <v>132.72727272727201</v>
      </c>
      <c r="O315" s="2">
        <v>768</v>
      </c>
      <c r="P315" s="27">
        <v>3.9164291141628891E-3</v>
      </c>
      <c r="Q315" s="14">
        <v>117.575757575757</v>
      </c>
      <c r="R315" s="2">
        <v>494</v>
      </c>
      <c r="S315" s="27">
        <v>2.4462832835658293E-3</v>
      </c>
      <c r="T315" s="14">
        <v>106.666664</v>
      </c>
      <c r="U315" s="27">
        <v>-0.44117647058823528</v>
      </c>
      <c r="V315" s="2">
        <v>16458</v>
      </c>
      <c r="W315" s="27">
        <v>2E-3</v>
      </c>
      <c r="X315" s="2">
        <v>627</v>
      </c>
      <c r="Y315" s="2">
        <v>20164</v>
      </c>
      <c r="Z315" s="27">
        <v>2E-3</v>
      </c>
      <c r="AA315" s="14">
        <v>672.12</v>
      </c>
      <c r="AB315" s="2">
        <v>10284</v>
      </c>
      <c r="AC315" s="27">
        <v>1E-3</v>
      </c>
      <c r="AD315" s="14">
        <v>459.39</v>
      </c>
      <c r="AE315" s="27">
        <v>-0.375</v>
      </c>
    </row>
    <row r="316" spans="1:31" x14ac:dyDescent="0.3">
      <c r="A316" t="s">
        <v>1825</v>
      </c>
      <c r="B316" s="2">
        <v>278</v>
      </c>
      <c r="C316" s="27">
        <v>3.5346471710108072E-3</v>
      </c>
      <c r="D316" s="2">
        <v>89.696969696969703</v>
      </c>
      <c r="E316" s="2">
        <v>381</v>
      </c>
      <c r="F316" s="27">
        <v>4.5257468670190648E-3</v>
      </c>
      <c r="G316" s="14">
        <v>96.969696969696898</v>
      </c>
      <c r="H316" s="2">
        <v>173</v>
      </c>
      <c r="I316" s="27">
        <v>1.9565487836599904E-3</v>
      </c>
      <c r="J316" s="14">
        <v>64.848489999999998</v>
      </c>
      <c r="K316" s="27">
        <v>-0.37769784172661869</v>
      </c>
      <c r="L316" s="2">
        <v>764</v>
      </c>
      <c r="M316" s="27">
        <v>4.1172888407460702E-3</v>
      </c>
      <c r="N316" s="2">
        <v>129.09090909090901</v>
      </c>
      <c r="O316" s="2">
        <v>1214</v>
      </c>
      <c r="P316" s="27">
        <v>6.1908137299397743E-3</v>
      </c>
      <c r="Q316" s="14">
        <v>169.69696969696901</v>
      </c>
      <c r="R316" s="2">
        <v>654</v>
      </c>
      <c r="S316" s="27">
        <v>3.2386017559758143E-3</v>
      </c>
      <c r="T316" s="14">
        <v>152.121216</v>
      </c>
      <c r="U316" s="27">
        <v>-0.14397905759162305</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1826</v>
      </c>
      <c r="B317" s="2">
        <v>514</v>
      </c>
      <c r="C317" s="27">
        <v>6.5352828989192627E-3</v>
      </c>
      <c r="D317" s="2">
        <v>115.757575757575</v>
      </c>
      <c r="E317" s="2">
        <v>765</v>
      </c>
      <c r="F317" s="27">
        <v>9.0871295361406434E-3</v>
      </c>
      <c r="G317" s="14">
        <v>145.45454545454501</v>
      </c>
      <c r="H317" s="2">
        <v>617</v>
      </c>
      <c r="I317" s="27">
        <v>6.9779803440359195E-3</v>
      </c>
      <c r="J317" s="14">
        <v>153.33332799999999</v>
      </c>
      <c r="K317" s="27">
        <v>0.20038910505836577</v>
      </c>
      <c r="L317" s="2">
        <v>1478</v>
      </c>
      <c r="M317" s="27">
        <v>7.9651216055270837E-3</v>
      </c>
      <c r="N317" s="2">
        <v>190.30303030303</v>
      </c>
      <c r="O317" s="2">
        <v>1790</v>
      </c>
      <c r="P317" s="27">
        <v>9.1281355655619418E-3</v>
      </c>
      <c r="Q317" s="14">
        <v>186.06060606060601</v>
      </c>
      <c r="R317" s="2">
        <v>1568</v>
      </c>
      <c r="S317" s="27">
        <v>7.7647210296178546E-3</v>
      </c>
      <c r="T317" s="14">
        <v>199.393936</v>
      </c>
      <c r="U317" s="27">
        <v>6.0893098782138028E-2</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1827</v>
      </c>
      <c r="B318" s="2">
        <v>60</v>
      </c>
      <c r="C318" s="27">
        <v>7.6287349014621741E-4</v>
      </c>
      <c r="D318" s="2">
        <v>27.272727272727199</v>
      </c>
      <c r="E318" s="2">
        <v>390</v>
      </c>
      <c r="F318" s="27">
        <v>4.6326542733266017E-3</v>
      </c>
      <c r="G318" s="14">
        <v>116.969696969697</v>
      </c>
      <c r="H318" s="2">
        <v>296</v>
      </c>
      <c r="I318" s="27">
        <v>3.3476210402506191E-3</v>
      </c>
      <c r="J318" s="14">
        <v>81.212119999999999</v>
      </c>
      <c r="K318" s="27">
        <v>3.9333333333333331</v>
      </c>
      <c r="L318" s="2">
        <v>489</v>
      </c>
      <c r="M318" s="27">
        <v>2.6352804229382567E-3</v>
      </c>
      <c r="N318" s="2">
        <v>98.787878787878796</v>
      </c>
      <c r="O318" s="2">
        <v>1092</v>
      </c>
      <c r="P318" s="27">
        <v>5.5686726467003575E-3</v>
      </c>
      <c r="Q318" s="14">
        <v>175.15151515151501</v>
      </c>
      <c r="R318" s="2">
        <v>1205</v>
      </c>
      <c r="S318" s="27">
        <v>5.9671484953377008E-3</v>
      </c>
      <c r="T318" s="14">
        <v>312.121216</v>
      </c>
      <c r="U318" s="27">
        <v>1.4642126789366052</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1767</v>
      </c>
      <c r="B319" s="2">
        <v>5937</v>
      </c>
      <c r="C319" s="27">
        <v>7.5486331849968211E-2</v>
      </c>
      <c r="D319" s="2">
        <v>368.48484848484799</v>
      </c>
      <c r="E319" s="2">
        <v>7445</v>
      </c>
      <c r="F319" s="27">
        <v>8.8436182217734749E-2</v>
      </c>
      <c r="G319" s="14">
        <v>375.75757575757501</v>
      </c>
      <c r="H319" s="2">
        <v>6627</v>
      </c>
      <c r="I319" s="27">
        <v>7.4948258897773151E-2</v>
      </c>
      <c r="J319" s="14">
        <v>461.21212800000001</v>
      </c>
      <c r="K319" s="27">
        <v>0.11622031328954018</v>
      </c>
      <c r="L319" s="2">
        <v>14854</v>
      </c>
      <c r="M319" s="27">
        <v>8.0050011047699113E-2</v>
      </c>
      <c r="N319" s="2">
        <v>617.57575757575705</v>
      </c>
      <c r="O319" s="2">
        <v>18772</v>
      </c>
      <c r="P319" s="27">
        <v>9.5728134545658525E-2</v>
      </c>
      <c r="Q319" s="14">
        <v>593.33333333333303</v>
      </c>
      <c r="R319" s="2">
        <v>16700</v>
      </c>
      <c r="S319" s="27">
        <v>8.2698240557792208E-2</v>
      </c>
      <c r="T319" s="14">
        <v>734.54549999999995</v>
      </c>
      <c r="U319" s="27">
        <v>0.12427628921502626</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1823</v>
      </c>
      <c r="B320" s="2">
        <v>5600</v>
      </c>
      <c r="C320" s="27">
        <v>7.1201525746980299E-2</v>
      </c>
      <c r="D320" s="2">
        <v>355.75757575757501</v>
      </c>
      <c r="E320" s="2">
        <v>6770</v>
      </c>
      <c r="F320" s="27">
        <v>8.0418126744669471E-2</v>
      </c>
      <c r="G320" s="14">
        <v>349.09090909090901</v>
      </c>
      <c r="H320" s="2">
        <v>5596</v>
      </c>
      <c r="I320" s="27">
        <v>6.3288132909602918E-2</v>
      </c>
      <c r="J320" s="14">
        <v>443.03030000000001</v>
      </c>
      <c r="K320" s="27">
        <v>-7.1428571428571429E-4</v>
      </c>
      <c r="L320" s="2">
        <v>13860</v>
      </c>
      <c r="M320" s="27">
        <v>7.4693224257513777E-2</v>
      </c>
      <c r="N320" s="2">
        <v>593.93939393939399</v>
      </c>
      <c r="O320" s="2">
        <v>16899</v>
      </c>
      <c r="P320" s="27">
        <v>8.6176739062810745E-2</v>
      </c>
      <c r="Q320" s="14">
        <v>581.81818181818096</v>
      </c>
      <c r="R320" s="2">
        <v>14289</v>
      </c>
      <c r="S320" s="27">
        <v>7.0758991576664237E-2</v>
      </c>
      <c r="T320" s="14">
        <v>661.21209999999996</v>
      </c>
      <c r="U320" s="27">
        <v>3.0952380952380953E-2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1824</v>
      </c>
      <c r="B321" s="2">
        <v>1342</v>
      </c>
      <c r="C321" s="27">
        <v>1.7062937062937062E-2</v>
      </c>
      <c r="D321" s="2">
        <v>210.90909090909</v>
      </c>
      <c r="E321" s="2">
        <v>1264</v>
      </c>
      <c r="F321" s="27">
        <v>1.5014551285858525E-2</v>
      </c>
      <c r="G321" s="14">
        <v>155.15151515151501</v>
      </c>
      <c r="H321" s="2">
        <v>783</v>
      </c>
      <c r="I321" s="27">
        <v>8.8553624139061995E-3</v>
      </c>
      <c r="J321" s="14">
        <v>135.75756799999999</v>
      </c>
      <c r="K321" s="27">
        <v>-0.41654247391952309</v>
      </c>
      <c r="L321" s="2">
        <v>3079</v>
      </c>
      <c r="M321" s="27">
        <v>1.6593105157928206E-2</v>
      </c>
      <c r="N321" s="2">
        <v>249.09090909090901</v>
      </c>
      <c r="O321" s="2">
        <v>2617</v>
      </c>
      <c r="P321" s="27">
        <v>1.3345436187193072E-2</v>
      </c>
      <c r="Q321" s="14">
        <v>263.030303030303</v>
      </c>
      <c r="R321" s="2">
        <v>2074</v>
      </c>
      <c r="S321" s="27">
        <v>1.0270428198614434E-2</v>
      </c>
      <c r="T321" s="14">
        <v>267.27273600000001</v>
      </c>
      <c r="U321" s="27">
        <v>-0.3264046768431309</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1825</v>
      </c>
      <c r="B322" s="2">
        <v>1779</v>
      </c>
      <c r="C322" s="27">
        <v>2.2619198982835348E-2</v>
      </c>
      <c r="D322" s="2">
        <v>158.18181818181799</v>
      </c>
      <c r="E322" s="2">
        <v>2473</v>
      </c>
      <c r="F322" s="27">
        <v>2.9375779533170991E-2</v>
      </c>
      <c r="G322" s="14">
        <v>212.12121212121201</v>
      </c>
      <c r="H322" s="2">
        <v>2293</v>
      </c>
      <c r="I322" s="27">
        <v>2.5932753531400912E-2</v>
      </c>
      <c r="J322" s="14">
        <v>334.54544099999998</v>
      </c>
      <c r="K322" s="27">
        <v>0.2889263631253513</v>
      </c>
      <c r="L322" s="2">
        <v>4492</v>
      </c>
      <c r="M322" s="27">
        <v>2.4207933864700715E-2</v>
      </c>
      <c r="N322" s="2">
        <v>301.81818181818102</v>
      </c>
      <c r="O322" s="2">
        <v>6044</v>
      </c>
      <c r="P322" s="27">
        <v>3.0821481205729816E-2</v>
      </c>
      <c r="Q322" s="14">
        <v>359.39393939393898</v>
      </c>
      <c r="R322" s="2">
        <v>5073</v>
      </c>
      <c r="S322" s="27">
        <v>2.5121447565849091E-2</v>
      </c>
      <c r="T322" s="14">
        <v>430.90910000000002</v>
      </c>
      <c r="U322" s="27">
        <v>0.12934105075690117</v>
      </c>
      <c r="V322" s="2">
        <v>103234</v>
      </c>
      <c r="W322" s="27">
        <v>1.2E-2</v>
      </c>
      <c r="X322" s="2">
        <v>1496</v>
      </c>
      <c r="Y322" s="2">
        <v>119334</v>
      </c>
      <c r="Z322" s="27">
        <v>1.4E-2</v>
      </c>
      <c r="AA322" s="14">
        <v>1385.45</v>
      </c>
      <c r="AB322" s="2">
        <v>86679</v>
      </c>
      <c r="AC322" s="27">
        <v>0.01</v>
      </c>
      <c r="AD322" s="14">
        <v>1621.82</v>
      </c>
      <c r="AE322" s="27">
        <v>-0.16</v>
      </c>
    </row>
    <row r="323" spans="1:31" x14ac:dyDescent="0.3">
      <c r="A323" t="s">
        <v>1826</v>
      </c>
      <c r="B323" s="2">
        <v>2479</v>
      </c>
      <c r="C323" s="27">
        <v>3.1519389701207885E-2</v>
      </c>
      <c r="D323" s="2">
        <v>241.81818181818099</v>
      </c>
      <c r="E323" s="2">
        <v>3033</v>
      </c>
      <c r="F323" s="27">
        <v>3.6027795925639962E-2</v>
      </c>
      <c r="G323" s="14">
        <v>263.636363636363</v>
      </c>
      <c r="H323" s="2">
        <v>2520</v>
      </c>
      <c r="I323" s="27">
        <v>2.8500016964295813E-2</v>
      </c>
      <c r="J323" s="14">
        <v>273.93939999999998</v>
      </c>
      <c r="K323" s="27">
        <v>1.6538926986688181E-2</v>
      </c>
      <c r="L323" s="2">
        <v>6289</v>
      </c>
      <c r="M323" s="27">
        <v>3.389218523488486E-2</v>
      </c>
      <c r="N323" s="2">
        <v>390.90909090909099</v>
      </c>
      <c r="O323" s="2">
        <v>8238</v>
      </c>
      <c r="P323" s="27">
        <v>4.2009821669887863E-2</v>
      </c>
      <c r="Q323" s="14">
        <v>480.60606060606</v>
      </c>
      <c r="R323" s="2">
        <v>7142</v>
      </c>
      <c r="S323" s="27">
        <v>3.5367115812200714E-2</v>
      </c>
      <c r="T323" s="14">
        <v>476.96969999999999</v>
      </c>
      <c r="U323" s="27">
        <v>0.13563364604865638</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1827</v>
      </c>
      <c r="B324" s="2">
        <v>337</v>
      </c>
      <c r="C324" s="27">
        <v>4.2848061029879215E-3</v>
      </c>
      <c r="D324" s="2">
        <v>70.303030303030297</v>
      </c>
      <c r="E324" s="2">
        <v>675</v>
      </c>
      <c r="F324" s="27">
        <v>8.0180554730652723E-3</v>
      </c>
      <c r="G324" s="14">
        <v>106.06060606060601</v>
      </c>
      <c r="H324" s="2">
        <v>1031</v>
      </c>
      <c r="I324" s="27">
        <v>1.1660125988170232E-2</v>
      </c>
      <c r="J324" s="14">
        <v>152.72728000000001</v>
      </c>
      <c r="K324" s="27">
        <v>2.0593471810089019</v>
      </c>
      <c r="L324" s="2">
        <v>994</v>
      </c>
      <c r="M324" s="27">
        <v>5.3567867901853318E-3</v>
      </c>
      <c r="N324" s="2">
        <v>118.181818181818</v>
      </c>
      <c r="O324" s="2">
        <v>1873</v>
      </c>
      <c r="P324" s="27">
        <v>9.5513954828477746E-3</v>
      </c>
      <c r="Q324" s="14">
        <v>197.575757575757</v>
      </c>
      <c r="R324" s="2">
        <v>2411</v>
      </c>
      <c r="S324" s="27">
        <v>1.1939248981127965E-2</v>
      </c>
      <c r="T324" s="14">
        <v>251.515152</v>
      </c>
      <c r="U324" s="27">
        <v>1.4255533199195172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1816</v>
      </c>
      <c r="B325" s="2">
        <v>67754</v>
      </c>
      <c r="C325" s="27">
        <v>0.86146217418944693</v>
      </c>
      <c r="D325" s="2">
        <v>592.72727272727195</v>
      </c>
      <c r="E325" s="2">
        <v>70372</v>
      </c>
      <c r="F325" s="27">
        <v>0.83592088851933244</v>
      </c>
      <c r="G325" s="14">
        <v>792.72727272727195</v>
      </c>
      <c r="H325" s="2">
        <v>76214</v>
      </c>
      <c r="I325" s="27">
        <v>0.86194456068128611</v>
      </c>
      <c r="J325" s="14">
        <v>1041.21216</v>
      </c>
      <c r="K325" s="27">
        <v>0.12486347669510288</v>
      </c>
      <c r="L325" s="2">
        <v>154377</v>
      </c>
      <c r="M325" s="27">
        <v>0.83195641278515187</v>
      </c>
      <c r="N325" s="2">
        <v>1180.6060606060601</v>
      </c>
      <c r="O325" s="2">
        <v>158101</v>
      </c>
      <c r="P325" s="27">
        <v>0.80623874919045169</v>
      </c>
      <c r="Q325" s="14">
        <v>1358.7878787878701</v>
      </c>
      <c r="R325" s="2">
        <v>168248</v>
      </c>
      <c r="S325" s="27">
        <v>0.83316248966271989</v>
      </c>
      <c r="T325" s="14">
        <v>1342.42419</v>
      </c>
      <c r="U325" s="27">
        <v>8.9851467511352076E-2</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1764</v>
      </c>
      <c r="B326" s="2">
        <v>50755</v>
      </c>
      <c r="C326" s="27">
        <v>0.64532739987285437</v>
      </c>
      <c r="D326" s="2">
        <v>622.42424242424204</v>
      </c>
      <c r="E326" s="2">
        <v>52406</v>
      </c>
      <c r="F326" s="27">
        <v>0.62250994832808693</v>
      </c>
      <c r="G326" s="14">
        <v>738.78787878787796</v>
      </c>
      <c r="H326" s="2">
        <v>55248</v>
      </c>
      <c r="I326" s="27">
        <v>0.62482894335056149</v>
      </c>
      <c r="J326" s="14">
        <v>1052.12122</v>
      </c>
      <c r="K326" s="27">
        <v>8.8523298197221947E-2</v>
      </c>
      <c r="L326" s="2">
        <v>116068</v>
      </c>
      <c r="M326" s="27">
        <v>0.62550455650224457</v>
      </c>
      <c r="N326" s="2">
        <v>1047.87878787878</v>
      </c>
      <c r="O326" s="2">
        <v>117997</v>
      </c>
      <c r="P326" s="27">
        <v>0.60172771638525835</v>
      </c>
      <c r="Q326" s="14">
        <v>1223.0303030303</v>
      </c>
      <c r="R326" s="2">
        <v>124991</v>
      </c>
      <c r="S326" s="27">
        <v>0.6189542386562279</v>
      </c>
      <c r="T326" s="14">
        <v>1365.4545900000001</v>
      </c>
      <c r="U326" s="27">
        <v>7.6877347761656958E-2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1818</v>
      </c>
      <c r="B327" s="2">
        <v>28967</v>
      </c>
      <c r="C327" s="27">
        <v>0.36830260648442464</v>
      </c>
      <c r="D327" s="2">
        <v>553.33333333333303</v>
      </c>
      <c r="E327" s="2">
        <v>28318</v>
      </c>
      <c r="F327" s="27">
        <v>0.33637821464631468</v>
      </c>
      <c r="G327" s="14">
        <v>549.09090909090901</v>
      </c>
      <c r="H327" s="2">
        <v>30244</v>
      </c>
      <c r="I327" s="27">
        <v>0.34204544169371531</v>
      </c>
      <c r="J327" s="14">
        <v>781.21209999999996</v>
      </c>
      <c r="K327" s="27">
        <v>4.4084648047778507E-2</v>
      </c>
      <c r="L327" s="2">
        <v>61411</v>
      </c>
      <c r="M327" s="27">
        <v>0.33095134162180223</v>
      </c>
      <c r="N327" s="2">
        <v>940.60606060606005</v>
      </c>
      <c r="O327" s="2">
        <v>60084</v>
      </c>
      <c r="P327" s="27">
        <v>0.30639938397833727</v>
      </c>
      <c r="Q327" s="14">
        <v>969.09090909090901</v>
      </c>
      <c r="R327" s="2">
        <v>64503</v>
      </c>
      <c r="S327" s="27">
        <v>0.31941824016163295</v>
      </c>
      <c r="T327" s="14">
        <v>1079.39392</v>
      </c>
      <c r="U327" s="27">
        <v>5.0349285958541629E-2</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1819</v>
      </c>
      <c r="B328" s="2">
        <v>5170</v>
      </c>
      <c r="C328" s="27">
        <v>6.5734265734265732E-2</v>
      </c>
      <c r="D328" s="2">
        <v>301.21212121212102</v>
      </c>
      <c r="E328" s="2">
        <v>5306</v>
      </c>
      <c r="F328" s="27">
        <v>6.3027855318643466E-2</v>
      </c>
      <c r="G328" s="14">
        <v>355.75757575757501</v>
      </c>
      <c r="H328" s="2">
        <v>5722</v>
      </c>
      <c r="I328" s="27">
        <v>6.4713133757817717E-2</v>
      </c>
      <c r="J328" s="14">
        <v>443.03030000000001</v>
      </c>
      <c r="K328" s="27">
        <v>0.10676982591876209</v>
      </c>
      <c r="L328" s="2">
        <v>10458</v>
      </c>
      <c r="M328" s="27">
        <v>5.635943284885131E-2</v>
      </c>
      <c r="N328" s="2">
        <v>450.90909090909099</v>
      </c>
      <c r="O328" s="2">
        <v>9786</v>
      </c>
      <c r="P328" s="27">
        <v>4.9903874103122435E-2</v>
      </c>
      <c r="Q328" s="14">
        <v>464.84848484848402</v>
      </c>
      <c r="R328" s="2">
        <v>11287</v>
      </c>
      <c r="S328" s="27">
        <v>5.5893116238071895E-2</v>
      </c>
      <c r="T328" s="14">
        <v>583.03030000000001</v>
      </c>
      <c r="U328" s="27">
        <v>7.9269458787531083E-2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1820</v>
      </c>
      <c r="B329" s="2">
        <v>6231</v>
      </c>
      <c r="C329" s="27">
        <v>7.9224411951684684E-2</v>
      </c>
      <c r="D329" s="2">
        <v>318.18181818181802</v>
      </c>
      <c r="E329" s="2">
        <v>6543</v>
      </c>
      <c r="F329" s="27">
        <v>7.7721684385579373E-2</v>
      </c>
      <c r="G329" s="14">
        <v>378.78787878787801</v>
      </c>
      <c r="H329" s="2">
        <v>7257</v>
      </c>
      <c r="I329" s="27">
        <v>8.2073263138847108E-2</v>
      </c>
      <c r="J329" s="14">
        <v>495.15152</v>
      </c>
      <c r="K329" s="27">
        <v>0.16466056812710642</v>
      </c>
      <c r="L329" s="2">
        <v>14636</v>
      </c>
      <c r="M329" s="27">
        <v>7.8875182556491466E-2</v>
      </c>
      <c r="N329" s="2">
        <v>447.87878787878702</v>
      </c>
      <c r="O329" s="2">
        <v>14556</v>
      </c>
      <c r="P329" s="27">
        <v>7.4228570554368503E-2</v>
      </c>
      <c r="Q329" s="14">
        <v>535.15151515151501</v>
      </c>
      <c r="R329" s="2">
        <v>15708</v>
      </c>
      <c r="S329" s="27">
        <v>7.7785866028850292E-2</v>
      </c>
      <c r="T329" s="14">
        <v>634.54549999999995</v>
      </c>
      <c r="U329" s="27">
        <v>7.3244055752937964E-2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1821</v>
      </c>
      <c r="B330" s="2">
        <v>17566</v>
      </c>
      <c r="C330" s="27">
        <v>0.22334392879847426</v>
      </c>
      <c r="D330" s="2">
        <v>460.60606060606</v>
      </c>
      <c r="E330" s="2">
        <v>16469</v>
      </c>
      <c r="F330" s="27">
        <v>0.19562867494209182</v>
      </c>
      <c r="G330" s="14">
        <v>515.75757575757495</v>
      </c>
      <c r="H330" s="2">
        <v>17265</v>
      </c>
      <c r="I330" s="27">
        <v>0.19525904479705047</v>
      </c>
      <c r="J330" s="14">
        <v>642.42425500000002</v>
      </c>
      <c r="K330" s="27">
        <v>-1.7135375156552432E-2</v>
      </c>
      <c r="L330" s="2">
        <v>36317</v>
      </c>
      <c r="M330" s="27">
        <v>0.19571672621645944</v>
      </c>
      <c r="N330" s="2">
        <v>748.48484848484804</v>
      </c>
      <c r="O330" s="2">
        <v>35742</v>
      </c>
      <c r="P330" s="27">
        <v>0.18226693932084631</v>
      </c>
      <c r="Q330" s="14">
        <v>772.12121212121201</v>
      </c>
      <c r="R330" s="2">
        <v>37508</v>
      </c>
      <c r="S330" s="27">
        <v>0.18573925789471077</v>
      </c>
      <c r="T330" s="14">
        <v>1015.15149</v>
      </c>
      <c r="U330" s="27">
        <v>3.2794559021945648E-2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1822</v>
      </c>
      <c r="B331" s="2">
        <v>21788</v>
      </c>
      <c r="C331" s="27">
        <v>0.27702479338842978</v>
      </c>
      <c r="D331" s="2">
        <v>424.84848484848402</v>
      </c>
      <c r="E331" s="2">
        <v>24088</v>
      </c>
      <c r="F331" s="27">
        <v>0.2861317336817723</v>
      </c>
      <c r="G331" s="14">
        <v>505.45454545454498</v>
      </c>
      <c r="H331" s="2">
        <v>25004</v>
      </c>
      <c r="I331" s="27">
        <v>0.28278350165684624</v>
      </c>
      <c r="J331" s="14">
        <v>812.12120000000004</v>
      </c>
      <c r="K331" s="27">
        <v>0.14760418579034332</v>
      </c>
      <c r="L331" s="2">
        <v>54657</v>
      </c>
      <c r="M331" s="27">
        <v>0.29455321488044234</v>
      </c>
      <c r="N331" s="2">
        <v>767.87878787878697</v>
      </c>
      <c r="O331" s="2">
        <v>57913</v>
      </c>
      <c r="P331" s="27">
        <v>0.29532833240692108</v>
      </c>
      <c r="Q331" s="14">
        <v>782.42424242424204</v>
      </c>
      <c r="R331" s="2">
        <v>60488</v>
      </c>
      <c r="S331" s="27">
        <v>0.29953599849459489</v>
      </c>
      <c r="T331" s="14">
        <v>1036.36365</v>
      </c>
      <c r="U331" s="27">
        <v>0.10668349891139287</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1765</v>
      </c>
      <c r="B332" s="2">
        <v>16999</v>
      </c>
      <c r="C332" s="27">
        <v>0.2161347743165925</v>
      </c>
      <c r="D332" s="2">
        <v>623.63636363636294</v>
      </c>
      <c r="E332" s="2">
        <v>17966</v>
      </c>
      <c r="F332" s="27">
        <v>0.21341094019124549</v>
      </c>
      <c r="G332" s="14">
        <v>683.63636363636294</v>
      </c>
      <c r="H332" s="2">
        <v>20966</v>
      </c>
      <c r="I332" s="27">
        <v>0.23711561733072462</v>
      </c>
      <c r="J332" s="14">
        <v>767.87879999999996</v>
      </c>
      <c r="K332" s="27">
        <v>0.23336666862756633</v>
      </c>
      <c r="L332" s="2">
        <v>38309</v>
      </c>
      <c r="M332" s="27">
        <v>0.20645185628290733</v>
      </c>
      <c r="N332" s="2">
        <v>929.69696969696895</v>
      </c>
      <c r="O332" s="2">
        <v>40104</v>
      </c>
      <c r="P332" s="27">
        <v>0.20451103280519334</v>
      </c>
      <c r="Q332" s="14">
        <v>1045.45454545454</v>
      </c>
      <c r="R332" s="2">
        <v>43257</v>
      </c>
      <c r="S332" s="27">
        <v>0.21420825100649207</v>
      </c>
      <c r="T332" s="14">
        <v>1053.3333700000001</v>
      </c>
      <c r="U332" s="27">
        <v>0.12916024954971417</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1766</v>
      </c>
      <c r="B333" s="2">
        <v>5268</v>
      </c>
      <c r="C333" s="27">
        <v>6.6980292434837885E-2</v>
      </c>
      <c r="D333" s="2">
        <v>349.69696969696901</v>
      </c>
      <c r="E333" s="2">
        <v>6717</v>
      </c>
      <c r="F333" s="27">
        <v>7.9788560907525091E-2</v>
      </c>
      <c r="G333" s="14">
        <v>424.84848484848402</v>
      </c>
      <c r="H333" s="2">
        <v>7179</v>
      </c>
      <c r="I333" s="27">
        <v>8.1191119756618899E-2</v>
      </c>
      <c r="J333" s="14">
        <v>514.54549999999995</v>
      </c>
      <c r="K333" s="27">
        <v>0.36275626423690205</v>
      </c>
      <c r="L333" s="2">
        <v>14220</v>
      </c>
      <c r="M333" s="27">
        <v>7.6633308004462192E-2</v>
      </c>
      <c r="N333" s="2">
        <v>524.84848484848396</v>
      </c>
      <c r="O333" s="2">
        <v>15757</v>
      </c>
      <c r="P333" s="27">
        <v>8.0353090562323745E-2</v>
      </c>
      <c r="Q333" s="14">
        <v>636.36363636363603</v>
      </c>
      <c r="R333" s="2">
        <v>15994</v>
      </c>
      <c r="S333" s="27">
        <v>7.9202135298283141E-2</v>
      </c>
      <c r="T333" s="14">
        <v>666.06060000000002</v>
      </c>
      <c r="U333" s="27">
        <v>0.12475386779184247</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1823</v>
      </c>
      <c r="B334" s="2">
        <v>3401</v>
      </c>
      <c r="C334" s="27">
        <v>4.3242212333121421E-2</v>
      </c>
      <c r="D334" s="2">
        <v>305.45454545454498</v>
      </c>
      <c r="E334" s="2">
        <v>4055</v>
      </c>
      <c r="F334" s="27">
        <v>4.8167725841895825E-2</v>
      </c>
      <c r="G334" s="14">
        <v>356.969696969697</v>
      </c>
      <c r="H334" s="2">
        <v>4035</v>
      </c>
      <c r="I334" s="27">
        <v>4.563395573449746E-2</v>
      </c>
      <c r="J334" s="14">
        <v>363.63635299999999</v>
      </c>
      <c r="K334" s="27">
        <v>0.18641576007056748</v>
      </c>
      <c r="L334" s="2">
        <v>9127</v>
      </c>
      <c r="M334" s="27">
        <v>4.9186512106661494E-2</v>
      </c>
      <c r="N334" s="2">
        <v>441.81818181818102</v>
      </c>
      <c r="O334" s="2">
        <v>9068</v>
      </c>
      <c r="P334" s="27">
        <v>4.6242420842746192E-2</v>
      </c>
      <c r="Q334" s="14">
        <v>490.30303030303003</v>
      </c>
      <c r="R334" s="2">
        <v>9369</v>
      </c>
      <c r="S334" s="27">
        <v>4.6395198550057193E-2</v>
      </c>
      <c r="T334" s="14">
        <v>587.27269999999999</v>
      </c>
      <c r="U334" s="27">
        <v>2.6514736496110441E-2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1824</v>
      </c>
      <c r="B335" s="2">
        <v>910</v>
      </c>
      <c r="C335" s="27">
        <v>1.1570247933884297E-2</v>
      </c>
      <c r="D335" s="2">
        <v>141.21212121212099</v>
      </c>
      <c r="E335" s="2">
        <v>815</v>
      </c>
      <c r="F335" s="27">
        <v>9.681059571182515E-3</v>
      </c>
      <c r="G335" s="14">
        <v>157.575757575757</v>
      </c>
      <c r="H335" s="2">
        <v>1021</v>
      </c>
      <c r="I335" s="27">
        <v>1.1547030682756358E-2</v>
      </c>
      <c r="J335" s="14">
        <v>210.909088</v>
      </c>
      <c r="K335" s="27">
        <v>0.12197802197802197</v>
      </c>
      <c r="L335" s="2">
        <v>2101</v>
      </c>
      <c r="M335" s="27">
        <v>1.1322544312051692E-2</v>
      </c>
      <c r="N335" s="2">
        <v>195.15151515151501</v>
      </c>
      <c r="O335" s="2">
        <v>2091</v>
      </c>
      <c r="P335" s="27">
        <v>1.0663090205357552E-2</v>
      </c>
      <c r="Q335" s="14">
        <v>226.666666666666</v>
      </c>
      <c r="R335" s="2">
        <v>2309</v>
      </c>
      <c r="S335" s="27">
        <v>1.1434145954966599E-2</v>
      </c>
      <c r="T335" s="14">
        <v>304.84848</v>
      </c>
      <c r="U335" s="27">
        <v>9.9000475963826745E-2</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1825</v>
      </c>
      <c r="B336" s="2">
        <v>671</v>
      </c>
      <c r="C336" s="27">
        <v>8.531468531468531E-3</v>
      </c>
      <c r="D336" s="2">
        <v>139.39393939393901</v>
      </c>
      <c r="E336" s="2">
        <v>756</v>
      </c>
      <c r="F336" s="27">
        <v>8.9802221298331056E-3</v>
      </c>
      <c r="G336" s="14">
        <v>153.939393939393</v>
      </c>
      <c r="H336" s="2">
        <v>797</v>
      </c>
      <c r="I336" s="27">
        <v>9.0136958414856194E-3</v>
      </c>
      <c r="J336" s="14">
        <v>176.363632</v>
      </c>
      <c r="K336" s="27">
        <v>0.18777943368107303</v>
      </c>
      <c r="L336" s="2">
        <v>2020</v>
      </c>
      <c r="M336" s="27">
        <v>1.08860254689883E-2</v>
      </c>
      <c r="N336" s="2">
        <v>225.45454545454501</v>
      </c>
      <c r="O336" s="2">
        <v>1996</v>
      </c>
      <c r="P336" s="27">
        <v>1.0178636083162924E-2</v>
      </c>
      <c r="Q336" s="14">
        <v>235.15151515151501</v>
      </c>
      <c r="R336" s="2">
        <v>1905</v>
      </c>
      <c r="S336" s="27">
        <v>9.4335418121313866E-3</v>
      </c>
      <c r="T336" s="14">
        <v>254.545456</v>
      </c>
      <c r="U336" s="27">
        <v>-5.6930693069306933E-2</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1826</v>
      </c>
      <c r="B337" s="2">
        <v>1820</v>
      </c>
      <c r="C337" s="27">
        <v>2.3140495867768594E-2</v>
      </c>
      <c r="D337" s="2">
        <v>229.09090909090901</v>
      </c>
      <c r="E337" s="2">
        <v>2484</v>
      </c>
      <c r="F337" s="27">
        <v>2.9506444140880203E-2</v>
      </c>
      <c r="G337" s="14">
        <v>265.45454545454498</v>
      </c>
      <c r="H337" s="2">
        <v>2217</v>
      </c>
      <c r="I337" s="27">
        <v>2.5073229210255482E-2</v>
      </c>
      <c r="J337" s="14">
        <v>240</v>
      </c>
      <c r="K337" s="27">
        <v>0.21813186813186813</v>
      </c>
      <c r="L337" s="2">
        <v>5006</v>
      </c>
      <c r="M337" s="27">
        <v>2.69779423256215E-2</v>
      </c>
      <c r="N337" s="2">
        <v>350.90909090909003</v>
      </c>
      <c r="O337" s="2">
        <v>4981</v>
      </c>
      <c r="P337" s="27">
        <v>2.5400694554225715E-2</v>
      </c>
      <c r="Q337" s="14">
        <v>347.87878787878702</v>
      </c>
      <c r="R337" s="2">
        <v>5155</v>
      </c>
      <c r="S337" s="27">
        <v>2.5527510782959211E-2</v>
      </c>
      <c r="T337" s="14">
        <v>400</v>
      </c>
      <c r="U337" s="27">
        <v>2.9764282860567318E-2</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1827</v>
      </c>
      <c r="B338" s="2">
        <v>1867</v>
      </c>
      <c r="C338" s="27">
        <v>2.3738080101716467E-2</v>
      </c>
      <c r="D338" s="2">
        <v>175.75757575757501</v>
      </c>
      <c r="E338" s="2">
        <v>2662</v>
      </c>
      <c r="F338" s="27">
        <v>3.1620835065629266E-2</v>
      </c>
      <c r="G338" s="14">
        <v>226.06060606060601</v>
      </c>
      <c r="H338" s="2">
        <v>3144</v>
      </c>
      <c r="I338" s="27">
        <v>3.5557164022121439E-2</v>
      </c>
      <c r="J338" s="14">
        <v>286.66665599999999</v>
      </c>
      <c r="K338" s="27">
        <v>0.68398500267809315</v>
      </c>
      <c r="L338" s="2">
        <v>5093</v>
      </c>
      <c r="M338" s="27">
        <v>2.7446795897800698E-2</v>
      </c>
      <c r="N338" s="2">
        <v>278.78787878787801</v>
      </c>
      <c r="O338" s="2">
        <v>6689</v>
      </c>
      <c r="P338" s="27">
        <v>3.4110669719577554E-2</v>
      </c>
      <c r="Q338" s="14">
        <v>406.06060606060601</v>
      </c>
      <c r="R338" s="2">
        <v>6625</v>
      </c>
      <c r="S338" s="27">
        <v>3.2806936748225948E-2</v>
      </c>
      <c r="T338" s="14">
        <v>420.60604899999998</v>
      </c>
      <c r="U338" s="27">
        <v>0.30080502650697033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1767</v>
      </c>
      <c r="B339" s="2">
        <v>11731</v>
      </c>
      <c r="C339" s="27">
        <v>0.14915448188175462</v>
      </c>
      <c r="D339" s="2">
        <v>454.54545454545399</v>
      </c>
      <c r="E339" s="2">
        <v>11249</v>
      </c>
      <c r="F339" s="27">
        <v>0.13362237928372037</v>
      </c>
      <c r="G339" s="14">
        <v>515.75757575757495</v>
      </c>
      <c r="H339" s="2">
        <v>13787</v>
      </c>
      <c r="I339" s="27">
        <v>0.1559244975741057</v>
      </c>
      <c r="J339" s="14">
        <v>603.63635299999999</v>
      </c>
      <c r="K339" s="27">
        <v>0.17526212599096411</v>
      </c>
      <c r="L339" s="2">
        <v>24089</v>
      </c>
      <c r="M339" s="27">
        <v>0.12981854827844513</v>
      </c>
      <c r="N339" s="2">
        <v>683.63636363636294</v>
      </c>
      <c r="O339" s="2">
        <v>24347</v>
      </c>
      <c r="P339" s="27">
        <v>0.12415794224286961</v>
      </c>
      <c r="Q339" s="14">
        <v>721.81818181818096</v>
      </c>
      <c r="R339" s="2">
        <v>27263</v>
      </c>
      <c r="S339" s="27">
        <v>0.13500611570820892</v>
      </c>
      <c r="T339" s="14">
        <v>886.06060000000002</v>
      </c>
      <c r="U339" s="27">
        <v>0.13176138486446096</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1823</v>
      </c>
      <c r="B340" s="2">
        <v>7696</v>
      </c>
      <c r="C340" s="27">
        <v>9.7851239669421483E-2</v>
      </c>
      <c r="D340" s="2">
        <v>342.42424242424198</v>
      </c>
      <c r="E340" s="2">
        <v>7020</v>
      </c>
      <c r="F340" s="27">
        <v>8.3387776919878837E-2</v>
      </c>
      <c r="G340" s="14">
        <v>448.48484848484799</v>
      </c>
      <c r="H340" s="2">
        <v>8324</v>
      </c>
      <c r="I340" s="27">
        <v>9.4140532226507284E-2</v>
      </c>
      <c r="J340" s="14">
        <v>458.78787199999999</v>
      </c>
      <c r="K340" s="27">
        <v>8.1600831600831605E-2</v>
      </c>
      <c r="L340" s="2">
        <v>15527</v>
      </c>
      <c r="M340" s="27">
        <v>8.3676889830188783E-2</v>
      </c>
      <c r="N340" s="2">
        <v>520.60606060606005</v>
      </c>
      <c r="O340" s="2">
        <v>14533</v>
      </c>
      <c r="P340" s="27">
        <v>7.4111281661626643E-2</v>
      </c>
      <c r="Q340" s="14">
        <v>616.969696969697</v>
      </c>
      <c r="R340" s="2">
        <v>15443</v>
      </c>
      <c r="S340" s="27">
        <v>7.6473588558921252E-2</v>
      </c>
      <c r="T340" s="14">
        <v>661.81820000000005</v>
      </c>
      <c r="U340" s="27">
        <v>-5.4099310877825726E-3</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1824</v>
      </c>
      <c r="B341" s="2">
        <v>1206</v>
      </c>
      <c r="C341" s="27">
        <v>1.533375715193897E-2</v>
      </c>
      <c r="D341" s="2">
        <v>144.24242424242399</v>
      </c>
      <c r="E341" s="2">
        <v>878</v>
      </c>
      <c r="F341" s="27">
        <v>1.0429411415335273E-2</v>
      </c>
      <c r="G341" s="14">
        <v>130.30303030303</v>
      </c>
      <c r="H341" s="2">
        <v>1130</v>
      </c>
      <c r="I341" s="27">
        <v>1.2779769511767566E-2</v>
      </c>
      <c r="J341" s="14">
        <v>178.78787199999999</v>
      </c>
      <c r="K341" s="27">
        <v>-6.3018242122719739E-2</v>
      </c>
      <c r="L341" s="2">
        <v>2396</v>
      </c>
      <c r="M341" s="27">
        <v>1.2912335160245529E-2</v>
      </c>
      <c r="N341" s="2">
        <v>216.969696969697</v>
      </c>
      <c r="O341" s="2">
        <v>2213</v>
      </c>
      <c r="P341" s="27">
        <v>1.1285231288596971E-2</v>
      </c>
      <c r="Q341" s="14">
        <v>198.18181818181799</v>
      </c>
      <c r="R341" s="2">
        <v>2188</v>
      </c>
      <c r="S341" s="27">
        <v>1.0834955110206547E-2</v>
      </c>
      <c r="T341" s="14">
        <v>264.84848</v>
      </c>
      <c r="U341" s="27">
        <v>-8.681135225375626E-2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1825</v>
      </c>
      <c r="B342" s="2">
        <v>1464</v>
      </c>
      <c r="C342" s="27">
        <v>1.8614113159567704E-2</v>
      </c>
      <c r="D342" s="2">
        <v>170.90909090909</v>
      </c>
      <c r="E342" s="2">
        <v>1154</v>
      </c>
      <c r="F342" s="27">
        <v>1.3707905208766408E-2</v>
      </c>
      <c r="G342" s="14">
        <v>141.21212121212099</v>
      </c>
      <c r="H342" s="2">
        <v>1393</v>
      </c>
      <c r="I342" s="27">
        <v>1.5754176044152406E-2</v>
      </c>
      <c r="J342" s="14">
        <v>219.393936</v>
      </c>
      <c r="K342" s="27">
        <v>-4.849726775956284E-2</v>
      </c>
      <c r="L342" s="2">
        <v>2846</v>
      </c>
      <c r="M342" s="27">
        <v>1.5337439843931041E-2</v>
      </c>
      <c r="N342" s="2">
        <v>256.969696969697</v>
      </c>
      <c r="O342" s="2">
        <v>2435</v>
      </c>
      <c r="P342" s="27">
        <v>1.2417324079409681E-2</v>
      </c>
      <c r="Q342" s="14">
        <v>227.272727272727</v>
      </c>
      <c r="R342" s="2">
        <v>2566</v>
      </c>
      <c r="S342" s="27">
        <v>1.2706807501275138E-2</v>
      </c>
      <c r="T342" s="14">
        <v>275.15152</v>
      </c>
      <c r="U342" s="27">
        <v>-9.8383696416022487E-2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1826</v>
      </c>
      <c r="B343" s="2">
        <v>5026</v>
      </c>
      <c r="C343" s="27">
        <v>6.390336935791481E-2</v>
      </c>
      <c r="D343" s="2">
        <v>252.72727272727201</v>
      </c>
      <c r="E343" s="2">
        <v>4988</v>
      </c>
      <c r="F343" s="27">
        <v>5.9250460295777158E-2</v>
      </c>
      <c r="G343" s="14">
        <v>391.51515151515099</v>
      </c>
      <c r="H343" s="2">
        <v>5801</v>
      </c>
      <c r="I343" s="27">
        <v>6.5606586670587302E-2</v>
      </c>
      <c r="J343" s="14">
        <v>340.60604899999998</v>
      </c>
      <c r="K343" s="27">
        <v>0.15419816951850379</v>
      </c>
      <c r="L343" s="2">
        <v>10285</v>
      </c>
      <c r="M343" s="27">
        <v>5.542711482601221E-2</v>
      </c>
      <c r="N343" s="2">
        <v>388.48484848484799</v>
      </c>
      <c r="O343" s="2">
        <v>9885</v>
      </c>
      <c r="P343" s="27">
        <v>5.0408726293619997E-2</v>
      </c>
      <c r="Q343" s="14">
        <v>521.21212121212102</v>
      </c>
      <c r="R343" s="2">
        <v>10689</v>
      </c>
      <c r="S343" s="27">
        <v>5.2931825947439573E-2</v>
      </c>
      <c r="T343" s="14">
        <v>462.42425500000002</v>
      </c>
      <c r="U343" s="27">
        <v>3.9280505590666016E-2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1827</v>
      </c>
      <c r="B344" s="2">
        <v>4035</v>
      </c>
      <c r="C344" s="27">
        <v>5.1303242212333122E-2</v>
      </c>
      <c r="D344" s="2">
        <v>258.18181818181802</v>
      </c>
      <c r="E344" s="2">
        <v>4229</v>
      </c>
      <c r="F344" s="27">
        <v>5.0234602363841536E-2</v>
      </c>
      <c r="G344" s="14">
        <v>277.575757575757</v>
      </c>
      <c r="H344" s="2">
        <v>5463</v>
      </c>
      <c r="I344" s="27">
        <v>6.1783965347598419E-2</v>
      </c>
      <c r="J344" s="14">
        <v>461.21212800000001</v>
      </c>
      <c r="K344" s="27">
        <v>0.35390334572490706</v>
      </c>
      <c r="L344" s="2">
        <v>8562</v>
      </c>
      <c r="M344" s="27">
        <v>4.6141658448256351E-2</v>
      </c>
      <c r="N344" s="2">
        <v>378.78787878787801</v>
      </c>
      <c r="O344" s="2">
        <v>9814</v>
      </c>
      <c r="P344" s="27">
        <v>5.0046660581242956E-2</v>
      </c>
      <c r="Q344" s="14">
        <v>393.33333333333297</v>
      </c>
      <c r="R344" s="2">
        <v>11820</v>
      </c>
      <c r="S344" s="27">
        <v>5.8532527149287659E-2</v>
      </c>
      <c r="T344" s="14">
        <v>575.75756799999999</v>
      </c>
      <c r="U344" s="27">
        <v>0.38051857042747023</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122" t="s">
        <v>1828</v>
      </c>
      <c r="B346" s="122"/>
      <c r="C346" s="122"/>
      <c r="D346" s="122"/>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211" t="s">
        <v>1702</v>
      </c>
      <c r="C347" s="211"/>
      <c r="D347" s="211" t="s">
        <v>1703</v>
      </c>
      <c r="E347" s="211" t="s">
        <v>1702</v>
      </c>
      <c r="F347" s="211"/>
      <c r="G347" s="211" t="s">
        <v>1703</v>
      </c>
      <c r="H347" s="211" t="s">
        <v>1702</v>
      </c>
      <c r="I347" s="211"/>
      <c r="J347" s="211" t="s">
        <v>1703</v>
      </c>
      <c r="K347" t="s">
        <v>172</v>
      </c>
      <c r="L347" s="211" t="s">
        <v>1702</v>
      </c>
      <c r="M347" s="211"/>
      <c r="N347" s="211" t="s">
        <v>1703</v>
      </c>
      <c r="O347" s="211" t="s">
        <v>1702</v>
      </c>
      <c r="P347" s="211"/>
      <c r="Q347" s="211" t="s">
        <v>1703</v>
      </c>
      <c r="R347" s="211" t="s">
        <v>1702</v>
      </c>
      <c r="S347" s="211"/>
      <c r="T347" s="211" t="s">
        <v>1703</v>
      </c>
      <c r="U347" t="s">
        <v>172</v>
      </c>
      <c r="V347" s="211" t="s">
        <v>1702</v>
      </c>
      <c r="W347" s="211"/>
      <c r="X347" s="211" t="s">
        <v>1703</v>
      </c>
      <c r="Y347" s="211" t="s">
        <v>1702</v>
      </c>
      <c r="Z347" s="211"/>
      <c r="AA347" s="211" t="s">
        <v>1703</v>
      </c>
      <c r="AB347" s="211" t="s">
        <v>1702</v>
      </c>
      <c r="AC347" s="211"/>
      <c r="AD347" s="211" t="s">
        <v>1703</v>
      </c>
      <c r="AE347" t="s">
        <v>172</v>
      </c>
    </row>
    <row r="348" spans="1:31" x14ac:dyDescent="0.3">
      <c r="A348" t="s">
        <v>174</v>
      </c>
      <c r="B348" s="2">
        <v>50120</v>
      </c>
      <c r="C348" s="27" t="s">
        <v>172</v>
      </c>
      <c r="D348" s="2">
        <v>635.75757575757495</v>
      </c>
      <c r="E348" s="2">
        <v>59604</v>
      </c>
      <c r="F348" s="27" t="s">
        <v>172</v>
      </c>
      <c r="G348" s="14">
        <v>603.63636363636294</v>
      </c>
      <c r="H348" s="2">
        <v>57183</v>
      </c>
      <c r="I348" s="27" t="s">
        <v>172</v>
      </c>
      <c r="J348" s="14">
        <v>909.69695999999999</v>
      </c>
      <c r="K348" s="27">
        <v>0.1409217877094972</v>
      </c>
      <c r="L348" s="2">
        <v>129669</v>
      </c>
      <c r="M348" s="27" t="s">
        <v>172</v>
      </c>
      <c r="N348" s="2">
        <v>1052.72727272727</v>
      </c>
      <c r="O348" s="2">
        <v>151217</v>
      </c>
      <c r="P348" s="27" t="s">
        <v>172</v>
      </c>
      <c r="Q348" s="14">
        <v>1147.27272727272</v>
      </c>
      <c r="R348" s="2">
        <v>142686</v>
      </c>
      <c r="S348" s="27" t="s">
        <v>172</v>
      </c>
      <c r="T348" s="14">
        <v>1060</v>
      </c>
      <c r="U348" s="27">
        <v>0.10038636836869259</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1800</v>
      </c>
      <c r="B349" s="2">
        <v>5023</v>
      </c>
      <c r="C349" s="27">
        <v>0.100219473264166</v>
      </c>
      <c r="D349" s="2">
        <v>333.33333333333297</v>
      </c>
      <c r="E349" s="2">
        <v>8305</v>
      </c>
      <c r="F349" s="27">
        <v>0.13933628615529159</v>
      </c>
      <c r="G349" s="14">
        <v>433.33333333333297</v>
      </c>
      <c r="H349" s="2">
        <v>7053</v>
      </c>
      <c r="I349" s="27">
        <v>0.12334085305073186</v>
      </c>
      <c r="J349" s="14">
        <v>485.45455900000002</v>
      </c>
      <c r="K349" s="27">
        <v>0.40414095162253633</v>
      </c>
      <c r="L349" s="2">
        <v>18721</v>
      </c>
      <c r="M349" s="27">
        <v>0.14437529401784543</v>
      </c>
      <c r="N349" s="2">
        <v>603.030303030303</v>
      </c>
      <c r="O349" s="2">
        <v>27763</v>
      </c>
      <c r="P349" s="27">
        <v>0.18359708233862596</v>
      </c>
      <c r="Q349" s="14">
        <v>700</v>
      </c>
      <c r="R349" s="2">
        <v>22043</v>
      </c>
      <c r="S349" s="27">
        <v>0.15448607431703179</v>
      </c>
      <c r="T349" s="14">
        <v>855.15150000000006</v>
      </c>
      <c r="U349" s="27">
        <v>0.17744778590887239</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1764</v>
      </c>
      <c r="B350" s="2">
        <v>1981</v>
      </c>
      <c r="C350" s="27">
        <v>3.9525139664804469E-2</v>
      </c>
      <c r="D350" s="2">
        <v>203.636363636363</v>
      </c>
      <c r="E350" s="2">
        <v>3060</v>
      </c>
      <c r="F350" s="27">
        <v>5.1338836319710084E-2</v>
      </c>
      <c r="G350" s="14">
        <v>241.21212121212099</v>
      </c>
      <c r="H350" s="2">
        <v>2677</v>
      </c>
      <c r="I350" s="27">
        <v>4.6814612734553979E-2</v>
      </c>
      <c r="J350" s="14">
        <v>300.60604899999998</v>
      </c>
      <c r="K350" s="27">
        <v>0.35133770822816757</v>
      </c>
      <c r="L350" s="2">
        <v>8212</v>
      </c>
      <c r="M350" s="27">
        <v>6.333047991424319E-2</v>
      </c>
      <c r="N350" s="2">
        <v>392.12121212121201</v>
      </c>
      <c r="O350" s="2">
        <v>11365</v>
      </c>
      <c r="P350" s="27">
        <v>7.5156893735492697E-2</v>
      </c>
      <c r="Q350" s="14">
        <v>487.27272727272702</v>
      </c>
      <c r="R350" s="2">
        <v>8834</v>
      </c>
      <c r="S350" s="27">
        <v>6.1912170780595153E-2</v>
      </c>
      <c r="T350" s="14">
        <v>490.90910000000002</v>
      </c>
      <c r="U350" s="27">
        <v>7.5742815392109114E-2</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1818</v>
      </c>
      <c r="B351" s="2">
        <v>1372</v>
      </c>
      <c r="C351" s="27">
        <v>2.7374301675977653E-2</v>
      </c>
      <c r="D351" s="2">
        <v>162.42424242424201</v>
      </c>
      <c r="E351" s="2">
        <v>2380</v>
      </c>
      <c r="F351" s="27">
        <v>3.9930206026441178E-2</v>
      </c>
      <c r="G351" s="14">
        <v>205.45454545454501</v>
      </c>
      <c r="H351" s="2">
        <v>1490</v>
      </c>
      <c r="I351" s="27">
        <v>2.6056695171641921E-2</v>
      </c>
      <c r="J351" s="14">
        <v>181.81817599999999</v>
      </c>
      <c r="K351" s="27">
        <v>8.600583090379009E-2</v>
      </c>
      <c r="L351" s="2">
        <v>6011</v>
      </c>
      <c r="M351" s="27">
        <v>4.6356492299624429E-2</v>
      </c>
      <c r="N351" s="2">
        <v>347.87878787878702</v>
      </c>
      <c r="O351" s="2">
        <v>9017</v>
      </c>
      <c r="P351" s="27">
        <v>5.9629539006857697E-2</v>
      </c>
      <c r="Q351" s="14">
        <v>425.45454545454498</v>
      </c>
      <c r="R351" s="2">
        <v>5840</v>
      </c>
      <c r="S351" s="27">
        <v>4.0929032981511848E-2</v>
      </c>
      <c r="T351" s="14">
        <v>424.84848</v>
      </c>
      <c r="U351" s="27">
        <v>-2.8447845616369989E-2</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1819</v>
      </c>
      <c r="B352" s="2">
        <v>171</v>
      </c>
      <c r="C352" s="27">
        <v>3.4118116520351158E-3</v>
      </c>
      <c r="D352" s="2">
        <v>60</v>
      </c>
      <c r="E352" s="2">
        <v>261</v>
      </c>
      <c r="F352" s="27">
        <v>4.3789007449164486E-3</v>
      </c>
      <c r="G352" s="14">
        <v>80.606060606060595</v>
      </c>
      <c r="H352" s="2">
        <v>176</v>
      </c>
      <c r="I352" s="27">
        <v>3.0778378189322002E-3</v>
      </c>
      <c r="J352" s="14">
        <v>75.757576</v>
      </c>
      <c r="K352" s="27">
        <v>2.9239766081871343E-2</v>
      </c>
      <c r="L352" s="2">
        <v>929</v>
      </c>
      <c r="M352" s="27">
        <v>7.1643954993097806E-3</v>
      </c>
      <c r="N352" s="2">
        <v>167.87878787878699</v>
      </c>
      <c r="O352" s="2">
        <v>810</v>
      </c>
      <c r="P352" s="27">
        <v>5.3565406005938489E-3</v>
      </c>
      <c r="Q352" s="14">
        <v>154.54545454545399</v>
      </c>
      <c r="R352" s="2">
        <v>671</v>
      </c>
      <c r="S352" s="27">
        <v>4.7026337552387764E-3</v>
      </c>
      <c r="T352" s="14">
        <v>146.060608</v>
      </c>
      <c r="U352" s="27">
        <v>-0.27771797631862216</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1820</v>
      </c>
      <c r="B353" s="2">
        <v>524</v>
      </c>
      <c r="C353" s="27">
        <v>1.0454908220271349E-2</v>
      </c>
      <c r="D353" s="2">
        <v>90.303030303030297</v>
      </c>
      <c r="E353" s="2">
        <v>1049</v>
      </c>
      <c r="F353" s="27">
        <v>1.75994899671163E-2</v>
      </c>
      <c r="G353" s="14">
        <v>138.18181818181799</v>
      </c>
      <c r="H353" s="2">
        <v>633</v>
      </c>
      <c r="I353" s="27">
        <v>1.1069723519227742E-2</v>
      </c>
      <c r="J353" s="14">
        <v>115.757576</v>
      </c>
      <c r="K353" s="27">
        <v>0.20801526717557253</v>
      </c>
      <c r="L353" s="2">
        <v>2612</v>
      </c>
      <c r="M353" s="27">
        <v>2.0143596387725671E-2</v>
      </c>
      <c r="N353" s="2">
        <v>200.60606060606</v>
      </c>
      <c r="O353" s="2">
        <v>4393</v>
      </c>
      <c r="P353" s="27">
        <v>2.9050966491862687E-2</v>
      </c>
      <c r="Q353" s="14">
        <v>279.39393939393898</v>
      </c>
      <c r="R353" s="2">
        <v>2437</v>
      </c>
      <c r="S353" s="27">
        <v>1.7079461194511023E-2</v>
      </c>
      <c r="T353" s="14">
        <v>232.121216</v>
      </c>
      <c r="U353" s="27">
        <v>-6.6998468606431855E-2</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1821</v>
      </c>
      <c r="B354" s="2">
        <v>677</v>
      </c>
      <c r="C354" s="27">
        <v>1.350758180367119E-2</v>
      </c>
      <c r="D354" s="2">
        <v>118.181818181818</v>
      </c>
      <c r="E354" s="2">
        <v>1070</v>
      </c>
      <c r="F354" s="27">
        <v>1.7951815314408429E-2</v>
      </c>
      <c r="G354" s="14">
        <v>140.60606060606</v>
      </c>
      <c r="H354" s="2">
        <v>681</v>
      </c>
      <c r="I354" s="27">
        <v>1.1909133833481978E-2</v>
      </c>
      <c r="J354" s="14">
        <v>116.969696</v>
      </c>
      <c r="K354" s="27">
        <v>5.9084194977843431E-3</v>
      </c>
      <c r="L354" s="2">
        <v>2470</v>
      </c>
      <c r="M354" s="27">
        <v>1.9048500412588976E-2</v>
      </c>
      <c r="N354" s="2">
        <v>244.24242424242399</v>
      </c>
      <c r="O354" s="2">
        <v>3814</v>
      </c>
      <c r="P354" s="27">
        <v>2.5222031914401158E-2</v>
      </c>
      <c r="Q354" s="14">
        <v>241.21212121212099</v>
      </c>
      <c r="R354" s="2">
        <v>2732</v>
      </c>
      <c r="S354" s="27">
        <v>1.914693803176205E-2</v>
      </c>
      <c r="T354" s="14">
        <v>325.45455900000002</v>
      </c>
      <c r="U354" s="27">
        <v>0.10607287449392712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1822</v>
      </c>
      <c r="B355" s="2">
        <v>609</v>
      </c>
      <c r="C355" s="27">
        <v>1.2150837988826815E-2</v>
      </c>
      <c r="D355" s="2">
        <v>95.757575757575694</v>
      </c>
      <c r="E355" s="2">
        <v>680</v>
      </c>
      <c r="F355" s="27">
        <v>1.1408630293268909E-2</v>
      </c>
      <c r="G355" s="14">
        <v>140.60606060606</v>
      </c>
      <c r="H355" s="2">
        <v>1187</v>
      </c>
      <c r="I355" s="27">
        <v>2.0757917562912055E-2</v>
      </c>
      <c r="J355" s="14">
        <v>230.909088</v>
      </c>
      <c r="K355" s="27">
        <v>0.94909688013136284</v>
      </c>
      <c r="L355" s="2">
        <v>2201</v>
      </c>
      <c r="M355" s="27">
        <v>1.6973987614618762E-2</v>
      </c>
      <c r="N355" s="2">
        <v>210.30303030303</v>
      </c>
      <c r="O355" s="2">
        <v>2348</v>
      </c>
      <c r="P355" s="27">
        <v>1.5527354728635008E-2</v>
      </c>
      <c r="Q355" s="14">
        <v>230.30303030303</v>
      </c>
      <c r="R355" s="2">
        <v>2994</v>
      </c>
      <c r="S355" s="27">
        <v>2.0983137799083302E-2</v>
      </c>
      <c r="T355" s="14">
        <v>304.24243200000001</v>
      </c>
      <c r="U355" s="27">
        <v>0.360290776919582</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1765</v>
      </c>
      <c r="B356" s="2">
        <v>3042</v>
      </c>
      <c r="C356" s="27">
        <v>6.0694333599361536E-2</v>
      </c>
      <c r="D356" s="2">
        <v>253.333333333333</v>
      </c>
      <c r="E356" s="2">
        <v>5245</v>
      </c>
      <c r="F356" s="27">
        <v>8.7997449835581498E-2</v>
      </c>
      <c r="G356" s="14">
        <v>346.06060606060601</v>
      </c>
      <c r="H356" s="2">
        <v>4376</v>
      </c>
      <c r="I356" s="27">
        <v>7.6526240316177885E-2</v>
      </c>
      <c r="J356" s="14">
        <v>406.06060000000002</v>
      </c>
      <c r="K356" s="27">
        <v>0.43852728468113084</v>
      </c>
      <c r="L356" s="2">
        <v>10509</v>
      </c>
      <c r="M356" s="27">
        <v>8.1044814103602245E-2</v>
      </c>
      <c r="N356" s="2">
        <v>447.87878787878702</v>
      </c>
      <c r="O356" s="2">
        <v>16398</v>
      </c>
      <c r="P356" s="27">
        <v>0.10844018860313324</v>
      </c>
      <c r="Q356" s="14">
        <v>516.969696969697</v>
      </c>
      <c r="R356" s="2">
        <v>13209</v>
      </c>
      <c r="S356" s="27">
        <v>9.2573903536436658E-2</v>
      </c>
      <c r="T356" s="14">
        <v>736.36364700000001</v>
      </c>
      <c r="U356" s="27">
        <v>0.25692263773908081</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1766</v>
      </c>
      <c r="B357" s="2">
        <v>392</v>
      </c>
      <c r="C357" s="27">
        <v>7.82122905027933E-3</v>
      </c>
      <c r="D357" s="2">
        <v>83.636363636363598</v>
      </c>
      <c r="E357" s="2">
        <v>1097</v>
      </c>
      <c r="F357" s="27">
        <v>1.8404805046641166E-2</v>
      </c>
      <c r="G357" s="14">
        <v>188.48484848484799</v>
      </c>
      <c r="H357" s="2">
        <v>683</v>
      </c>
      <c r="I357" s="27">
        <v>1.1944109263242571E-2</v>
      </c>
      <c r="J357" s="14">
        <v>131.515152</v>
      </c>
      <c r="K357" s="27">
        <v>0.74234693877551017</v>
      </c>
      <c r="L357" s="2">
        <v>1764</v>
      </c>
      <c r="M357" s="27">
        <v>1.3603868310853019E-2</v>
      </c>
      <c r="N357" s="2">
        <v>207.87878787878699</v>
      </c>
      <c r="O357" s="2">
        <v>3559</v>
      </c>
      <c r="P357" s="27">
        <v>2.353571357717717E-2</v>
      </c>
      <c r="Q357" s="14">
        <v>300</v>
      </c>
      <c r="R357" s="2">
        <v>2637</v>
      </c>
      <c r="S357" s="27">
        <v>1.8481140406206634E-2</v>
      </c>
      <c r="T357" s="14">
        <v>335.75756799999999</v>
      </c>
      <c r="U357" s="27">
        <v>0.49489795918367346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1823</v>
      </c>
      <c r="B358" s="2">
        <v>365</v>
      </c>
      <c r="C358" s="27">
        <v>7.2825219473264162E-3</v>
      </c>
      <c r="D358" s="2">
        <v>82.424242424242394</v>
      </c>
      <c r="E358" s="2">
        <v>756</v>
      </c>
      <c r="F358" s="27">
        <v>1.268371250251661E-2</v>
      </c>
      <c r="G358" s="14">
        <v>151.51515151515099</v>
      </c>
      <c r="H358" s="2">
        <v>548</v>
      </c>
      <c r="I358" s="27">
        <v>9.583267754402533E-3</v>
      </c>
      <c r="J358" s="14">
        <v>129.090912</v>
      </c>
      <c r="K358" s="27">
        <v>0.50136986301369868</v>
      </c>
      <c r="L358" s="2">
        <v>1428</v>
      </c>
      <c r="M358" s="27">
        <v>1.1012655299261967E-2</v>
      </c>
      <c r="N358" s="2">
        <v>195.15151515151501</v>
      </c>
      <c r="O358" s="2">
        <v>2684</v>
      </c>
      <c r="P358" s="27">
        <v>1.7749327125918382E-2</v>
      </c>
      <c r="Q358" s="14">
        <v>247.87878787878699</v>
      </c>
      <c r="R358" s="2">
        <v>1773</v>
      </c>
      <c r="S358" s="27">
        <v>1.2425886211681595E-2</v>
      </c>
      <c r="T358" s="14">
        <v>184.24243200000001</v>
      </c>
      <c r="U358" s="27">
        <v>0.24159663865546219</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1824</v>
      </c>
      <c r="B359" s="2">
        <v>140</v>
      </c>
      <c r="C359" s="27">
        <v>2.7932960893854749E-3</v>
      </c>
      <c r="D359" s="2">
        <v>47.878787878787797</v>
      </c>
      <c r="E359" s="2">
        <v>177</v>
      </c>
      <c r="F359" s="27">
        <v>2.9695993557479362E-3</v>
      </c>
      <c r="G359" s="14">
        <v>81.818181818181799</v>
      </c>
      <c r="H359" s="2">
        <v>34</v>
      </c>
      <c r="I359" s="27">
        <v>5.9458230593008408E-4</v>
      </c>
      <c r="J359" s="14">
        <v>17.575758</v>
      </c>
      <c r="K359" s="27">
        <v>-0.75714285714285712</v>
      </c>
      <c r="L359" s="2">
        <v>506</v>
      </c>
      <c r="M359" s="27">
        <v>3.9022434043603327E-3</v>
      </c>
      <c r="N359" s="2">
        <v>111.515151515151</v>
      </c>
      <c r="O359" s="2">
        <v>538</v>
      </c>
      <c r="P359" s="27">
        <v>3.55780104088826E-3</v>
      </c>
      <c r="Q359" s="14">
        <v>107.87878787878699</v>
      </c>
      <c r="R359" s="2">
        <v>308</v>
      </c>
      <c r="S359" s="27">
        <v>2.1585859860112416E-3</v>
      </c>
      <c r="T359" s="14">
        <v>78.787880000000001</v>
      </c>
      <c r="U359" s="27">
        <v>-0.39130434782608697</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1825</v>
      </c>
      <c r="B360" s="2">
        <v>92</v>
      </c>
      <c r="C360" s="27">
        <v>1.8355945730247406E-3</v>
      </c>
      <c r="D360" s="2">
        <v>52.727272727272698</v>
      </c>
      <c r="E360" s="2">
        <v>227</v>
      </c>
      <c r="F360" s="27">
        <v>3.808469230253003E-3</v>
      </c>
      <c r="G360" s="14">
        <v>83.030303030303003</v>
      </c>
      <c r="H360" s="2">
        <v>129</v>
      </c>
      <c r="I360" s="27">
        <v>2.2559152195582603E-3</v>
      </c>
      <c r="J360" s="14">
        <v>61.212119999999999</v>
      </c>
      <c r="K360" s="27">
        <v>0.40217391304347827</v>
      </c>
      <c r="L360" s="2">
        <v>323</v>
      </c>
      <c r="M360" s="27">
        <v>2.4909577462616352E-3</v>
      </c>
      <c r="N360" s="2">
        <v>89.090909090909093</v>
      </c>
      <c r="O360" s="2">
        <v>998</v>
      </c>
      <c r="P360" s="27">
        <v>6.5997870609785939E-3</v>
      </c>
      <c r="Q360" s="14">
        <v>165.45454545454501</v>
      </c>
      <c r="R360" s="2">
        <v>455</v>
      </c>
      <c r="S360" s="27">
        <v>3.188820206607516E-3</v>
      </c>
      <c r="T360" s="14">
        <v>122.42424</v>
      </c>
      <c r="U360" s="27">
        <v>0.4086687306501548</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1826</v>
      </c>
      <c r="B361" s="2">
        <v>133</v>
      </c>
      <c r="C361" s="27">
        <v>2.6536312849162009E-3</v>
      </c>
      <c r="D361" s="2">
        <v>43.030303030303003</v>
      </c>
      <c r="E361" s="2">
        <v>352</v>
      </c>
      <c r="F361" s="27">
        <v>5.9056439165156701E-3</v>
      </c>
      <c r="G361" s="14">
        <v>96.363636363636402</v>
      </c>
      <c r="H361" s="2">
        <v>385</v>
      </c>
      <c r="I361" s="27">
        <v>6.7327702289141879E-3</v>
      </c>
      <c r="J361" s="14">
        <v>105.454544</v>
      </c>
      <c r="K361" s="27">
        <v>1.8947368421052631</v>
      </c>
      <c r="L361" s="2">
        <v>599</v>
      </c>
      <c r="M361" s="27">
        <v>4.619454148639999E-3</v>
      </c>
      <c r="N361" s="2">
        <v>125.454545454545</v>
      </c>
      <c r="O361" s="2">
        <v>1148</v>
      </c>
      <c r="P361" s="27">
        <v>7.5917390240515283E-3</v>
      </c>
      <c r="Q361" s="14">
        <v>141.81818181818099</v>
      </c>
      <c r="R361" s="2">
        <v>1010</v>
      </c>
      <c r="S361" s="27">
        <v>7.0784800190628371E-3</v>
      </c>
      <c r="T361" s="14">
        <v>158.78787199999999</v>
      </c>
      <c r="U361" s="27">
        <v>0.68614357262103509</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1827</v>
      </c>
      <c r="B362" s="2">
        <v>27</v>
      </c>
      <c r="C362" s="27">
        <v>5.3870710295291304E-4</v>
      </c>
      <c r="D362" s="2">
        <v>15.151515151515101</v>
      </c>
      <c r="E362" s="2">
        <v>341</v>
      </c>
      <c r="F362" s="27">
        <v>5.721092544124555E-3</v>
      </c>
      <c r="G362" s="14">
        <v>115.151515151515</v>
      </c>
      <c r="H362" s="2">
        <v>135</v>
      </c>
      <c r="I362" s="27">
        <v>2.3608415088400398E-3</v>
      </c>
      <c r="J362" s="14">
        <v>58.181820000000002</v>
      </c>
      <c r="K362" s="27">
        <v>4</v>
      </c>
      <c r="L362" s="2">
        <v>336</v>
      </c>
      <c r="M362" s="27">
        <v>2.5912130115910512E-3</v>
      </c>
      <c r="N362" s="2">
        <v>86.060606060606005</v>
      </c>
      <c r="O362" s="2">
        <v>875</v>
      </c>
      <c r="P362" s="27">
        <v>5.7863864512587874E-3</v>
      </c>
      <c r="Q362" s="14">
        <v>159.39393939393901</v>
      </c>
      <c r="R362" s="2">
        <v>864</v>
      </c>
      <c r="S362" s="27">
        <v>6.0552541945250414E-3</v>
      </c>
      <c r="T362" s="14">
        <v>284.24243200000001</v>
      </c>
      <c r="U362" s="27">
        <v>1.5714285714285714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1767</v>
      </c>
      <c r="B363" s="2">
        <v>2650</v>
      </c>
      <c r="C363" s="27">
        <v>5.28731045490822E-2</v>
      </c>
      <c r="D363" s="2">
        <v>239.39393939393901</v>
      </c>
      <c r="E363" s="2">
        <v>4148</v>
      </c>
      <c r="F363" s="27">
        <v>6.9592644788940339E-2</v>
      </c>
      <c r="G363" s="14">
        <v>285.45454545454498</v>
      </c>
      <c r="H363" s="2">
        <v>3693</v>
      </c>
      <c r="I363" s="27">
        <v>6.458213105293531E-2</v>
      </c>
      <c r="J363" s="14">
        <v>378.78787199999999</v>
      </c>
      <c r="K363" s="27">
        <v>0.39358490566037735</v>
      </c>
      <c r="L363" s="2">
        <v>8745</v>
      </c>
      <c r="M363" s="27">
        <v>6.744094579274923E-2</v>
      </c>
      <c r="N363" s="2">
        <v>438.78787878787801</v>
      </c>
      <c r="O363" s="2">
        <v>12839</v>
      </c>
      <c r="P363" s="27">
        <v>8.4904475025956078E-2</v>
      </c>
      <c r="Q363" s="14">
        <v>504.24242424242402</v>
      </c>
      <c r="R363" s="2">
        <v>10572</v>
      </c>
      <c r="S363" s="27">
        <v>7.4092763130230013E-2</v>
      </c>
      <c r="T363" s="14">
        <v>602.42425500000002</v>
      </c>
      <c r="U363" s="27">
        <v>0.20891938250428815</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1823</v>
      </c>
      <c r="B364" s="2">
        <v>2507</v>
      </c>
      <c r="C364" s="27">
        <v>5.0019952114924181E-2</v>
      </c>
      <c r="D364" s="2">
        <v>229.69696969696901</v>
      </c>
      <c r="E364" s="2">
        <v>3745</v>
      </c>
      <c r="F364" s="27">
        <v>6.2831353600429504E-2</v>
      </c>
      <c r="G364" s="14">
        <v>266.06060606060601</v>
      </c>
      <c r="H364" s="2">
        <v>3191</v>
      </c>
      <c r="I364" s="27">
        <v>5.5803298183026422E-2</v>
      </c>
      <c r="J364" s="14">
        <v>354.54544099999998</v>
      </c>
      <c r="K364" s="27">
        <v>0.27283605903470282</v>
      </c>
      <c r="L364" s="2">
        <v>8065</v>
      </c>
      <c r="M364" s="27">
        <v>6.2196824221672102E-2</v>
      </c>
      <c r="N364" s="2">
        <v>423.030303030303</v>
      </c>
      <c r="O364" s="2">
        <v>11563</v>
      </c>
      <c r="P364" s="27">
        <v>7.6466270326748978E-2</v>
      </c>
      <c r="Q364" s="14">
        <v>488.48484848484799</v>
      </c>
      <c r="R364" s="2">
        <v>9120</v>
      </c>
      <c r="S364" s="27">
        <v>6.3916572053319881E-2</v>
      </c>
      <c r="T364" s="14">
        <v>506.06060000000002</v>
      </c>
      <c r="U364" s="27">
        <v>0.13081215127092374</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1824</v>
      </c>
      <c r="B365" s="2">
        <v>541</v>
      </c>
      <c r="C365" s="27">
        <v>1.0794094173982442E-2</v>
      </c>
      <c r="D365" s="2">
        <v>123.636363636363</v>
      </c>
      <c r="E365" s="2">
        <v>527</v>
      </c>
      <c r="F365" s="27">
        <v>8.8416884772834041E-3</v>
      </c>
      <c r="G365" s="14">
        <v>103.030303030303</v>
      </c>
      <c r="H365" s="2">
        <v>398</v>
      </c>
      <c r="I365" s="27">
        <v>6.9601105223580434E-3</v>
      </c>
      <c r="J365" s="14">
        <v>87.272729999999996</v>
      </c>
      <c r="K365" s="27">
        <v>-0.26432532347504623</v>
      </c>
      <c r="L365" s="2">
        <v>1797</v>
      </c>
      <c r="M365" s="27">
        <v>1.3858362445919996E-2</v>
      </c>
      <c r="N365" s="2">
        <v>176.363636363636</v>
      </c>
      <c r="O365" s="2">
        <v>1496</v>
      </c>
      <c r="P365" s="27">
        <v>9.8930675783807376E-3</v>
      </c>
      <c r="Q365" s="14">
        <v>197.575757575757</v>
      </c>
      <c r="R365" s="2">
        <v>1244</v>
      </c>
      <c r="S365" s="27">
        <v>8.7184446967467025E-3</v>
      </c>
      <c r="T365" s="14">
        <v>176.96969999999999</v>
      </c>
      <c r="U365" s="27">
        <v>-0.3077351140790206</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1825</v>
      </c>
      <c r="B366" s="2">
        <v>720</v>
      </c>
      <c r="C366" s="27">
        <v>1.4365522745411013E-2</v>
      </c>
      <c r="D366" s="2">
        <v>102.424242424242</v>
      </c>
      <c r="E366" s="2">
        <v>1476</v>
      </c>
      <c r="F366" s="27">
        <v>2.4763438695389571E-2</v>
      </c>
      <c r="G366" s="14">
        <v>172.72727272727201</v>
      </c>
      <c r="H366" s="2">
        <v>1196</v>
      </c>
      <c r="I366" s="27">
        <v>2.0915306996834724E-2</v>
      </c>
      <c r="J366" s="14">
        <v>295.15152</v>
      </c>
      <c r="K366" s="27">
        <v>0.66111111111111109</v>
      </c>
      <c r="L366" s="2">
        <v>2503</v>
      </c>
      <c r="M366" s="27">
        <v>1.9302994547655956E-2</v>
      </c>
      <c r="N366" s="2">
        <v>210.30303030303</v>
      </c>
      <c r="O366" s="2">
        <v>4180</v>
      </c>
      <c r="P366" s="27">
        <v>2.764239470429912E-2</v>
      </c>
      <c r="Q366" s="14">
        <v>316.36363636363598</v>
      </c>
      <c r="R366" s="2">
        <v>3106</v>
      </c>
      <c r="S366" s="27">
        <v>2.1768078157632844E-2</v>
      </c>
      <c r="T366" s="14">
        <v>384.24243200000001</v>
      </c>
      <c r="U366" s="27">
        <v>0.24091090691170594</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1826</v>
      </c>
      <c r="B367" s="2">
        <v>1246</v>
      </c>
      <c r="C367" s="27">
        <v>2.4860335195530728E-2</v>
      </c>
      <c r="D367" s="2">
        <v>155.75757575757501</v>
      </c>
      <c r="E367" s="2">
        <v>1742</v>
      </c>
      <c r="F367" s="27">
        <v>2.9226226427756526E-2</v>
      </c>
      <c r="G367" s="14">
        <v>213.939393939393</v>
      </c>
      <c r="H367" s="2">
        <v>1597</v>
      </c>
      <c r="I367" s="27">
        <v>2.7927880663833657E-2</v>
      </c>
      <c r="J367" s="14">
        <v>225.454544</v>
      </c>
      <c r="K367" s="27">
        <v>0.28170144462279295</v>
      </c>
      <c r="L367" s="2">
        <v>3765</v>
      </c>
      <c r="M367" s="27">
        <v>2.9035467228096152E-2</v>
      </c>
      <c r="N367" s="2">
        <v>290.30303030303003</v>
      </c>
      <c r="O367" s="2">
        <v>5887</v>
      </c>
      <c r="P367" s="27">
        <v>3.8930808044069121E-2</v>
      </c>
      <c r="Q367" s="14">
        <v>393.93939393939399</v>
      </c>
      <c r="R367" s="2">
        <v>4770</v>
      </c>
      <c r="S367" s="27">
        <v>3.3430049198940333E-2</v>
      </c>
      <c r="T367" s="14">
        <v>345.45455900000002</v>
      </c>
      <c r="U367" s="27">
        <v>0.26693227091633465</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1827</v>
      </c>
      <c r="B368" s="2">
        <v>143</v>
      </c>
      <c r="C368" s="27">
        <v>2.8531524341580206E-3</v>
      </c>
      <c r="D368" s="2">
        <v>44.848484848484802</v>
      </c>
      <c r="E368" s="2">
        <v>403</v>
      </c>
      <c r="F368" s="27">
        <v>6.761291188510838E-3</v>
      </c>
      <c r="G368" s="14">
        <v>83.030303030303003</v>
      </c>
      <c r="H368" s="2">
        <v>502</v>
      </c>
      <c r="I368" s="27">
        <v>8.7788328699088883E-3</v>
      </c>
      <c r="J368" s="14">
        <v>112.727272</v>
      </c>
      <c r="K368" s="27">
        <v>2.5104895104895104</v>
      </c>
      <c r="L368" s="2">
        <v>680</v>
      </c>
      <c r="M368" s="27">
        <v>5.2441215710771275E-3</v>
      </c>
      <c r="N368" s="2">
        <v>98.181818181818201</v>
      </c>
      <c r="O368" s="2">
        <v>1276</v>
      </c>
      <c r="P368" s="27">
        <v>8.4382046992070997E-3</v>
      </c>
      <c r="Q368" s="14">
        <v>169.09090909090901</v>
      </c>
      <c r="R368" s="2">
        <v>1452</v>
      </c>
      <c r="S368" s="27">
        <v>1.0176191076910139E-2</v>
      </c>
      <c r="T368" s="14">
        <v>217.57576</v>
      </c>
      <c r="U368" s="27">
        <v>1.1352941176470588</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1816</v>
      </c>
      <c r="B369" s="2">
        <v>45097</v>
      </c>
      <c r="C369" s="27">
        <v>0.89978052673583397</v>
      </c>
      <c r="D369" s="2">
        <v>567.27272727272702</v>
      </c>
      <c r="E369" s="2">
        <v>51299</v>
      </c>
      <c r="F369" s="27">
        <v>0.86066371384470841</v>
      </c>
      <c r="G369" s="14">
        <v>684.84848484848396</v>
      </c>
      <c r="H369" s="2">
        <v>50130</v>
      </c>
      <c r="I369" s="27">
        <v>0.87665914694926816</v>
      </c>
      <c r="J369" s="14">
        <v>936.36364700000001</v>
      </c>
      <c r="K369" s="27">
        <v>0.11160387608931858</v>
      </c>
      <c r="L369" s="2">
        <v>110948</v>
      </c>
      <c r="M369" s="27">
        <v>0.85562470598215457</v>
      </c>
      <c r="N369" s="2">
        <v>1127.87878787878</v>
      </c>
      <c r="O369" s="2">
        <v>123454</v>
      </c>
      <c r="P369" s="27">
        <v>0.81640291766137407</v>
      </c>
      <c r="Q369" s="14">
        <v>1275.15151515151</v>
      </c>
      <c r="R369" s="2">
        <v>120643</v>
      </c>
      <c r="S369" s="27">
        <v>0.84551392568296824</v>
      </c>
      <c r="T369" s="14">
        <v>1011.51514</v>
      </c>
      <c r="U369" s="27">
        <v>8.7383278653062696E-2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1764</v>
      </c>
      <c r="B370" s="2">
        <v>35511</v>
      </c>
      <c r="C370" s="27">
        <v>0.70851955307262571</v>
      </c>
      <c r="D370" s="2">
        <v>581.21212121212102</v>
      </c>
      <c r="E370" s="2">
        <v>39845</v>
      </c>
      <c r="F370" s="27">
        <v>0.66849540299308774</v>
      </c>
      <c r="G370" s="14">
        <v>692.72727272727195</v>
      </c>
      <c r="H370" s="2">
        <v>37994</v>
      </c>
      <c r="I370" s="27">
        <v>0.66442823916198868</v>
      </c>
      <c r="J370" s="14">
        <v>856.96969999999999</v>
      </c>
      <c r="K370" s="27">
        <v>6.9921996001239051E-2</v>
      </c>
      <c r="L370" s="2">
        <v>86176</v>
      </c>
      <c r="M370" s="27">
        <v>0.6645844419252096</v>
      </c>
      <c r="N370" s="2">
        <v>1007.87878787878</v>
      </c>
      <c r="O370" s="2">
        <v>94377</v>
      </c>
      <c r="P370" s="27">
        <v>0.62411633612622919</v>
      </c>
      <c r="Q370" s="14">
        <v>1132.72727272727</v>
      </c>
      <c r="R370" s="2">
        <v>92740</v>
      </c>
      <c r="S370" s="27">
        <v>0.64995865046325496</v>
      </c>
      <c r="T370" s="14">
        <v>1010.90912</v>
      </c>
      <c r="U370" s="27">
        <v>7.6169699220200518E-2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1818</v>
      </c>
      <c r="B371" s="2">
        <v>18605</v>
      </c>
      <c r="C371" s="27">
        <v>0.37120909816440545</v>
      </c>
      <c r="D371" s="2">
        <v>463.030303030303</v>
      </c>
      <c r="E371" s="2">
        <v>20698</v>
      </c>
      <c r="F371" s="27">
        <v>0.34725857325011744</v>
      </c>
      <c r="G371" s="14">
        <v>564.24242424242402</v>
      </c>
      <c r="H371" s="2">
        <v>20627</v>
      </c>
      <c r="I371" s="27">
        <v>0.36071909483587777</v>
      </c>
      <c r="J371" s="14">
        <v>710.30304000000001</v>
      </c>
      <c r="K371" s="27">
        <v>0.10868046224133297</v>
      </c>
      <c r="L371" s="2">
        <v>41934</v>
      </c>
      <c r="M371" s="27">
        <v>0.32339263817874742</v>
      </c>
      <c r="N371" s="2">
        <v>809.09090909090901</v>
      </c>
      <c r="O371" s="2">
        <v>46209</v>
      </c>
      <c r="P371" s="27">
        <v>0.30558072174424833</v>
      </c>
      <c r="Q371" s="14">
        <v>855.75757575757495</v>
      </c>
      <c r="R371" s="2">
        <v>46609</v>
      </c>
      <c r="S371" s="27">
        <v>0.32665433188960374</v>
      </c>
      <c r="T371" s="14">
        <v>876.96969999999999</v>
      </c>
      <c r="U371" s="27">
        <v>0.11148471407449802</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1819</v>
      </c>
      <c r="B372" s="2">
        <v>3485</v>
      </c>
      <c r="C372" s="27">
        <v>6.9533120510774135E-2</v>
      </c>
      <c r="D372" s="2">
        <v>269.09090909090901</v>
      </c>
      <c r="E372" s="2">
        <v>3821</v>
      </c>
      <c r="F372" s="27">
        <v>6.4106435809677204E-2</v>
      </c>
      <c r="G372" s="14">
        <v>276.36363636363598</v>
      </c>
      <c r="H372" s="2">
        <v>4125</v>
      </c>
      <c r="I372" s="27">
        <v>7.2136823881223444E-2</v>
      </c>
      <c r="J372" s="14">
        <v>360</v>
      </c>
      <c r="K372" s="27">
        <v>0.18364418938307031</v>
      </c>
      <c r="L372" s="2">
        <v>7393</v>
      </c>
      <c r="M372" s="27">
        <v>5.7014398198490003E-2</v>
      </c>
      <c r="N372" s="2">
        <v>389.09090909090901</v>
      </c>
      <c r="O372" s="2">
        <v>7311</v>
      </c>
      <c r="P372" s="27">
        <v>4.8347738680174848E-2</v>
      </c>
      <c r="Q372" s="14">
        <v>363.030303030303</v>
      </c>
      <c r="R372" s="2">
        <v>8583</v>
      </c>
      <c r="S372" s="27">
        <v>6.0153063369917159E-2</v>
      </c>
      <c r="T372" s="14">
        <v>512.12120000000004</v>
      </c>
      <c r="U372" s="27">
        <v>0.16096307317732991</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1820</v>
      </c>
      <c r="B373" s="2">
        <v>3792</v>
      </c>
      <c r="C373" s="27">
        <v>7.5658419792498002E-2</v>
      </c>
      <c r="D373" s="2">
        <v>246.666666666666</v>
      </c>
      <c r="E373" s="2">
        <v>4763</v>
      </c>
      <c r="F373" s="27">
        <v>7.9910744245352661E-2</v>
      </c>
      <c r="G373" s="14">
        <v>335.75757575757501</v>
      </c>
      <c r="H373" s="2">
        <v>5238</v>
      </c>
      <c r="I373" s="27">
        <v>9.1600650542993545E-2</v>
      </c>
      <c r="J373" s="14">
        <v>477.57574499999998</v>
      </c>
      <c r="K373" s="27">
        <v>0.38132911392405061</v>
      </c>
      <c r="L373" s="2">
        <v>9654</v>
      </c>
      <c r="M373" s="27">
        <v>7.4451102422321447E-2</v>
      </c>
      <c r="N373" s="2">
        <v>410.30303030303003</v>
      </c>
      <c r="O373" s="2">
        <v>11329</v>
      </c>
      <c r="P373" s="27">
        <v>7.4918825264355199E-2</v>
      </c>
      <c r="Q373" s="14">
        <v>475.75757575757501</v>
      </c>
      <c r="R373" s="2">
        <v>11625</v>
      </c>
      <c r="S373" s="27">
        <v>8.1472604179807409E-2</v>
      </c>
      <c r="T373" s="14">
        <v>594.54549999999995</v>
      </c>
      <c r="U373" s="27">
        <v>0.20416407706650094</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1821</v>
      </c>
      <c r="B374" s="2">
        <v>11328</v>
      </c>
      <c r="C374" s="27">
        <v>0.22601755786113328</v>
      </c>
      <c r="D374" s="2">
        <v>400</v>
      </c>
      <c r="E374" s="2">
        <v>12114</v>
      </c>
      <c r="F374" s="27">
        <v>0.20324139319508758</v>
      </c>
      <c r="G374" s="14">
        <v>455.75757575757501</v>
      </c>
      <c r="H374" s="2">
        <v>11264</v>
      </c>
      <c r="I374" s="27">
        <v>0.19698162041166081</v>
      </c>
      <c r="J374" s="14">
        <v>534.54549999999995</v>
      </c>
      <c r="K374" s="27">
        <v>-5.6497175141242938E-3</v>
      </c>
      <c r="L374" s="2">
        <v>24887</v>
      </c>
      <c r="M374" s="27">
        <v>0.19192713755793597</v>
      </c>
      <c r="N374" s="2">
        <v>630.90909090909099</v>
      </c>
      <c r="O374" s="2">
        <v>27569</v>
      </c>
      <c r="P374" s="27">
        <v>0.1823141577997183</v>
      </c>
      <c r="Q374" s="14">
        <v>675.15151515151501</v>
      </c>
      <c r="R374" s="2">
        <v>26401</v>
      </c>
      <c r="S374" s="27">
        <v>0.18502866433987916</v>
      </c>
      <c r="T374" s="14">
        <v>792.12120000000004</v>
      </c>
      <c r="U374" s="27">
        <v>6.0834974082854501E-2</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1822</v>
      </c>
      <c r="B375" s="2">
        <v>16906</v>
      </c>
      <c r="C375" s="27">
        <v>0.33731045490822026</v>
      </c>
      <c r="D375" s="2">
        <v>396.969696969697</v>
      </c>
      <c r="E375" s="2">
        <v>19147</v>
      </c>
      <c r="F375" s="27">
        <v>0.3212368297429703</v>
      </c>
      <c r="G375" s="14">
        <v>406.666666666666</v>
      </c>
      <c r="H375" s="2">
        <v>17367</v>
      </c>
      <c r="I375" s="27">
        <v>0.3037091443261109</v>
      </c>
      <c r="J375" s="14">
        <v>569.09090000000003</v>
      </c>
      <c r="K375" s="27">
        <v>2.7268425411096652E-2</v>
      </c>
      <c r="L375" s="2">
        <v>44242</v>
      </c>
      <c r="M375" s="27">
        <v>0.34119180374646213</v>
      </c>
      <c r="N375" s="2">
        <v>719.39393939393904</v>
      </c>
      <c r="O375" s="2">
        <v>48168</v>
      </c>
      <c r="P375" s="27">
        <v>0.31853561438198086</v>
      </c>
      <c r="Q375" s="14">
        <v>764.84848484848396</v>
      </c>
      <c r="R375" s="2">
        <v>46131</v>
      </c>
      <c r="S375" s="27">
        <v>0.32330431857365122</v>
      </c>
      <c r="T375" s="14">
        <v>726.66669999999999</v>
      </c>
      <c r="U375" s="27">
        <v>4.2696984765607342E-2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1765</v>
      </c>
      <c r="B376" s="2">
        <v>9586</v>
      </c>
      <c r="C376" s="27">
        <v>0.19126097366320829</v>
      </c>
      <c r="D376" s="2">
        <v>455.75757575757501</v>
      </c>
      <c r="E376" s="2">
        <v>11454</v>
      </c>
      <c r="F376" s="27">
        <v>0.1921683108516207</v>
      </c>
      <c r="G376" s="14">
        <v>515.75757575757495</v>
      </c>
      <c r="H376" s="2">
        <v>12136</v>
      </c>
      <c r="I376" s="27">
        <v>0.21223090778727943</v>
      </c>
      <c r="J376" s="14">
        <v>572.12120000000004</v>
      </c>
      <c r="K376" s="27">
        <v>0.26601293553098271</v>
      </c>
      <c r="L376" s="2">
        <v>24772</v>
      </c>
      <c r="M376" s="27">
        <v>0.19104026405694499</v>
      </c>
      <c r="N376" s="2">
        <v>715.75757575757495</v>
      </c>
      <c r="O376" s="2">
        <v>29077</v>
      </c>
      <c r="P376" s="27">
        <v>0.19228658153514486</v>
      </c>
      <c r="Q376" s="14">
        <v>855.75757575757495</v>
      </c>
      <c r="R376" s="2">
        <v>27903</v>
      </c>
      <c r="S376" s="27">
        <v>0.19555527521971322</v>
      </c>
      <c r="T376" s="14">
        <v>801.21209999999996</v>
      </c>
      <c r="U376" s="27">
        <v>0.1263927014371064</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1766</v>
      </c>
      <c r="B377" s="2">
        <v>2832</v>
      </c>
      <c r="C377" s="27">
        <v>5.6504389465283321E-2</v>
      </c>
      <c r="D377" s="2">
        <v>256.36363636363598</v>
      </c>
      <c r="E377" s="2">
        <v>4299</v>
      </c>
      <c r="F377" s="27">
        <v>7.2126031809945645E-2</v>
      </c>
      <c r="G377" s="14">
        <v>320.60606060606</v>
      </c>
      <c r="H377" s="2">
        <v>4089</v>
      </c>
      <c r="I377" s="27">
        <v>7.1507266145532766E-2</v>
      </c>
      <c r="J377" s="14">
        <v>340.60604899999998</v>
      </c>
      <c r="K377" s="27">
        <v>0.44385593220338981</v>
      </c>
      <c r="L377" s="2">
        <v>9138</v>
      </c>
      <c r="M377" s="27">
        <v>7.047173958309233E-2</v>
      </c>
      <c r="N377" s="2">
        <v>426.06060606060601</v>
      </c>
      <c r="O377" s="2">
        <v>11216</v>
      </c>
      <c r="P377" s="27">
        <v>7.4171554785506924E-2</v>
      </c>
      <c r="Q377" s="14">
        <v>572.12121212121201</v>
      </c>
      <c r="R377" s="2">
        <v>10135</v>
      </c>
      <c r="S377" s="27">
        <v>7.1030094052675102E-2</v>
      </c>
      <c r="T377" s="14">
        <v>546.06060000000002</v>
      </c>
      <c r="U377" s="27">
        <v>0.10910483694462683</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1823</v>
      </c>
      <c r="B378" s="2">
        <v>1819</v>
      </c>
      <c r="C378" s="27">
        <v>3.6292897047086992E-2</v>
      </c>
      <c r="D378" s="2">
        <v>212.72727272727201</v>
      </c>
      <c r="E378" s="2">
        <v>2710</v>
      </c>
      <c r="F378" s="27">
        <v>4.5466747198174617E-2</v>
      </c>
      <c r="G378" s="14">
        <v>266.06060606060601</v>
      </c>
      <c r="H378" s="2">
        <v>2163</v>
      </c>
      <c r="I378" s="27">
        <v>3.7825927286081529E-2</v>
      </c>
      <c r="J378" s="14">
        <v>233.33332799999999</v>
      </c>
      <c r="K378" s="27">
        <v>0.18911489829576691</v>
      </c>
      <c r="L378" s="2">
        <v>5776</v>
      </c>
      <c r="M378" s="27">
        <v>4.4544185580208069E-2</v>
      </c>
      <c r="N378" s="2">
        <v>375.75757575757501</v>
      </c>
      <c r="O378" s="2">
        <v>6695</v>
      </c>
      <c r="P378" s="27">
        <v>4.4274122618488662E-2</v>
      </c>
      <c r="Q378" s="14">
        <v>454.54545454545399</v>
      </c>
      <c r="R378" s="2">
        <v>5623</v>
      </c>
      <c r="S378" s="27">
        <v>3.9408211036822113E-2</v>
      </c>
      <c r="T378" s="14">
        <v>488.48486300000002</v>
      </c>
      <c r="U378" s="27">
        <v>-2.6488919667590028E-2</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1824</v>
      </c>
      <c r="B379" s="2">
        <v>544</v>
      </c>
      <c r="C379" s="27">
        <v>1.0853950518754988E-2</v>
      </c>
      <c r="D379" s="2">
        <v>105.454545454545</v>
      </c>
      <c r="E379" s="2">
        <v>527</v>
      </c>
      <c r="F379" s="27">
        <v>8.8416884772834041E-3</v>
      </c>
      <c r="G379" s="14">
        <v>114.54545454545401</v>
      </c>
      <c r="H379" s="2">
        <v>460</v>
      </c>
      <c r="I379" s="27">
        <v>8.0443488449364314E-3</v>
      </c>
      <c r="J379" s="14">
        <v>106.060608</v>
      </c>
      <c r="K379" s="27">
        <v>-0.15441176470588236</v>
      </c>
      <c r="L379" s="2">
        <v>1321</v>
      </c>
      <c r="M379" s="27">
        <v>1.0187477346166008E-2</v>
      </c>
      <c r="N379" s="2">
        <v>163.636363636363</v>
      </c>
      <c r="O379" s="2">
        <v>1583</v>
      </c>
      <c r="P379" s="27">
        <v>1.0468399716963039E-2</v>
      </c>
      <c r="Q379" s="14">
        <v>207.87878787878699</v>
      </c>
      <c r="R379" s="2">
        <v>1414</v>
      </c>
      <c r="S379" s="27">
        <v>9.9098720266879714E-3</v>
      </c>
      <c r="T379" s="14">
        <v>266.66665599999999</v>
      </c>
      <c r="U379" s="27">
        <v>7.0401211203633615E-2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1825</v>
      </c>
      <c r="B380" s="2">
        <v>278</v>
      </c>
      <c r="C380" s="27">
        <v>5.5466879489225861E-3</v>
      </c>
      <c r="D380" s="2">
        <v>82.424242424242394</v>
      </c>
      <c r="E380" s="2">
        <v>462</v>
      </c>
      <c r="F380" s="27">
        <v>7.7511576404268173E-3</v>
      </c>
      <c r="G380" s="14">
        <v>113.939393939393</v>
      </c>
      <c r="H380" s="2">
        <v>467</v>
      </c>
      <c r="I380" s="27">
        <v>8.1667628490985078E-3</v>
      </c>
      <c r="J380" s="14">
        <v>110.909088</v>
      </c>
      <c r="K380" s="27">
        <v>0.67985611510791366</v>
      </c>
      <c r="L380" s="2">
        <v>1092</v>
      </c>
      <c r="M380" s="27">
        <v>8.4214422876709161E-3</v>
      </c>
      <c r="N380" s="2">
        <v>166.666666666666</v>
      </c>
      <c r="O380" s="2">
        <v>1337</v>
      </c>
      <c r="P380" s="27">
        <v>8.8415984975234261E-3</v>
      </c>
      <c r="Q380" s="14">
        <v>189.69696969696901</v>
      </c>
      <c r="R380" s="2">
        <v>1189</v>
      </c>
      <c r="S380" s="27">
        <v>8.3329829135304102E-3</v>
      </c>
      <c r="T380" s="14">
        <v>204.24243200000001</v>
      </c>
      <c r="U380" s="27">
        <v>8.8827838827838831E-2</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1826</v>
      </c>
      <c r="B381" s="2">
        <v>997</v>
      </c>
      <c r="C381" s="27">
        <v>1.9892258579409416E-2</v>
      </c>
      <c r="D381" s="2">
        <v>156.363636363636</v>
      </c>
      <c r="E381" s="2">
        <v>1721</v>
      </c>
      <c r="F381" s="27">
        <v>2.8873901080464399E-2</v>
      </c>
      <c r="G381" s="14">
        <v>196.363636363636</v>
      </c>
      <c r="H381" s="2">
        <v>1236</v>
      </c>
      <c r="I381" s="27">
        <v>2.1614815592046588E-2</v>
      </c>
      <c r="J381" s="14">
        <v>167.27271999999999</v>
      </c>
      <c r="K381" s="27">
        <v>0.23971915747241726</v>
      </c>
      <c r="L381" s="2">
        <v>3363</v>
      </c>
      <c r="M381" s="27">
        <v>2.5935265946371144E-2</v>
      </c>
      <c r="N381" s="2">
        <v>281.81818181818102</v>
      </c>
      <c r="O381" s="2">
        <v>3775</v>
      </c>
      <c r="P381" s="27">
        <v>2.4964124404002197E-2</v>
      </c>
      <c r="Q381" s="14">
        <v>306.666666666666</v>
      </c>
      <c r="R381" s="2">
        <v>3020</v>
      </c>
      <c r="S381" s="27">
        <v>2.1165356096603732E-2</v>
      </c>
      <c r="T381" s="14">
        <v>299.39395100000002</v>
      </c>
      <c r="U381" s="27">
        <v>-0.10199226880761225</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1827</v>
      </c>
      <c r="B382" s="2">
        <v>1013</v>
      </c>
      <c r="C382" s="27">
        <v>2.0211492418196329E-2</v>
      </c>
      <c r="D382" s="2">
        <v>143.030303030303</v>
      </c>
      <c r="E382" s="2">
        <v>1589</v>
      </c>
      <c r="F382" s="27">
        <v>2.6659284611771021E-2</v>
      </c>
      <c r="G382" s="14">
        <v>184.84848484848399</v>
      </c>
      <c r="H382" s="2">
        <v>1926</v>
      </c>
      <c r="I382" s="27">
        <v>3.3681338859451238E-2</v>
      </c>
      <c r="J382" s="14">
        <v>207.27271999999999</v>
      </c>
      <c r="K382" s="27">
        <v>0.90128331688055285</v>
      </c>
      <c r="L382" s="2">
        <v>3362</v>
      </c>
      <c r="M382" s="27">
        <v>2.5927554002884268E-2</v>
      </c>
      <c r="N382" s="2">
        <v>227.272727272727</v>
      </c>
      <c r="O382" s="2">
        <v>4521</v>
      </c>
      <c r="P382" s="27">
        <v>2.9897432167018258E-2</v>
      </c>
      <c r="Q382" s="14">
        <v>343.030303030303</v>
      </c>
      <c r="R382" s="2">
        <v>4512</v>
      </c>
      <c r="S382" s="27">
        <v>3.1621883015852989E-2</v>
      </c>
      <c r="T382" s="14">
        <v>336.36364700000001</v>
      </c>
      <c r="U382" s="27">
        <v>0.34205829863176679</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1767</v>
      </c>
      <c r="B383" s="2">
        <v>6754</v>
      </c>
      <c r="C383" s="27">
        <v>0.13475658419792497</v>
      </c>
      <c r="D383" s="2">
        <v>360.60606060606</v>
      </c>
      <c r="E383" s="2">
        <v>7155</v>
      </c>
      <c r="F383" s="27">
        <v>0.12004227904167505</v>
      </c>
      <c r="G383" s="14">
        <v>404.84848484848402</v>
      </c>
      <c r="H383" s="2">
        <v>8047</v>
      </c>
      <c r="I383" s="27">
        <v>0.14072364164174667</v>
      </c>
      <c r="J383" s="14">
        <v>462.42425500000002</v>
      </c>
      <c r="K383" s="27">
        <v>0.19144210838021913</v>
      </c>
      <c r="L383" s="2">
        <v>15634</v>
      </c>
      <c r="M383" s="27">
        <v>0.12056852447385266</v>
      </c>
      <c r="N383" s="2">
        <v>515.15151515151501</v>
      </c>
      <c r="O383" s="2">
        <v>17861</v>
      </c>
      <c r="P383" s="27">
        <v>0.11811502674963793</v>
      </c>
      <c r="Q383" s="14">
        <v>592.12121212121201</v>
      </c>
      <c r="R383" s="2">
        <v>17768</v>
      </c>
      <c r="S383" s="27">
        <v>0.12452518116703812</v>
      </c>
      <c r="T383" s="14">
        <v>671.51513699999998</v>
      </c>
      <c r="U383" s="27">
        <v>0.13649737751055391</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1823</v>
      </c>
      <c r="B384" s="2">
        <v>4281</v>
      </c>
      <c r="C384" s="27">
        <v>8.5415003990422983E-2</v>
      </c>
      <c r="D384" s="2">
        <v>249.69696969696901</v>
      </c>
      <c r="E384" s="2">
        <v>4410</v>
      </c>
      <c r="F384" s="27">
        <v>7.3988322931346884E-2</v>
      </c>
      <c r="G384" s="14">
        <v>366.666666666666</v>
      </c>
      <c r="H384" s="2">
        <v>4918</v>
      </c>
      <c r="I384" s="27">
        <v>8.6004581781298634E-2</v>
      </c>
      <c r="J384" s="14">
        <v>329.69695999999999</v>
      </c>
      <c r="K384" s="27">
        <v>0.14879701004438214</v>
      </c>
      <c r="L384" s="2">
        <v>9600</v>
      </c>
      <c r="M384" s="27">
        <v>7.4034657474030027E-2</v>
      </c>
      <c r="N384" s="2">
        <v>383.636363636363</v>
      </c>
      <c r="O384" s="2">
        <v>10486</v>
      </c>
      <c r="P384" s="27">
        <v>6.9344055231885304E-2</v>
      </c>
      <c r="Q384" s="14">
        <v>553.33333333333303</v>
      </c>
      <c r="R384" s="2">
        <v>9874</v>
      </c>
      <c r="S384" s="27">
        <v>6.9200902681412338E-2</v>
      </c>
      <c r="T384" s="14">
        <v>446.66665599999999</v>
      </c>
      <c r="U384" s="27">
        <v>2.8541666666666667E-2</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1824</v>
      </c>
      <c r="B385" s="2">
        <v>731</v>
      </c>
      <c r="C385" s="27">
        <v>1.4584996009577016E-2</v>
      </c>
      <c r="D385" s="2">
        <v>126.06060606060601</v>
      </c>
      <c r="E385" s="2">
        <v>567</v>
      </c>
      <c r="F385" s="27">
        <v>9.5127843768874568E-3</v>
      </c>
      <c r="G385" s="14">
        <v>94.545454545454504</v>
      </c>
      <c r="H385" s="2">
        <v>610</v>
      </c>
      <c r="I385" s="27">
        <v>1.066750607698092E-2</v>
      </c>
      <c r="J385" s="14">
        <v>128.484848</v>
      </c>
      <c r="K385" s="27">
        <v>-0.16552667578659372</v>
      </c>
      <c r="L385" s="2">
        <v>1679</v>
      </c>
      <c r="M385" s="27">
        <v>1.2948353114468377E-2</v>
      </c>
      <c r="N385" s="2">
        <v>198.18181818181799</v>
      </c>
      <c r="O385" s="2">
        <v>1608</v>
      </c>
      <c r="P385" s="27">
        <v>1.0633725044141862E-2</v>
      </c>
      <c r="Q385" s="14">
        <v>184.24242424242399</v>
      </c>
      <c r="R385" s="2">
        <v>1390</v>
      </c>
      <c r="S385" s="27">
        <v>9.7416705212844991E-3</v>
      </c>
      <c r="T385" s="14">
        <v>192.121216</v>
      </c>
      <c r="U385" s="27">
        <v>-0.17212626563430614</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1825</v>
      </c>
      <c r="B386" s="2">
        <v>758</v>
      </c>
      <c r="C386" s="27">
        <v>1.5123703112529929E-2</v>
      </c>
      <c r="D386" s="2">
        <v>117.575757575757</v>
      </c>
      <c r="E386" s="2">
        <v>618</v>
      </c>
      <c r="F386" s="27">
        <v>1.0368431648882626E-2</v>
      </c>
      <c r="G386" s="14">
        <v>110.90909090909</v>
      </c>
      <c r="H386" s="2">
        <v>602</v>
      </c>
      <c r="I386" s="27">
        <v>1.0527604357938548E-2</v>
      </c>
      <c r="J386" s="14">
        <v>126.060608</v>
      </c>
      <c r="K386" s="27">
        <v>-0.20580474934036938</v>
      </c>
      <c r="L386" s="2">
        <v>1581</v>
      </c>
      <c r="M386" s="27">
        <v>1.219258265275432E-2</v>
      </c>
      <c r="N386" s="2">
        <v>178.78787878787799</v>
      </c>
      <c r="O386" s="2">
        <v>1727</v>
      </c>
      <c r="P386" s="27">
        <v>1.1420673601513057E-2</v>
      </c>
      <c r="Q386" s="14">
        <v>199.39393939393901</v>
      </c>
      <c r="R386" s="2">
        <v>1455</v>
      </c>
      <c r="S386" s="27">
        <v>1.0197216265085572E-2</v>
      </c>
      <c r="T386" s="14">
        <v>193.939392</v>
      </c>
      <c r="U386" s="27">
        <v>-7.9696394686907021E-2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1826</v>
      </c>
      <c r="B387" s="2">
        <v>2792</v>
      </c>
      <c r="C387" s="27">
        <v>5.5706304868316042E-2</v>
      </c>
      <c r="D387" s="2">
        <v>196.969696969697</v>
      </c>
      <c r="E387" s="2">
        <v>3225</v>
      </c>
      <c r="F387" s="27">
        <v>5.410710690557681E-2</v>
      </c>
      <c r="G387" s="14">
        <v>323.636363636363</v>
      </c>
      <c r="H387" s="2">
        <v>3706</v>
      </c>
      <c r="I387" s="27">
        <v>6.4809471346379169E-2</v>
      </c>
      <c r="J387" s="14">
        <v>292.72726399999999</v>
      </c>
      <c r="K387" s="27">
        <v>0.32736389684813755</v>
      </c>
      <c r="L387" s="2">
        <v>6340</v>
      </c>
      <c r="M387" s="27">
        <v>4.8893721706807336E-2</v>
      </c>
      <c r="N387" s="2">
        <v>343.030303030303</v>
      </c>
      <c r="O387" s="2">
        <v>7151</v>
      </c>
      <c r="P387" s="27">
        <v>4.7289656586230383E-2</v>
      </c>
      <c r="Q387" s="14">
        <v>476.36363636363598</v>
      </c>
      <c r="R387" s="2">
        <v>7029</v>
      </c>
      <c r="S387" s="27">
        <v>4.9262015895042262E-2</v>
      </c>
      <c r="T387" s="14">
        <v>393.93939999999998</v>
      </c>
      <c r="U387" s="27">
        <v>0.10867507886435331</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1827</v>
      </c>
      <c r="B388" s="2">
        <v>2473</v>
      </c>
      <c r="C388" s="27">
        <v>4.9341580207501998E-2</v>
      </c>
      <c r="D388" s="2">
        <v>210.30303030303</v>
      </c>
      <c r="E388" s="2">
        <v>2745</v>
      </c>
      <c r="F388" s="27">
        <v>4.6053956110328163E-2</v>
      </c>
      <c r="G388" s="14">
        <v>240.60606060606</v>
      </c>
      <c r="H388" s="2">
        <v>3129</v>
      </c>
      <c r="I388" s="27">
        <v>5.4719059860448033E-2</v>
      </c>
      <c r="J388" s="14">
        <v>320</v>
      </c>
      <c r="K388" s="27">
        <v>0.26526486049332793</v>
      </c>
      <c r="L388" s="2">
        <v>6034</v>
      </c>
      <c r="M388" s="27">
        <v>4.6533866999822628E-2</v>
      </c>
      <c r="N388" s="2">
        <v>320</v>
      </c>
      <c r="O388" s="2">
        <v>7375</v>
      </c>
      <c r="P388" s="27">
        <v>4.8770971517752636E-2</v>
      </c>
      <c r="Q388" s="14">
        <v>341.81818181818102</v>
      </c>
      <c r="R388" s="2">
        <v>7894</v>
      </c>
      <c r="S388" s="27">
        <v>5.532427848562578E-2</v>
      </c>
      <c r="T388" s="14">
        <v>453.93939999999998</v>
      </c>
      <c r="U388" s="27">
        <v>0.30825323168710639</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122" t="s">
        <v>1829</v>
      </c>
      <c r="B390" s="122"/>
      <c r="C390" s="122"/>
      <c r="D390" s="122"/>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211" t="s">
        <v>1702</v>
      </c>
      <c r="C391" s="211"/>
      <c r="D391" s="211" t="s">
        <v>1703</v>
      </c>
      <c r="E391" s="211" t="s">
        <v>1702</v>
      </c>
      <c r="F391" s="211"/>
      <c r="G391" s="211" t="s">
        <v>1703</v>
      </c>
      <c r="H391" s="211" t="s">
        <v>1702</v>
      </c>
      <c r="I391" s="211"/>
      <c r="J391" s="211" t="s">
        <v>1703</v>
      </c>
      <c r="K391" t="s">
        <v>172</v>
      </c>
      <c r="L391" s="211" t="s">
        <v>1702</v>
      </c>
      <c r="M391" s="211"/>
      <c r="N391" s="211" t="s">
        <v>1703</v>
      </c>
      <c r="O391" s="211" t="s">
        <v>1702</v>
      </c>
      <c r="P391" s="211"/>
      <c r="Q391" s="211" t="s">
        <v>1703</v>
      </c>
      <c r="R391" s="211" t="s">
        <v>1702</v>
      </c>
      <c r="S391" s="211"/>
      <c r="T391" s="211" t="s">
        <v>1703</v>
      </c>
      <c r="U391" t="s">
        <v>172</v>
      </c>
      <c r="V391" s="211" t="s">
        <v>1702</v>
      </c>
      <c r="W391" s="211"/>
      <c r="X391" s="211" t="s">
        <v>1703</v>
      </c>
      <c r="Y391" s="211" t="s">
        <v>1702</v>
      </c>
      <c r="Z391" s="211"/>
      <c r="AA391" s="211" t="s">
        <v>1703</v>
      </c>
      <c r="AB391" s="211" t="s">
        <v>1702</v>
      </c>
      <c r="AC391" s="211"/>
      <c r="AD391" s="211" t="s">
        <v>1703</v>
      </c>
      <c r="AE391" t="s">
        <v>172</v>
      </c>
    </row>
    <row r="392" spans="1:31" x14ac:dyDescent="0.3">
      <c r="A392" t="s">
        <v>174</v>
      </c>
      <c r="B392" s="2">
        <v>5901</v>
      </c>
      <c r="C392" s="27" t="s">
        <v>172</v>
      </c>
      <c r="D392" s="2">
        <v>252.72727272727201</v>
      </c>
      <c r="E392" s="2">
        <v>6965</v>
      </c>
      <c r="F392" s="27" t="s">
        <v>172</v>
      </c>
      <c r="G392" s="14">
        <v>272.12121212121201</v>
      </c>
      <c r="H392" s="2">
        <v>6292</v>
      </c>
      <c r="I392" s="27" t="s">
        <v>172</v>
      </c>
      <c r="J392" s="14">
        <v>350.90910000000002</v>
      </c>
      <c r="K392" s="27">
        <v>6.6259955939671239E-2</v>
      </c>
      <c r="L392" s="2">
        <v>8657</v>
      </c>
      <c r="M392" s="27" t="s">
        <v>172</v>
      </c>
      <c r="N392" s="2">
        <v>292.72727272727201</v>
      </c>
      <c r="O392" s="2">
        <v>9907</v>
      </c>
      <c r="P392" s="27" t="s">
        <v>172</v>
      </c>
      <c r="Q392" s="14">
        <v>372.12121212121201</v>
      </c>
      <c r="R392" s="2">
        <v>9900</v>
      </c>
      <c r="S392" s="27" t="s">
        <v>172</v>
      </c>
      <c r="T392" s="14">
        <v>380</v>
      </c>
      <c r="U392" s="27">
        <v>0.14358322744599747</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1800</v>
      </c>
      <c r="B393" s="2">
        <v>1520</v>
      </c>
      <c r="C393" s="27">
        <v>0.25758346043043551</v>
      </c>
      <c r="D393" s="2">
        <v>173.939393939393</v>
      </c>
      <c r="E393" s="2">
        <v>2141</v>
      </c>
      <c r="F393" s="27">
        <v>0.3073941134242642</v>
      </c>
      <c r="G393" s="14">
        <v>203.636363636363</v>
      </c>
      <c r="H393" s="2">
        <v>1763</v>
      </c>
      <c r="I393" s="27">
        <v>0.28019707565162111</v>
      </c>
      <c r="J393" s="14">
        <v>233.939392</v>
      </c>
      <c r="K393" s="27">
        <v>0.15986842105263158</v>
      </c>
      <c r="L393" s="2">
        <v>2463</v>
      </c>
      <c r="M393" s="27">
        <v>0.28450964537368606</v>
      </c>
      <c r="N393" s="2">
        <v>236.363636363636</v>
      </c>
      <c r="O393" s="2">
        <v>3140</v>
      </c>
      <c r="P393" s="27">
        <v>0.316947612799031</v>
      </c>
      <c r="Q393" s="14">
        <v>258.18181818181802</v>
      </c>
      <c r="R393" s="2">
        <v>3164</v>
      </c>
      <c r="S393" s="27">
        <v>0.3195959595959596</v>
      </c>
      <c r="T393" s="14">
        <v>300</v>
      </c>
      <c r="U393" s="27">
        <v>0.28461226146975233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1764</v>
      </c>
      <c r="B394" s="2">
        <v>217</v>
      </c>
      <c r="C394" s="27">
        <v>3.6773428232502965E-2</v>
      </c>
      <c r="D394" s="2">
        <v>68.484848484848399</v>
      </c>
      <c r="E394" s="2">
        <v>277</v>
      </c>
      <c r="F394" s="27">
        <v>3.9770279971284996E-2</v>
      </c>
      <c r="G394" s="14">
        <v>83.636363636363598</v>
      </c>
      <c r="H394" s="2">
        <v>173</v>
      </c>
      <c r="I394" s="27">
        <v>2.7495232040686587E-2</v>
      </c>
      <c r="J394" s="14">
        <v>71.515150000000006</v>
      </c>
      <c r="K394" s="27">
        <v>-0.20276497695852536</v>
      </c>
      <c r="L394" s="2">
        <v>329</v>
      </c>
      <c r="M394" s="27">
        <v>3.8003927457548804E-2</v>
      </c>
      <c r="N394" s="2">
        <v>80.606060606060595</v>
      </c>
      <c r="O394" s="2">
        <v>409</v>
      </c>
      <c r="P394" s="27">
        <v>4.1283940648026644E-2</v>
      </c>
      <c r="Q394" s="14">
        <v>105.454545454545</v>
      </c>
      <c r="R394" s="2">
        <v>294</v>
      </c>
      <c r="S394" s="27">
        <v>2.9696969696969697E-2</v>
      </c>
      <c r="T394" s="14">
        <v>89.090909999999994</v>
      </c>
      <c r="U394" s="27">
        <v>-0.10638297872340426</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1818</v>
      </c>
      <c r="B395" s="2">
        <v>185</v>
      </c>
      <c r="C395" s="27">
        <v>3.1350618539230636E-2</v>
      </c>
      <c r="D395" s="2">
        <v>65.454545454545396</v>
      </c>
      <c r="E395" s="2">
        <v>152</v>
      </c>
      <c r="F395" s="27">
        <v>2.182340272792534E-2</v>
      </c>
      <c r="G395" s="14">
        <v>66.060606060606005</v>
      </c>
      <c r="H395" s="2">
        <v>124</v>
      </c>
      <c r="I395" s="27">
        <v>1.9707565162110616E-2</v>
      </c>
      <c r="J395" s="14">
        <v>62.4242439</v>
      </c>
      <c r="K395" s="27">
        <v>-0.32972972972972975</v>
      </c>
      <c r="L395" s="2">
        <v>269</v>
      </c>
      <c r="M395" s="27">
        <v>3.1073120018482153E-2</v>
      </c>
      <c r="N395" s="2">
        <v>75.757575757575694</v>
      </c>
      <c r="O395" s="2">
        <v>249</v>
      </c>
      <c r="P395" s="27">
        <v>2.5133743817502777E-2</v>
      </c>
      <c r="Q395" s="14">
        <v>91.515151515151501</v>
      </c>
      <c r="R395" s="2">
        <v>245</v>
      </c>
      <c r="S395" s="27">
        <v>2.4747474747474747E-2</v>
      </c>
      <c r="T395" s="14">
        <v>78.787880000000001</v>
      </c>
      <c r="U395" s="27">
        <v>-8.9219330855018583E-2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1819</v>
      </c>
      <c r="B396" s="2">
        <v>14</v>
      </c>
      <c r="C396" s="27">
        <v>2.3724792408066431E-3</v>
      </c>
      <c r="D396" s="2">
        <v>10.303030303030299</v>
      </c>
      <c r="E396" s="2">
        <v>0</v>
      </c>
      <c r="F396" s="27">
        <v>0</v>
      </c>
      <c r="G396" s="14">
        <v>16.969696969696901</v>
      </c>
      <c r="H396" s="2">
        <v>0</v>
      </c>
      <c r="I396" s="27">
        <v>0</v>
      </c>
      <c r="J396" s="14">
        <v>18.787877999999999</v>
      </c>
      <c r="K396">
        <v>-1</v>
      </c>
      <c r="L396" s="2">
        <v>14</v>
      </c>
      <c r="M396" s="27">
        <v>1.6171884024488853E-3</v>
      </c>
      <c r="N396" s="2">
        <v>10.303030303030299</v>
      </c>
      <c r="O396" s="2">
        <v>0</v>
      </c>
      <c r="P396" s="27">
        <v>0</v>
      </c>
      <c r="Q396" s="14">
        <v>16.969696969696901</v>
      </c>
      <c r="R396" s="2">
        <v>0</v>
      </c>
      <c r="S396" s="27">
        <v>0</v>
      </c>
      <c r="T396" s="14">
        <v>18.787877999999999</v>
      </c>
      <c r="U396" s="27">
        <v>-1</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1820</v>
      </c>
      <c r="B397" s="2">
        <v>81</v>
      </c>
      <c r="C397" s="27">
        <v>1.3726487036095577E-2</v>
      </c>
      <c r="D397" s="2">
        <v>46.6666666666666</v>
      </c>
      <c r="E397" s="2">
        <v>134</v>
      </c>
      <c r="F397" s="27">
        <v>1.9239052404881551E-2</v>
      </c>
      <c r="G397" s="14">
        <v>63.030303030303003</v>
      </c>
      <c r="H397" s="2">
        <v>22</v>
      </c>
      <c r="I397" s="27">
        <v>3.4965034965034965E-3</v>
      </c>
      <c r="J397" s="14">
        <v>17.575758</v>
      </c>
      <c r="K397" s="27">
        <v>-0.72839506172839508</v>
      </c>
      <c r="L397" s="2">
        <v>144</v>
      </c>
      <c r="M397" s="27">
        <v>1.6633937853759963E-2</v>
      </c>
      <c r="N397" s="2">
        <v>54.545454545454497</v>
      </c>
      <c r="O397" s="2">
        <v>156</v>
      </c>
      <c r="P397" s="27">
        <v>1.5746441909760774E-2</v>
      </c>
      <c r="Q397" s="14">
        <v>64.848484848484802</v>
      </c>
      <c r="R397" s="2">
        <v>122</v>
      </c>
      <c r="S397" s="27">
        <v>1.2323232323232323E-2</v>
      </c>
      <c r="T397" s="14">
        <v>50.303031900000001</v>
      </c>
      <c r="U397" s="27">
        <v>-0.15277777777777779</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1821</v>
      </c>
      <c r="B398" s="2">
        <v>90</v>
      </c>
      <c r="C398" s="27">
        <v>1.5251652262328419E-2</v>
      </c>
      <c r="D398" s="2">
        <v>44.2424242424242</v>
      </c>
      <c r="E398" s="2">
        <v>18</v>
      </c>
      <c r="F398" s="27">
        <v>2.5843503230437905E-3</v>
      </c>
      <c r="G398" s="14">
        <v>14.545454545454501</v>
      </c>
      <c r="H398" s="2">
        <v>102</v>
      </c>
      <c r="I398" s="27">
        <v>1.621106166560712E-2</v>
      </c>
      <c r="J398" s="14">
        <v>60</v>
      </c>
      <c r="K398" s="27">
        <v>0.13333333333333333</v>
      </c>
      <c r="L398" s="2">
        <v>111</v>
      </c>
      <c r="M398" s="27">
        <v>1.2821993762273306E-2</v>
      </c>
      <c r="N398" s="2">
        <v>44.848484848484802</v>
      </c>
      <c r="O398" s="2">
        <v>93</v>
      </c>
      <c r="P398" s="27">
        <v>9.3873019077420003E-3</v>
      </c>
      <c r="Q398" s="14">
        <v>60</v>
      </c>
      <c r="R398" s="2">
        <v>123</v>
      </c>
      <c r="S398" s="27">
        <v>1.2424242424242424E-2</v>
      </c>
      <c r="T398" s="14">
        <v>63.030304000000001</v>
      </c>
      <c r="U398" s="27">
        <v>0.10810810810810811</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1822</v>
      </c>
      <c r="B399" s="2">
        <v>32</v>
      </c>
      <c r="C399" s="27">
        <v>5.4228096932723265E-3</v>
      </c>
      <c r="D399" s="2">
        <v>19.393939393939299</v>
      </c>
      <c r="E399" s="2">
        <v>125</v>
      </c>
      <c r="F399" s="27">
        <v>1.7946877243359655E-2</v>
      </c>
      <c r="G399" s="14">
        <v>49.696969696969703</v>
      </c>
      <c r="H399" s="2">
        <v>49</v>
      </c>
      <c r="I399" s="27">
        <v>7.7876668785759693E-3</v>
      </c>
      <c r="J399" s="14">
        <v>31.515152</v>
      </c>
      <c r="K399" s="27">
        <v>0.53125</v>
      </c>
      <c r="L399" s="2">
        <v>60</v>
      </c>
      <c r="M399" s="27">
        <v>6.9308074390666509E-3</v>
      </c>
      <c r="N399" s="2">
        <v>24.848484848484802</v>
      </c>
      <c r="O399" s="2">
        <v>160</v>
      </c>
      <c r="P399" s="27">
        <v>1.6150196830523871E-2</v>
      </c>
      <c r="Q399" s="14">
        <v>50.303030303030297</v>
      </c>
      <c r="R399" s="2">
        <v>49</v>
      </c>
      <c r="S399" s="27">
        <v>4.9494949494949493E-3</v>
      </c>
      <c r="T399" s="14">
        <v>31.515152</v>
      </c>
      <c r="U399" s="27">
        <v>-0.18333333333333332</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1765</v>
      </c>
      <c r="B400" s="2">
        <v>1303</v>
      </c>
      <c r="C400" s="27">
        <v>0.22081003219793255</v>
      </c>
      <c r="D400" s="2">
        <v>176.969696969696</v>
      </c>
      <c r="E400" s="2">
        <v>1864</v>
      </c>
      <c r="F400" s="27">
        <v>0.26762383345297919</v>
      </c>
      <c r="G400" s="14">
        <v>189.09090909090901</v>
      </c>
      <c r="H400" s="2">
        <v>1590</v>
      </c>
      <c r="I400" s="27">
        <v>0.25270184361093451</v>
      </c>
      <c r="J400" s="14">
        <v>226.66667200000001</v>
      </c>
      <c r="K400" s="27">
        <v>0.2202609363008442</v>
      </c>
      <c r="L400" s="2">
        <v>2134</v>
      </c>
      <c r="M400" s="27">
        <v>0.24650571791613723</v>
      </c>
      <c r="N400" s="2">
        <v>241.81818181818099</v>
      </c>
      <c r="O400" s="2">
        <v>2731</v>
      </c>
      <c r="P400" s="27">
        <v>0.27566367215100435</v>
      </c>
      <c r="Q400" s="14">
        <v>231.51515151515099</v>
      </c>
      <c r="R400" s="2">
        <v>2870</v>
      </c>
      <c r="S400" s="27">
        <v>0.28989898989898988</v>
      </c>
      <c r="T400" s="14">
        <v>292.121216</v>
      </c>
      <c r="U400" s="27">
        <v>0.34489222118088098</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1766</v>
      </c>
      <c r="B401" s="2">
        <v>265</v>
      </c>
      <c r="C401" s="27">
        <v>4.4907642772411459E-2</v>
      </c>
      <c r="D401" s="2">
        <v>83.030303030303003</v>
      </c>
      <c r="E401" s="2">
        <v>227</v>
      </c>
      <c r="F401" s="27">
        <v>3.2591529073941132E-2</v>
      </c>
      <c r="G401" s="14">
        <v>69.090909090909093</v>
      </c>
      <c r="H401" s="2">
        <v>343</v>
      </c>
      <c r="I401" s="27">
        <v>5.4513668150031787E-2</v>
      </c>
      <c r="J401" s="14">
        <v>146.66667200000001</v>
      </c>
      <c r="K401" s="27">
        <v>0.29433962264150942</v>
      </c>
      <c r="L401" s="2">
        <v>424</v>
      </c>
      <c r="M401" s="27">
        <v>4.8977705902737666E-2</v>
      </c>
      <c r="N401" s="2">
        <v>107.272727272727</v>
      </c>
      <c r="O401" s="2">
        <v>327</v>
      </c>
      <c r="P401" s="27">
        <v>3.3006964772383164E-2</v>
      </c>
      <c r="Q401" s="14">
        <v>80</v>
      </c>
      <c r="R401" s="2">
        <v>530</v>
      </c>
      <c r="S401" s="27">
        <v>5.3535353535353533E-2</v>
      </c>
      <c r="T401" s="14">
        <v>161.81817599999999</v>
      </c>
      <c r="U401" s="27">
        <v>0.25</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1823</v>
      </c>
      <c r="B402" s="2">
        <v>265</v>
      </c>
      <c r="C402" s="27">
        <v>4.4907642772411459E-2</v>
      </c>
      <c r="D402" s="2">
        <v>83.030303030303003</v>
      </c>
      <c r="E402" s="2">
        <v>217</v>
      </c>
      <c r="F402" s="27">
        <v>3.1155778894472363E-2</v>
      </c>
      <c r="G402" s="14">
        <v>67.878787878787804</v>
      </c>
      <c r="H402" s="2">
        <v>254</v>
      </c>
      <c r="I402" s="27">
        <v>4.0368722186904002E-2</v>
      </c>
      <c r="J402" s="14">
        <v>135.75756799999999</v>
      </c>
      <c r="K402" s="27">
        <v>-4.1509433962264149E-2</v>
      </c>
      <c r="L402" s="2">
        <v>397</v>
      </c>
      <c r="M402" s="27">
        <v>4.5858842555157674E-2</v>
      </c>
      <c r="N402" s="2">
        <v>104.84848484848401</v>
      </c>
      <c r="O402" s="2">
        <v>267</v>
      </c>
      <c r="P402" s="27">
        <v>2.695064096093671E-2</v>
      </c>
      <c r="Q402" s="14">
        <v>72.727272727272705</v>
      </c>
      <c r="R402" s="2">
        <v>365</v>
      </c>
      <c r="S402" s="27">
        <v>3.686868686868687E-2</v>
      </c>
      <c r="T402" s="14">
        <v>140.606064</v>
      </c>
      <c r="U402" s="27">
        <v>-8.0604534005037781E-2</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1824</v>
      </c>
      <c r="B403" s="2">
        <v>30</v>
      </c>
      <c r="C403" s="27">
        <v>5.0838840874428059E-3</v>
      </c>
      <c r="D403" s="2">
        <v>28.484848484848399</v>
      </c>
      <c r="E403" s="2">
        <v>42</v>
      </c>
      <c r="F403" s="27">
        <v>6.030150753768844E-3</v>
      </c>
      <c r="G403" s="14">
        <v>27.272727272727199</v>
      </c>
      <c r="H403" s="2">
        <v>136</v>
      </c>
      <c r="I403" s="27">
        <v>2.1614748887476162E-2</v>
      </c>
      <c r="J403" s="14">
        <v>70.909090000000006</v>
      </c>
      <c r="K403" s="27">
        <v>3.5333333333333332</v>
      </c>
      <c r="L403" s="2">
        <v>38</v>
      </c>
      <c r="M403" s="27">
        <v>4.3895113780755462E-3</v>
      </c>
      <c r="N403" s="2">
        <v>30.303030303030301</v>
      </c>
      <c r="O403" s="2">
        <v>42</v>
      </c>
      <c r="P403" s="27">
        <v>4.2394266680125161E-3</v>
      </c>
      <c r="Q403" s="14">
        <v>27.272727272727199</v>
      </c>
      <c r="R403" s="2">
        <v>158</v>
      </c>
      <c r="S403" s="27">
        <v>1.5959595959595958E-2</v>
      </c>
      <c r="T403" s="14">
        <v>74.545455899999993</v>
      </c>
      <c r="U403" s="27">
        <v>3.1578947368421053</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1825</v>
      </c>
      <c r="B404" s="2">
        <v>29</v>
      </c>
      <c r="C404" s="27">
        <v>4.9144212845280465E-3</v>
      </c>
      <c r="D404" s="2">
        <v>26.6666666666666</v>
      </c>
      <c r="E404" s="2">
        <v>14</v>
      </c>
      <c r="F404" s="27">
        <v>2.0100502512562816E-3</v>
      </c>
      <c r="G404" s="14">
        <v>13.3333333333333</v>
      </c>
      <c r="H404" s="2">
        <v>0</v>
      </c>
      <c r="I404" s="27">
        <v>0</v>
      </c>
      <c r="J404" s="14">
        <v>18.787877999999999</v>
      </c>
      <c r="K404" s="27">
        <v>-1</v>
      </c>
      <c r="L404" s="2">
        <v>51</v>
      </c>
      <c r="M404" s="27">
        <v>5.8911863232066538E-3</v>
      </c>
      <c r="N404" s="2">
        <v>33.939393939393902</v>
      </c>
      <c r="O404" s="2">
        <v>27</v>
      </c>
      <c r="P404" s="27">
        <v>2.7253457151509035E-3</v>
      </c>
      <c r="Q404" s="14">
        <v>17.5757575757575</v>
      </c>
      <c r="R404" s="2">
        <v>0</v>
      </c>
      <c r="S404" s="27">
        <v>0</v>
      </c>
      <c r="T404" s="14">
        <v>18.787877999999999</v>
      </c>
      <c r="U404" s="27">
        <v>-1</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1826</v>
      </c>
      <c r="B405" s="2">
        <v>206</v>
      </c>
      <c r="C405" s="27">
        <v>3.4909337400440603E-2</v>
      </c>
      <c r="D405" s="2">
        <v>76.363636363636303</v>
      </c>
      <c r="E405" s="2">
        <v>161</v>
      </c>
      <c r="F405" s="27">
        <v>2.3115577889447236E-2</v>
      </c>
      <c r="G405" s="14">
        <v>60.606060606060602</v>
      </c>
      <c r="H405" s="2">
        <v>118</v>
      </c>
      <c r="I405" s="27">
        <v>1.8753973299427844E-2</v>
      </c>
      <c r="J405" s="14">
        <v>89.696969999999993</v>
      </c>
      <c r="K405" s="27">
        <v>-0.42718446601941745</v>
      </c>
      <c r="L405" s="2">
        <v>308</v>
      </c>
      <c r="M405" s="27">
        <v>3.5578144853875476E-2</v>
      </c>
      <c r="N405" s="2">
        <v>98.181818181818201</v>
      </c>
      <c r="O405" s="2">
        <v>198</v>
      </c>
      <c r="P405" s="27">
        <v>1.9985868577773291E-2</v>
      </c>
      <c r="Q405" s="14">
        <v>66.060606060606005</v>
      </c>
      <c r="R405" s="2">
        <v>207</v>
      </c>
      <c r="S405" s="27">
        <v>2.0909090909090908E-2</v>
      </c>
      <c r="T405" s="14">
        <v>93.333335899999994</v>
      </c>
      <c r="U405" s="27">
        <v>-0.32792207792207795</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1827</v>
      </c>
      <c r="B406" s="2">
        <v>0</v>
      </c>
      <c r="C406" s="27">
        <v>0</v>
      </c>
      <c r="D406" s="2">
        <v>80</v>
      </c>
      <c r="E406" s="2">
        <v>10</v>
      </c>
      <c r="F406" s="27">
        <v>1.4357501794687725E-3</v>
      </c>
      <c r="G406" s="14">
        <v>9.0909090909090899</v>
      </c>
      <c r="H406" s="2">
        <v>89</v>
      </c>
      <c r="I406" s="27">
        <v>1.4144945963127781E-2</v>
      </c>
      <c r="J406" s="14">
        <v>55.151516000000001</v>
      </c>
      <c r="L406" s="2">
        <v>27</v>
      </c>
      <c r="M406" s="27">
        <v>3.1188633475799929E-3</v>
      </c>
      <c r="N406" s="2">
        <v>25.4545454545454</v>
      </c>
      <c r="O406" s="2">
        <v>60</v>
      </c>
      <c r="P406" s="27">
        <v>6.0563238114464523E-3</v>
      </c>
      <c r="Q406" s="14">
        <v>34.545454545454497</v>
      </c>
      <c r="R406" s="2">
        <v>165</v>
      </c>
      <c r="S406" s="27">
        <v>1.6666666666666666E-2</v>
      </c>
      <c r="T406" s="14">
        <v>74.545455899999993</v>
      </c>
      <c r="U406" s="27">
        <v>5.1111111111111107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1767</v>
      </c>
      <c r="B407" s="2">
        <v>1038</v>
      </c>
      <c r="C407" s="27">
        <v>0.17590238942552111</v>
      </c>
      <c r="D407" s="2">
        <v>156.363636363636</v>
      </c>
      <c r="E407" s="2">
        <v>1637</v>
      </c>
      <c r="F407" s="27">
        <v>0.23503230437903805</v>
      </c>
      <c r="G407" s="14">
        <v>173.333333333333</v>
      </c>
      <c r="H407" s="2">
        <v>1247</v>
      </c>
      <c r="I407" s="27">
        <v>0.19818817546090273</v>
      </c>
      <c r="J407" s="14">
        <v>146.66667200000001</v>
      </c>
      <c r="K407" s="27">
        <v>0.20134874759152216</v>
      </c>
      <c r="L407" s="2">
        <v>1710</v>
      </c>
      <c r="M407" s="27">
        <v>0.19752801201339956</v>
      </c>
      <c r="N407" s="2">
        <v>212.72727272727201</v>
      </c>
      <c r="O407" s="2">
        <v>2404</v>
      </c>
      <c r="P407" s="27">
        <v>0.24265670737862119</v>
      </c>
      <c r="Q407" s="14">
        <v>215.75757575757501</v>
      </c>
      <c r="R407" s="2">
        <v>2340</v>
      </c>
      <c r="S407" s="27">
        <v>0.23636363636363636</v>
      </c>
      <c r="T407" s="14">
        <v>238.78787199999999</v>
      </c>
      <c r="U407" s="27">
        <v>0.36842105263157893</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1823</v>
      </c>
      <c r="B408" s="2">
        <v>953</v>
      </c>
      <c r="C408" s="27">
        <v>0.16149805117776647</v>
      </c>
      <c r="D408" s="2">
        <v>152.12121212121201</v>
      </c>
      <c r="E408" s="2">
        <v>1488</v>
      </c>
      <c r="F408" s="27">
        <v>0.21363962670495334</v>
      </c>
      <c r="G408" s="14">
        <v>164.84848484848399</v>
      </c>
      <c r="H408" s="2">
        <v>944</v>
      </c>
      <c r="I408" s="27">
        <v>0.15003178639542275</v>
      </c>
      <c r="J408" s="14">
        <v>139.393936</v>
      </c>
      <c r="K408" s="27">
        <v>-9.4438614900314802E-3</v>
      </c>
      <c r="L408" s="2">
        <v>1595</v>
      </c>
      <c r="M408" s="27">
        <v>0.18424396442185514</v>
      </c>
      <c r="N408" s="2">
        <v>209.09090909090901</v>
      </c>
      <c r="O408" s="2">
        <v>2138</v>
      </c>
      <c r="P408" s="27">
        <v>0.21580700514787524</v>
      </c>
      <c r="Q408" s="14">
        <v>213.333333333333</v>
      </c>
      <c r="R408" s="2">
        <v>1856</v>
      </c>
      <c r="S408" s="27">
        <v>0.18747474747474749</v>
      </c>
      <c r="T408" s="14">
        <v>234.545456</v>
      </c>
      <c r="U408" s="27">
        <v>0.16363636363636364</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1824</v>
      </c>
      <c r="B409" s="2">
        <v>247</v>
      </c>
      <c r="C409" s="27">
        <v>4.1857312319945772E-2</v>
      </c>
      <c r="D409" s="2">
        <v>95.151515151515099</v>
      </c>
      <c r="E409" s="2">
        <v>408</v>
      </c>
      <c r="F409" s="27">
        <v>5.8578607322325914E-2</v>
      </c>
      <c r="G409" s="14">
        <v>100</v>
      </c>
      <c r="H409" s="2">
        <v>163</v>
      </c>
      <c r="I409" s="27">
        <v>2.5905912269548633E-2</v>
      </c>
      <c r="J409" s="14">
        <v>66.666664100000006</v>
      </c>
      <c r="K409" s="27">
        <v>-0.34008097165991902</v>
      </c>
      <c r="L409" s="2">
        <v>392</v>
      </c>
      <c r="M409" s="27">
        <v>4.5281275268568788E-2</v>
      </c>
      <c r="N409" s="2">
        <v>110.30303030303</v>
      </c>
      <c r="O409" s="2">
        <v>473</v>
      </c>
      <c r="P409" s="27">
        <v>4.7744019380236195E-2</v>
      </c>
      <c r="Q409" s="14">
        <v>112.121212121212</v>
      </c>
      <c r="R409" s="2">
        <v>381</v>
      </c>
      <c r="S409" s="27">
        <v>3.8484848484848483E-2</v>
      </c>
      <c r="T409" s="14">
        <v>103.63636</v>
      </c>
      <c r="U409" s="27">
        <v>-2.8061224489795918E-2</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1825</v>
      </c>
      <c r="B410" s="2">
        <v>279</v>
      </c>
      <c r="C410" s="27">
        <v>4.7280122013218101E-2</v>
      </c>
      <c r="D410" s="2">
        <v>79.393939393939405</v>
      </c>
      <c r="E410" s="2">
        <v>481</v>
      </c>
      <c r="F410" s="27">
        <v>6.9059583632447949E-2</v>
      </c>
      <c r="G410" s="14">
        <v>83.636363636363598</v>
      </c>
      <c r="H410" s="2">
        <v>405</v>
      </c>
      <c r="I410" s="27">
        <v>6.43674507310871E-2</v>
      </c>
      <c r="J410" s="14">
        <v>111.515152</v>
      </c>
      <c r="K410" s="27">
        <v>0.45161290322580644</v>
      </c>
      <c r="L410" s="2">
        <v>556</v>
      </c>
      <c r="M410" s="27">
        <v>6.4225482268684297E-2</v>
      </c>
      <c r="N410" s="2">
        <v>110.30303030303</v>
      </c>
      <c r="O410" s="2">
        <v>852</v>
      </c>
      <c r="P410" s="27">
        <v>8.599979812253962E-2</v>
      </c>
      <c r="Q410" s="14">
        <v>113.939393939393</v>
      </c>
      <c r="R410" s="2">
        <v>718</v>
      </c>
      <c r="S410" s="27">
        <v>7.252525252525252E-2</v>
      </c>
      <c r="T410" s="14">
        <v>153.939392</v>
      </c>
      <c r="U410" s="27">
        <v>0.29136690647482016</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1826</v>
      </c>
      <c r="B411" s="2">
        <v>427</v>
      </c>
      <c r="C411" s="27">
        <v>7.2360616844602613E-2</v>
      </c>
      <c r="D411" s="2">
        <v>101.212121212121</v>
      </c>
      <c r="E411" s="2">
        <v>599</v>
      </c>
      <c r="F411" s="27">
        <v>8.6001435750179475E-2</v>
      </c>
      <c r="G411" s="14">
        <v>109.69696969696901</v>
      </c>
      <c r="H411" s="2">
        <v>376</v>
      </c>
      <c r="I411" s="27">
        <v>5.9758423394787034E-2</v>
      </c>
      <c r="J411" s="14">
        <v>98.181816100000006</v>
      </c>
      <c r="K411" s="27">
        <v>-0.11943793911007025</v>
      </c>
      <c r="L411" s="2">
        <v>647</v>
      </c>
      <c r="M411" s="27">
        <v>7.4737206884602059E-2</v>
      </c>
      <c r="N411" s="2">
        <v>126.06060606060601</v>
      </c>
      <c r="O411" s="2">
        <v>813</v>
      </c>
      <c r="P411" s="27">
        <v>8.2063187645099428E-2</v>
      </c>
      <c r="Q411" s="14">
        <v>136.969696969696</v>
      </c>
      <c r="R411" s="2">
        <v>757</v>
      </c>
      <c r="S411" s="27">
        <v>7.6464646464646471E-2</v>
      </c>
      <c r="T411" s="14">
        <v>129.69697600000001</v>
      </c>
      <c r="U411" s="27">
        <v>0.17001545595054096</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1827</v>
      </c>
      <c r="B412" s="2">
        <v>85</v>
      </c>
      <c r="C412" s="27">
        <v>1.4404338247754618E-2</v>
      </c>
      <c r="D412" s="2">
        <v>40</v>
      </c>
      <c r="E412" s="2">
        <v>149</v>
      </c>
      <c r="F412" s="27">
        <v>2.139267767408471E-2</v>
      </c>
      <c r="G412" s="14">
        <v>44.2424242424242</v>
      </c>
      <c r="H412" s="2">
        <v>303</v>
      </c>
      <c r="I412" s="27">
        <v>4.8156389065479976E-2</v>
      </c>
      <c r="J412" s="14">
        <v>82.424239999999998</v>
      </c>
      <c r="K412" s="27">
        <v>2.5647058823529414</v>
      </c>
      <c r="L412" s="2">
        <v>115</v>
      </c>
      <c r="M412" s="27">
        <v>1.3284047591544414E-2</v>
      </c>
      <c r="N412" s="2">
        <v>46.6666666666666</v>
      </c>
      <c r="O412" s="2">
        <v>266</v>
      </c>
      <c r="P412" s="27">
        <v>2.6849702230745936E-2</v>
      </c>
      <c r="Q412" s="14">
        <v>67.878787878787804</v>
      </c>
      <c r="R412" s="2">
        <v>484</v>
      </c>
      <c r="S412" s="27">
        <v>4.8888888888888891E-2</v>
      </c>
      <c r="T412" s="14">
        <v>124.242424</v>
      </c>
      <c r="U412" s="27">
        <v>3.2086956521739132</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1816</v>
      </c>
      <c r="B413" s="2">
        <v>4381</v>
      </c>
      <c r="C413" s="27">
        <v>0.74241653956956444</v>
      </c>
      <c r="D413" s="2">
        <v>235.75757575757501</v>
      </c>
      <c r="E413" s="2">
        <v>4824</v>
      </c>
      <c r="F413" s="27">
        <v>0.69260588657573585</v>
      </c>
      <c r="G413" s="14">
        <v>250.30303030303</v>
      </c>
      <c r="H413" s="2">
        <v>4529</v>
      </c>
      <c r="I413" s="27">
        <v>0.71980292434837889</v>
      </c>
      <c r="J413" s="14">
        <v>274.54544099999998</v>
      </c>
      <c r="K413" s="27">
        <v>3.3782241497375028E-2</v>
      </c>
      <c r="L413" s="2">
        <v>6194</v>
      </c>
      <c r="M413" s="27">
        <v>0.71549035462631394</v>
      </c>
      <c r="N413" s="2">
        <v>241.21212121212099</v>
      </c>
      <c r="O413" s="2">
        <v>6767</v>
      </c>
      <c r="P413" s="27">
        <v>0.68305238720096906</v>
      </c>
      <c r="Q413" s="14">
        <v>323.636363636363</v>
      </c>
      <c r="R413" s="2">
        <v>6736</v>
      </c>
      <c r="S413" s="27">
        <v>0.68040404040404046</v>
      </c>
      <c r="T413" s="14">
        <v>303.03030000000001</v>
      </c>
      <c r="U413" s="27">
        <v>8.75040361640297E-2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1764</v>
      </c>
      <c r="B414" s="2">
        <v>2166</v>
      </c>
      <c r="C414" s="27">
        <v>0.36705643111337061</v>
      </c>
      <c r="D414" s="2">
        <v>183.030303030303</v>
      </c>
      <c r="E414" s="2">
        <v>2262</v>
      </c>
      <c r="F414" s="27">
        <v>0.32476669059583635</v>
      </c>
      <c r="G414" s="14">
        <v>207.272727272727</v>
      </c>
      <c r="H414" s="2">
        <v>1975</v>
      </c>
      <c r="I414" s="27">
        <v>0.31389065479974571</v>
      </c>
      <c r="J414" s="14">
        <v>235.15152</v>
      </c>
      <c r="K414" s="27">
        <v>-8.8180978762696219E-2</v>
      </c>
      <c r="L414" s="2">
        <v>3396</v>
      </c>
      <c r="M414" s="27">
        <v>0.39228370105117244</v>
      </c>
      <c r="N414" s="2">
        <v>224.84848484848399</v>
      </c>
      <c r="O414" s="2">
        <v>3467</v>
      </c>
      <c r="P414" s="27">
        <v>0.34995457757141413</v>
      </c>
      <c r="Q414" s="14">
        <v>276.969696969697</v>
      </c>
      <c r="R414" s="2">
        <v>3216</v>
      </c>
      <c r="S414" s="27">
        <v>0.32484848484848483</v>
      </c>
      <c r="T414" s="14">
        <v>305.45455900000002</v>
      </c>
      <c r="U414" s="27">
        <v>-5.3003533568904596E-2</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1818</v>
      </c>
      <c r="B415" s="2">
        <v>1253</v>
      </c>
      <c r="C415" s="27">
        <v>0.21233689205219455</v>
      </c>
      <c r="D415" s="2">
        <v>141.21212121212099</v>
      </c>
      <c r="E415" s="2">
        <v>1154</v>
      </c>
      <c r="F415" s="27">
        <v>0.16568557071069634</v>
      </c>
      <c r="G415" s="14">
        <v>164.84848484848399</v>
      </c>
      <c r="H415" s="2">
        <v>931</v>
      </c>
      <c r="I415" s="27">
        <v>0.14796567069294342</v>
      </c>
      <c r="J415" s="14">
        <v>195.15152</v>
      </c>
      <c r="K415" s="27">
        <v>-0.25698324022346369</v>
      </c>
      <c r="L415" s="2">
        <v>1780</v>
      </c>
      <c r="M415" s="27">
        <v>0.20561395402564397</v>
      </c>
      <c r="N415" s="2">
        <v>176.363636363636</v>
      </c>
      <c r="O415" s="2">
        <v>1744</v>
      </c>
      <c r="P415" s="27">
        <v>0.17603714545271021</v>
      </c>
      <c r="Q415" s="14">
        <v>203.636363636363</v>
      </c>
      <c r="R415" s="2">
        <v>1472</v>
      </c>
      <c r="S415" s="27">
        <v>0.1486868686868687</v>
      </c>
      <c r="T415" s="14">
        <v>216.363632</v>
      </c>
      <c r="U415" s="27">
        <v>-0.17303370786516853</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1819</v>
      </c>
      <c r="B416" s="2">
        <v>194</v>
      </c>
      <c r="C416" s="27">
        <v>3.2875783765463483E-2</v>
      </c>
      <c r="D416" s="2">
        <v>61.818181818181799</v>
      </c>
      <c r="E416" s="2">
        <v>270</v>
      </c>
      <c r="F416" s="27">
        <v>3.8765254845656856E-2</v>
      </c>
      <c r="G416" s="14">
        <v>105.454545454545</v>
      </c>
      <c r="H416" s="2">
        <v>44</v>
      </c>
      <c r="I416" s="27">
        <v>6.993006993006993E-3</v>
      </c>
      <c r="J416" s="14">
        <v>26.060606</v>
      </c>
      <c r="K416" s="27">
        <v>-0.77319587628865982</v>
      </c>
      <c r="L416" s="2">
        <v>313</v>
      </c>
      <c r="M416" s="27">
        <v>3.6155712140464362E-2</v>
      </c>
      <c r="N416" s="2">
        <v>84.848484848484802</v>
      </c>
      <c r="O416" s="2">
        <v>428</v>
      </c>
      <c r="P416" s="27">
        <v>4.3201776521651358E-2</v>
      </c>
      <c r="Q416" s="14">
        <v>141.21212121212099</v>
      </c>
      <c r="R416" s="2">
        <v>129</v>
      </c>
      <c r="S416" s="27">
        <v>1.3030303030303031E-2</v>
      </c>
      <c r="T416" s="14">
        <v>53.3333321</v>
      </c>
      <c r="U416" s="27">
        <v>-0.58785942492012777</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1820</v>
      </c>
      <c r="B417" s="2">
        <v>276</v>
      </c>
      <c r="C417" s="27">
        <v>4.6771733604473821E-2</v>
      </c>
      <c r="D417" s="2">
        <v>73.939393939393895</v>
      </c>
      <c r="E417" s="2">
        <v>309</v>
      </c>
      <c r="F417" s="27">
        <v>4.4364680545585067E-2</v>
      </c>
      <c r="G417" s="14">
        <v>78.181818181818201</v>
      </c>
      <c r="H417" s="2">
        <v>270</v>
      </c>
      <c r="I417" s="27">
        <v>4.2911633820724729E-2</v>
      </c>
      <c r="J417" s="14">
        <v>86.060609999999997</v>
      </c>
      <c r="K417" s="27">
        <v>-2.1739130434782608E-2</v>
      </c>
      <c r="L417" s="2">
        <v>350</v>
      </c>
      <c r="M417" s="27">
        <v>4.0429710061222132E-2</v>
      </c>
      <c r="N417" s="2">
        <v>84.242424242424207</v>
      </c>
      <c r="O417" s="2">
        <v>466</v>
      </c>
      <c r="P417" s="27">
        <v>4.7037448268900779E-2</v>
      </c>
      <c r="Q417" s="14">
        <v>88.484848484848399</v>
      </c>
      <c r="R417" s="2">
        <v>395</v>
      </c>
      <c r="S417" s="27">
        <v>3.9898989898989899E-2</v>
      </c>
      <c r="T417" s="14">
        <v>92.121215800000002</v>
      </c>
      <c r="U417" s="27">
        <v>0.12857142857142856</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1821</v>
      </c>
      <c r="B418" s="2">
        <v>783</v>
      </c>
      <c r="C418" s="27">
        <v>0.13268937468225725</v>
      </c>
      <c r="D418" s="2">
        <v>110.90909090909</v>
      </c>
      <c r="E418" s="2">
        <v>575</v>
      </c>
      <c r="F418" s="27">
        <v>8.255563531945441E-2</v>
      </c>
      <c r="G418" s="14">
        <v>104.24242424242399</v>
      </c>
      <c r="H418" s="2">
        <v>617</v>
      </c>
      <c r="I418" s="27">
        <v>9.8061029879211697E-2</v>
      </c>
      <c r="J418" s="14">
        <v>158.78787199999999</v>
      </c>
      <c r="K418" s="27">
        <v>-0.21200510855683269</v>
      </c>
      <c r="L418" s="2">
        <v>1117</v>
      </c>
      <c r="M418" s="27">
        <v>0.12902853182395749</v>
      </c>
      <c r="N418" s="2">
        <v>135.75757575757501</v>
      </c>
      <c r="O418" s="2">
        <v>850</v>
      </c>
      <c r="P418" s="27">
        <v>8.5797920662158064E-2</v>
      </c>
      <c r="Q418" s="14">
        <v>135.75757575757501</v>
      </c>
      <c r="R418" s="2">
        <v>948</v>
      </c>
      <c r="S418" s="27">
        <v>9.5757575757575764E-2</v>
      </c>
      <c r="T418" s="14">
        <v>177.57576</v>
      </c>
      <c r="U418" s="27">
        <v>-0.15129811996418979</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1822</v>
      </c>
      <c r="B419" s="2">
        <v>913</v>
      </c>
      <c r="C419" s="27">
        <v>0.15471953906117608</v>
      </c>
      <c r="D419" s="2">
        <v>129.09090909090901</v>
      </c>
      <c r="E419" s="2">
        <v>1108</v>
      </c>
      <c r="F419" s="27">
        <v>0.15908111988513998</v>
      </c>
      <c r="G419" s="14">
        <v>129.09090909090901</v>
      </c>
      <c r="H419" s="2">
        <v>1044</v>
      </c>
      <c r="I419" s="27">
        <v>0.16592498410680229</v>
      </c>
      <c r="J419" s="14">
        <v>176.363632</v>
      </c>
      <c r="K419" s="27">
        <v>0.14348302300109528</v>
      </c>
      <c r="L419" s="2">
        <v>1616</v>
      </c>
      <c r="M419" s="27">
        <v>0.18666974702552847</v>
      </c>
      <c r="N419" s="2">
        <v>153.939393939393</v>
      </c>
      <c r="O419" s="2">
        <v>1723</v>
      </c>
      <c r="P419" s="27">
        <v>0.17391743211870395</v>
      </c>
      <c r="Q419" s="14">
        <v>183.636363636363</v>
      </c>
      <c r="R419" s="2">
        <v>1744</v>
      </c>
      <c r="S419" s="27">
        <v>0.17616161616161616</v>
      </c>
      <c r="T419" s="14">
        <v>220</v>
      </c>
      <c r="U419" s="27">
        <v>7.9207920792079209E-2</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1765</v>
      </c>
      <c r="B420" s="2">
        <v>2215</v>
      </c>
      <c r="C420" s="27">
        <v>0.37536010845619389</v>
      </c>
      <c r="D420" s="2">
        <v>178.18181818181799</v>
      </c>
      <c r="E420" s="2">
        <v>2562</v>
      </c>
      <c r="F420" s="27">
        <v>0.3678391959798995</v>
      </c>
      <c r="G420" s="14">
        <v>240.60606060606</v>
      </c>
      <c r="H420" s="2">
        <v>2554</v>
      </c>
      <c r="I420" s="27">
        <v>0.40591226954863319</v>
      </c>
      <c r="J420" s="14">
        <v>249.69697600000001</v>
      </c>
      <c r="K420" s="27">
        <v>0.15304740406320541</v>
      </c>
      <c r="L420" s="2">
        <v>2798</v>
      </c>
      <c r="M420" s="27">
        <v>0.3232066535751415</v>
      </c>
      <c r="N420" s="2">
        <v>189.09090909090901</v>
      </c>
      <c r="O420" s="2">
        <v>3300</v>
      </c>
      <c r="P420" s="27">
        <v>0.33309780962955488</v>
      </c>
      <c r="Q420" s="14">
        <v>287.27272727272702</v>
      </c>
      <c r="R420" s="2">
        <v>3520</v>
      </c>
      <c r="S420" s="27">
        <v>0.35555555555555557</v>
      </c>
      <c r="T420" s="14">
        <v>276.96969999999999</v>
      </c>
      <c r="U420" s="27">
        <v>0.25804145818441743</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1766</v>
      </c>
      <c r="B421" s="2">
        <v>370</v>
      </c>
      <c r="C421" s="27">
        <v>6.2701237078461272E-2</v>
      </c>
      <c r="D421" s="2">
        <v>85.454545454545396</v>
      </c>
      <c r="E421" s="2">
        <v>581</v>
      </c>
      <c r="F421" s="27">
        <v>8.3417085427135676E-2</v>
      </c>
      <c r="G421" s="14">
        <v>121.212121212121</v>
      </c>
      <c r="H421" s="2">
        <v>469</v>
      </c>
      <c r="I421" s="27">
        <v>7.4539097266369994E-2</v>
      </c>
      <c r="J421" s="14">
        <v>116.36364</v>
      </c>
      <c r="K421" s="27">
        <v>0.26756756756756755</v>
      </c>
      <c r="L421" s="2">
        <v>515</v>
      </c>
      <c r="M421" s="27">
        <v>5.948943051865542E-2</v>
      </c>
      <c r="N421" s="2">
        <v>93.3333333333333</v>
      </c>
      <c r="O421" s="2">
        <v>985</v>
      </c>
      <c r="P421" s="27">
        <v>9.9424649237912582E-2</v>
      </c>
      <c r="Q421" s="14">
        <v>209.69696969696901</v>
      </c>
      <c r="R421" s="2">
        <v>704</v>
      </c>
      <c r="S421" s="27">
        <v>7.1111111111111111E-2</v>
      </c>
      <c r="T421" s="14">
        <v>129.69697600000001</v>
      </c>
      <c r="U421" s="27">
        <v>0.36699029126213595</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1823</v>
      </c>
      <c r="B422" s="2">
        <v>160</v>
      </c>
      <c r="C422" s="27">
        <v>2.7114048466361635E-2</v>
      </c>
      <c r="D422" s="2">
        <v>59.393939393939398</v>
      </c>
      <c r="E422" s="2">
        <v>196</v>
      </c>
      <c r="F422" s="27">
        <v>2.8140703517587941E-2</v>
      </c>
      <c r="G422" s="14">
        <v>92.121212121212096</v>
      </c>
      <c r="H422" s="2">
        <v>177</v>
      </c>
      <c r="I422" s="27">
        <v>2.8130959949141766E-2</v>
      </c>
      <c r="J422" s="14">
        <v>74.545455899999993</v>
      </c>
      <c r="K422" s="27">
        <v>0.10625</v>
      </c>
      <c r="L422" s="2">
        <v>252</v>
      </c>
      <c r="M422" s="27">
        <v>2.9109391244079935E-2</v>
      </c>
      <c r="N422" s="2">
        <v>63.636363636363598</v>
      </c>
      <c r="O422" s="2">
        <v>379</v>
      </c>
      <c r="P422" s="27">
        <v>3.8255778742303424E-2</v>
      </c>
      <c r="Q422" s="14">
        <v>110.90909090909</v>
      </c>
      <c r="R422" s="2">
        <v>391</v>
      </c>
      <c r="S422" s="27">
        <v>3.9494949494949493E-2</v>
      </c>
      <c r="T422" s="14">
        <v>104.848488</v>
      </c>
      <c r="U422" s="27">
        <v>0.55158730158730163</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1824</v>
      </c>
      <c r="B423" s="2">
        <v>50</v>
      </c>
      <c r="C423" s="27">
        <v>8.4731401457380107E-3</v>
      </c>
      <c r="D423" s="2">
        <v>36.363636363636303</v>
      </c>
      <c r="E423" s="2">
        <v>27</v>
      </c>
      <c r="F423" s="27">
        <v>3.8765254845656858E-3</v>
      </c>
      <c r="G423" s="14">
        <v>21.2121212121212</v>
      </c>
      <c r="H423" s="2">
        <v>33</v>
      </c>
      <c r="I423" s="27">
        <v>5.244755244755245E-3</v>
      </c>
      <c r="J423" s="14">
        <v>32.121212</v>
      </c>
      <c r="K423" s="27">
        <v>-0.34</v>
      </c>
      <c r="L423" s="2">
        <v>122</v>
      </c>
      <c r="M423" s="27">
        <v>1.4092641792768857E-2</v>
      </c>
      <c r="N423" s="2">
        <v>50.909090909090899</v>
      </c>
      <c r="O423" s="2">
        <v>48</v>
      </c>
      <c r="P423" s="27">
        <v>4.8450590491571615E-3</v>
      </c>
      <c r="Q423" s="14">
        <v>37.5757575757575</v>
      </c>
      <c r="R423" s="2">
        <v>33</v>
      </c>
      <c r="S423" s="27">
        <v>3.3333333333333335E-3</v>
      </c>
      <c r="T423" s="14">
        <v>32.121212</v>
      </c>
      <c r="U423" s="27">
        <v>-0.72950819672131151</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1825</v>
      </c>
      <c r="B424" s="2">
        <v>0</v>
      </c>
      <c r="C424" s="27">
        <v>0</v>
      </c>
      <c r="D424" s="2">
        <v>80</v>
      </c>
      <c r="E424" s="2">
        <v>32</v>
      </c>
      <c r="F424" s="27">
        <v>4.5944005743000721E-3</v>
      </c>
      <c r="G424" s="14">
        <v>24.848484848484802</v>
      </c>
      <c r="H424" s="2">
        <v>0</v>
      </c>
      <c r="I424" s="27">
        <v>0</v>
      </c>
      <c r="J424" s="14">
        <v>18.787877999999999</v>
      </c>
      <c r="K424" s="27"/>
      <c r="L424" s="2">
        <v>0</v>
      </c>
      <c r="M424" s="27">
        <v>0</v>
      </c>
      <c r="N424" s="2">
        <v>80</v>
      </c>
      <c r="O424" s="2">
        <v>167</v>
      </c>
      <c r="P424" s="27">
        <v>1.685676794185929E-2</v>
      </c>
      <c r="Q424" s="14">
        <v>62.424242424242401</v>
      </c>
      <c r="R424" s="2">
        <v>42</v>
      </c>
      <c r="S424" s="27">
        <v>4.2424242424242429E-3</v>
      </c>
      <c r="T424" s="14">
        <v>35.757576</v>
      </c>
      <c r="U424" s="27"/>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1826</v>
      </c>
      <c r="B425" s="2">
        <v>110</v>
      </c>
      <c r="C425" s="27">
        <v>1.8640908320623623E-2</v>
      </c>
      <c r="D425" s="2">
        <v>44.848484848484802</v>
      </c>
      <c r="E425" s="2">
        <v>137</v>
      </c>
      <c r="F425" s="27">
        <v>1.9669777458722181E-2</v>
      </c>
      <c r="G425" s="14">
        <v>87.272727272727195</v>
      </c>
      <c r="H425" s="2">
        <v>144</v>
      </c>
      <c r="I425" s="27">
        <v>2.2886204704386522E-2</v>
      </c>
      <c r="J425" s="14">
        <v>68.484849999999994</v>
      </c>
      <c r="K425" s="27">
        <v>0.30909090909090908</v>
      </c>
      <c r="L425" s="2">
        <v>130</v>
      </c>
      <c r="M425" s="27">
        <v>1.5016749451311078E-2</v>
      </c>
      <c r="N425" s="2">
        <v>43.030303030303003</v>
      </c>
      <c r="O425" s="2">
        <v>164</v>
      </c>
      <c r="P425" s="27">
        <v>1.6553951751286967E-2</v>
      </c>
      <c r="Q425" s="14">
        <v>89.090909090909093</v>
      </c>
      <c r="R425" s="2">
        <v>316</v>
      </c>
      <c r="S425" s="27">
        <v>3.1919191919191917E-2</v>
      </c>
      <c r="T425" s="14">
        <v>96.363640000000004</v>
      </c>
      <c r="U425" s="27">
        <v>1.4307692307692308</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1827</v>
      </c>
      <c r="B426" s="2">
        <v>210</v>
      </c>
      <c r="C426" s="27">
        <v>3.5587188612099648E-2</v>
      </c>
      <c r="D426" s="2">
        <v>66.060606060606005</v>
      </c>
      <c r="E426" s="2">
        <v>385</v>
      </c>
      <c r="F426" s="27">
        <v>5.5276381909547742E-2</v>
      </c>
      <c r="G426" s="14">
        <v>86.060606060606005</v>
      </c>
      <c r="H426" s="2">
        <v>292</v>
      </c>
      <c r="I426" s="27">
        <v>4.6408137317228225E-2</v>
      </c>
      <c r="J426" s="14">
        <v>100.606064</v>
      </c>
      <c r="K426" s="27">
        <v>0.39047619047619048</v>
      </c>
      <c r="L426" s="2">
        <v>263</v>
      </c>
      <c r="M426" s="27">
        <v>3.0380039274575488E-2</v>
      </c>
      <c r="N426" s="2">
        <v>69.696969696969703</v>
      </c>
      <c r="O426" s="2">
        <v>606</v>
      </c>
      <c r="P426" s="27">
        <v>6.1168870495609165E-2</v>
      </c>
      <c r="Q426" s="14">
        <v>186.06060606060601</v>
      </c>
      <c r="R426" s="2">
        <v>313</v>
      </c>
      <c r="S426" s="27">
        <v>3.1616161616161619E-2</v>
      </c>
      <c r="T426" s="14">
        <v>101.21212</v>
      </c>
      <c r="U426" s="27">
        <v>0.19011406844106463</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1767</v>
      </c>
      <c r="B427" s="2">
        <v>1845</v>
      </c>
      <c r="C427" s="27">
        <v>0.31265887137773257</v>
      </c>
      <c r="D427" s="2">
        <v>147.87878787878699</v>
      </c>
      <c r="E427" s="2">
        <v>1981</v>
      </c>
      <c r="F427" s="27">
        <v>0.28442211055276384</v>
      </c>
      <c r="G427" s="14">
        <v>209.09090909090901</v>
      </c>
      <c r="H427" s="2">
        <v>2085</v>
      </c>
      <c r="I427" s="27">
        <v>0.33137317228226321</v>
      </c>
      <c r="J427" s="14">
        <v>229.090912</v>
      </c>
      <c r="K427" s="27">
        <v>0.13008130081300814</v>
      </c>
      <c r="L427" s="2">
        <v>2283</v>
      </c>
      <c r="M427" s="27">
        <v>0.26371722305648609</v>
      </c>
      <c r="N427" s="2">
        <v>154.54545454545399</v>
      </c>
      <c r="O427" s="2">
        <v>2315</v>
      </c>
      <c r="P427" s="27">
        <v>0.23367316039164227</v>
      </c>
      <c r="Q427" s="14">
        <v>213.333333333333</v>
      </c>
      <c r="R427" s="2">
        <v>2816</v>
      </c>
      <c r="S427" s="27">
        <v>0.28444444444444444</v>
      </c>
      <c r="T427" s="14">
        <v>250.909088</v>
      </c>
      <c r="U427" s="27">
        <v>0.23346473937801138</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1823</v>
      </c>
      <c r="B428" s="2">
        <v>1273</v>
      </c>
      <c r="C428" s="27">
        <v>0.21572614811048973</v>
      </c>
      <c r="D428" s="2">
        <v>128.48484848484799</v>
      </c>
      <c r="E428" s="2">
        <v>1308</v>
      </c>
      <c r="F428" s="27">
        <v>0.18779612347451544</v>
      </c>
      <c r="G428" s="14">
        <v>181.81818181818099</v>
      </c>
      <c r="H428" s="2">
        <v>1375</v>
      </c>
      <c r="I428" s="27">
        <v>0.21853146853146854</v>
      </c>
      <c r="J428" s="14">
        <v>192.121216</v>
      </c>
      <c r="K428" s="27">
        <v>8.012568735271014E-2</v>
      </c>
      <c r="L428" s="2">
        <v>1610</v>
      </c>
      <c r="M428" s="27">
        <v>0.18597666628162182</v>
      </c>
      <c r="N428" s="2">
        <v>143.636363636363</v>
      </c>
      <c r="O428" s="2">
        <v>1498</v>
      </c>
      <c r="P428" s="27">
        <v>0.15120621782577975</v>
      </c>
      <c r="Q428" s="14">
        <v>184.84848484848399</v>
      </c>
      <c r="R428" s="2">
        <v>1975</v>
      </c>
      <c r="S428" s="27">
        <v>0.1994949494949495</v>
      </c>
      <c r="T428" s="14">
        <v>217.57576</v>
      </c>
      <c r="U428" s="27">
        <v>0.2267080745341615</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1824</v>
      </c>
      <c r="B429" s="2">
        <v>192</v>
      </c>
      <c r="C429" s="27">
        <v>3.2536858159633961E-2</v>
      </c>
      <c r="D429" s="2">
        <v>59.393939393939398</v>
      </c>
      <c r="E429" s="2">
        <v>117</v>
      </c>
      <c r="F429" s="27">
        <v>1.6798277099784636E-2</v>
      </c>
      <c r="G429" s="14">
        <v>67.272727272727195</v>
      </c>
      <c r="H429" s="2">
        <v>356</v>
      </c>
      <c r="I429" s="27">
        <v>5.6579783852511126E-2</v>
      </c>
      <c r="J429" s="14">
        <v>136.363632</v>
      </c>
      <c r="K429" s="27">
        <v>0.85416666666666663</v>
      </c>
      <c r="L429" s="2">
        <v>223</v>
      </c>
      <c r="M429" s="27">
        <v>2.5759500981864386E-2</v>
      </c>
      <c r="N429" s="2">
        <v>61.212121212121197</v>
      </c>
      <c r="O429" s="2">
        <v>173</v>
      </c>
      <c r="P429" s="27">
        <v>1.7462400323003936E-2</v>
      </c>
      <c r="Q429" s="14">
        <v>74.545454545454504</v>
      </c>
      <c r="R429" s="2">
        <v>449</v>
      </c>
      <c r="S429" s="27">
        <v>4.5353535353535354E-2</v>
      </c>
      <c r="T429" s="14">
        <v>147.878784</v>
      </c>
      <c r="U429" s="27">
        <v>1.0134529147982063</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1825</v>
      </c>
      <c r="B430" s="2">
        <v>119</v>
      </c>
      <c r="C430" s="27">
        <v>2.0166073546856466E-2</v>
      </c>
      <c r="D430" s="2">
        <v>44.848484848484802</v>
      </c>
      <c r="E430" s="2">
        <v>254</v>
      </c>
      <c r="F430" s="27">
        <v>3.6468054558506817E-2</v>
      </c>
      <c r="G430" s="14">
        <v>75.757575757575694</v>
      </c>
      <c r="H430" s="2">
        <v>251</v>
      </c>
      <c r="I430" s="27">
        <v>3.9891926255562621E-2</v>
      </c>
      <c r="J430" s="14">
        <v>75.151510000000002</v>
      </c>
      <c r="K430" s="27">
        <v>1.1092436974789917</v>
      </c>
      <c r="L430" s="2">
        <v>139</v>
      </c>
      <c r="M430" s="27">
        <v>1.6056370567171074E-2</v>
      </c>
      <c r="N430" s="2">
        <v>44.848484848484802</v>
      </c>
      <c r="O430" s="2">
        <v>254</v>
      </c>
      <c r="P430" s="27">
        <v>2.5638437468456649E-2</v>
      </c>
      <c r="Q430" s="14">
        <v>75.757575757575694</v>
      </c>
      <c r="R430" s="2">
        <v>326</v>
      </c>
      <c r="S430" s="27">
        <v>3.2929292929292926E-2</v>
      </c>
      <c r="T430" s="14">
        <v>87.272729999999996</v>
      </c>
      <c r="U430" s="27">
        <v>1.3453237410071943</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1826</v>
      </c>
      <c r="B431" s="2">
        <v>962</v>
      </c>
      <c r="C431" s="27">
        <v>0.16302321640399933</v>
      </c>
      <c r="D431" s="2">
        <v>123.636363636363</v>
      </c>
      <c r="E431" s="2">
        <v>937</v>
      </c>
      <c r="F431" s="27">
        <v>0.13452979181622399</v>
      </c>
      <c r="G431" s="14">
        <v>129.69696969696901</v>
      </c>
      <c r="H431" s="2">
        <v>768</v>
      </c>
      <c r="I431" s="27">
        <v>0.12205975842339478</v>
      </c>
      <c r="J431" s="14">
        <v>134.545456</v>
      </c>
      <c r="K431" s="27">
        <v>-0.20166320166320167</v>
      </c>
      <c r="L431" s="2">
        <v>1248</v>
      </c>
      <c r="M431" s="27">
        <v>0.14416079473258633</v>
      </c>
      <c r="N431" s="2">
        <v>141.21212121212099</v>
      </c>
      <c r="O431" s="2">
        <v>1071</v>
      </c>
      <c r="P431" s="27">
        <v>0.10810538003431917</v>
      </c>
      <c r="Q431" s="14">
        <v>134.54545454545399</v>
      </c>
      <c r="R431" s="2">
        <v>1200</v>
      </c>
      <c r="S431" s="27">
        <v>0.12121212121212122</v>
      </c>
      <c r="T431" s="14">
        <v>176.96969999999999</v>
      </c>
      <c r="U431" s="27">
        <v>-3.8461538461538464E-2</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1827</v>
      </c>
      <c r="B432" s="2">
        <v>572</v>
      </c>
      <c r="C432" s="27">
        <v>9.6932723267242837E-2</v>
      </c>
      <c r="D432" s="2">
        <v>99.393939393939405</v>
      </c>
      <c r="E432" s="2">
        <v>673</v>
      </c>
      <c r="F432" s="27">
        <v>9.662598707824839E-2</v>
      </c>
      <c r="G432" s="14">
        <v>109.09090909090899</v>
      </c>
      <c r="H432" s="2">
        <v>710</v>
      </c>
      <c r="I432" s="27">
        <v>0.11284170375079466</v>
      </c>
      <c r="J432" s="14">
        <v>137.57576</v>
      </c>
      <c r="K432" s="27">
        <v>0.24125874125874125</v>
      </c>
      <c r="L432" s="2">
        <v>673</v>
      </c>
      <c r="M432" s="27">
        <v>7.7740556774864272E-2</v>
      </c>
      <c r="N432" s="2">
        <v>109.09090909090899</v>
      </c>
      <c r="O432" s="2">
        <v>817</v>
      </c>
      <c r="P432" s="27">
        <v>8.2466942565862525E-2</v>
      </c>
      <c r="Q432" s="14">
        <v>134.54545454545399</v>
      </c>
      <c r="R432" s="2">
        <v>841</v>
      </c>
      <c r="S432" s="27">
        <v>8.4949494949494955E-2</v>
      </c>
      <c r="T432" s="14">
        <v>143.03030000000001</v>
      </c>
      <c r="U432" s="27">
        <v>0.24962852897473997</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122" t="s">
        <v>1830</v>
      </c>
      <c r="B434" s="122"/>
      <c r="C434" s="122"/>
      <c r="D434" s="122"/>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211" t="s">
        <v>1702</v>
      </c>
      <c r="C435" s="211"/>
      <c r="D435" s="211" t="s">
        <v>1703</v>
      </c>
      <c r="E435" s="211" t="s">
        <v>1702</v>
      </c>
      <c r="F435" s="211"/>
      <c r="G435" s="211" t="s">
        <v>1703</v>
      </c>
      <c r="H435" s="211" t="s">
        <v>1702</v>
      </c>
      <c r="I435" s="211"/>
      <c r="J435" s="211" t="s">
        <v>1703</v>
      </c>
      <c r="K435" t="s">
        <v>172</v>
      </c>
      <c r="L435" s="211" t="s">
        <v>1702</v>
      </c>
      <c r="M435" s="211"/>
      <c r="N435" s="211" t="s">
        <v>1703</v>
      </c>
      <c r="O435" s="211" t="s">
        <v>1702</v>
      </c>
      <c r="P435" s="211"/>
      <c r="Q435" s="211" t="s">
        <v>1703</v>
      </c>
      <c r="R435" s="211" t="s">
        <v>1702</v>
      </c>
      <c r="S435" s="211"/>
      <c r="T435" s="211" t="s">
        <v>1703</v>
      </c>
      <c r="U435" t="s">
        <v>172</v>
      </c>
      <c r="V435" s="211" t="s">
        <v>1702</v>
      </c>
      <c r="W435" s="211"/>
      <c r="X435" s="211" t="s">
        <v>1703</v>
      </c>
      <c r="Y435" s="211" t="s">
        <v>1702</v>
      </c>
      <c r="Z435" s="211"/>
      <c r="AA435" s="211" t="s">
        <v>1703</v>
      </c>
      <c r="AB435" s="211" t="s">
        <v>1702</v>
      </c>
      <c r="AC435" s="211"/>
      <c r="AD435" s="211" t="s">
        <v>1703</v>
      </c>
      <c r="AE435" t="s">
        <v>172</v>
      </c>
    </row>
    <row r="436" spans="1:31" x14ac:dyDescent="0.3">
      <c r="A436" t="s">
        <v>174</v>
      </c>
      <c r="B436" s="2">
        <v>863</v>
      </c>
      <c r="C436" s="27" t="s">
        <v>172</v>
      </c>
      <c r="D436" s="2">
        <v>99.393939393939405</v>
      </c>
      <c r="E436" s="2">
        <v>978</v>
      </c>
      <c r="F436" s="27" t="s">
        <v>172</v>
      </c>
      <c r="G436" s="14">
        <v>152.12121212121201</v>
      </c>
      <c r="H436" s="2">
        <v>713</v>
      </c>
      <c r="I436" s="27" t="s">
        <v>172</v>
      </c>
      <c r="J436" s="14">
        <v>106.060608</v>
      </c>
      <c r="K436" s="27">
        <v>-0.17381228273464658</v>
      </c>
      <c r="L436" s="2">
        <v>2258</v>
      </c>
      <c r="M436" s="27" t="s">
        <v>172</v>
      </c>
      <c r="N436" s="2">
        <v>147.87878787878699</v>
      </c>
      <c r="O436" s="2">
        <v>2179</v>
      </c>
      <c r="P436" s="27" t="s">
        <v>172</v>
      </c>
      <c r="Q436" s="14">
        <v>241.81818181818099</v>
      </c>
      <c r="R436" s="2">
        <v>1828</v>
      </c>
      <c r="S436" s="27" t="s">
        <v>172</v>
      </c>
      <c r="T436" s="14">
        <v>165.454544</v>
      </c>
      <c r="U436" s="27">
        <v>-0.19043401240035429</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1800</v>
      </c>
      <c r="B437" s="2">
        <v>230</v>
      </c>
      <c r="C437" s="27">
        <v>0.2665121668597914</v>
      </c>
      <c r="D437" s="2">
        <v>65.454545454545396</v>
      </c>
      <c r="E437" s="2">
        <v>296</v>
      </c>
      <c r="F437" s="27">
        <v>0.30265848670756645</v>
      </c>
      <c r="G437" s="14">
        <v>82.424242424242394</v>
      </c>
      <c r="H437" s="2">
        <v>84</v>
      </c>
      <c r="I437" s="27">
        <v>0.11781206171107994</v>
      </c>
      <c r="J437" s="14">
        <v>29.090910000000001</v>
      </c>
      <c r="K437" s="27">
        <v>-0.63478260869565217</v>
      </c>
      <c r="L437" s="2">
        <v>485</v>
      </c>
      <c r="M437" s="27">
        <v>0.21479185119574845</v>
      </c>
      <c r="N437" s="2">
        <v>90.303030303030297</v>
      </c>
      <c r="O437" s="2">
        <v>583</v>
      </c>
      <c r="P437" s="27">
        <v>0.26755392381826526</v>
      </c>
      <c r="Q437" s="14">
        <v>126.06060606060601</v>
      </c>
      <c r="R437" s="2">
        <v>344</v>
      </c>
      <c r="S437" s="27">
        <v>0.18818380743982493</v>
      </c>
      <c r="T437" s="14">
        <v>70.303030000000007</v>
      </c>
      <c r="U437" s="27">
        <v>-0.2907216494845361</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1764</v>
      </c>
      <c r="B438" s="2">
        <v>62</v>
      </c>
      <c r="C438" s="27">
        <v>7.1842410196987255E-2</v>
      </c>
      <c r="D438" s="2">
        <v>32.727272727272698</v>
      </c>
      <c r="E438" s="2">
        <v>16</v>
      </c>
      <c r="F438" s="27">
        <v>1.6359918200408999E-2</v>
      </c>
      <c r="G438" s="14">
        <v>11.5151515151515</v>
      </c>
      <c r="H438" s="2">
        <v>20</v>
      </c>
      <c r="I438" s="27">
        <v>2.8050490883590462E-2</v>
      </c>
      <c r="J438" s="14">
        <v>15.151515</v>
      </c>
      <c r="K438" s="27">
        <v>-0.67741935483870963</v>
      </c>
      <c r="L438" s="2">
        <v>166</v>
      </c>
      <c r="M438" s="27">
        <v>7.3516386182462354E-2</v>
      </c>
      <c r="N438" s="2">
        <v>49.090909090909101</v>
      </c>
      <c r="O438" s="2">
        <v>62</v>
      </c>
      <c r="P438" s="27">
        <v>2.8453418999541073E-2</v>
      </c>
      <c r="Q438" s="14">
        <v>24.2424242424242</v>
      </c>
      <c r="R438" s="2">
        <v>154</v>
      </c>
      <c r="S438" s="27">
        <v>8.4245076586433265E-2</v>
      </c>
      <c r="T438" s="14">
        <v>47.272728000000001</v>
      </c>
      <c r="U438" s="27">
        <v>-7.2289156626506021E-2</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1818</v>
      </c>
      <c r="B439" s="2">
        <v>26</v>
      </c>
      <c r="C439" s="27">
        <v>3.0127462340672075E-2</v>
      </c>
      <c r="D439" s="2">
        <v>16.363636363636299</v>
      </c>
      <c r="E439" s="2">
        <v>0</v>
      </c>
      <c r="F439" s="27">
        <v>0</v>
      </c>
      <c r="G439" s="14">
        <v>16.969696969696901</v>
      </c>
      <c r="H439" s="2">
        <v>20</v>
      </c>
      <c r="I439" s="27">
        <v>2.8050490883590462E-2</v>
      </c>
      <c r="J439" s="14">
        <v>15.151515</v>
      </c>
      <c r="K439" s="27">
        <v>-0.23076923076923078</v>
      </c>
      <c r="L439" s="2">
        <v>95</v>
      </c>
      <c r="M439" s="27">
        <v>4.2072630646589899E-2</v>
      </c>
      <c r="N439" s="2">
        <v>33.3333333333333</v>
      </c>
      <c r="O439" s="2">
        <v>15</v>
      </c>
      <c r="P439" s="27">
        <v>6.8838916934373566E-3</v>
      </c>
      <c r="Q439" s="14">
        <v>11.5151515151515</v>
      </c>
      <c r="R439" s="2">
        <v>115</v>
      </c>
      <c r="S439" s="27">
        <v>6.2910284463894961E-2</v>
      </c>
      <c r="T439" s="14">
        <v>43.636364</v>
      </c>
      <c r="U439" s="27">
        <v>0.21052631578947367</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1819</v>
      </c>
      <c r="B440" s="2">
        <v>0</v>
      </c>
      <c r="C440" s="27">
        <v>0</v>
      </c>
      <c r="D440" s="2">
        <v>80</v>
      </c>
      <c r="E440" s="2">
        <v>0</v>
      </c>
      <c r="F440" s="27">
        <v>0</v>
      </c>
      <c r="G440" s="14">
        <v>16.969696969696901</v>
      </c>
      <c r="H440" s="2">
        <v>0</v>
      </c>
      <c r="I440" s="27">
        <v>0</v>
      </c>
      <c r="J440" s="14">
        <v>18.787877999999999</v>
      </c>
      <c r="K440" s="27"/>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1820</v>
      </c>
      <c r="B441" s="2">
        <v>8</v>
      </c>
      <c r="C441" s="27">
        <v>9.2699884125144842E-3</v>
      </c>
      <c r="D441" s="2">
        <v>7.2727272727272698</v>
      </c>
      <c r="E441" s="2">
        <v>0</v>
      </c>
      <c r="F441" s="27">
        <v>0</v>
      </c>
      <c r="G441" s="14">
        <v>16.969696969696901</v>
      </c>
      <c r="H441" s="2">
        <v>15</v>
      </c>
      <c r="I441" s="27">
        <v>2.1037868162692847E-2</v>
      </c>
      <c r="J441" s="14">
        <v>13.939394</v>
      </c>
      <c r="K441" s="27">
        <v>0.875</v>
      </c>
      <c r="L441" s="2">
        <v>52</v>
      </c>
      <c r="M441" s="27">
        <v>2.3029229406554472E-2</v>
      </c>
      <c r="N441" s="2">
        <v>23.030303030302999</v>
      </c>
      <c r="O441" s="2">
        <v>9</v>
      </c>
      <c r="P441" s="27">
        <v>4.1303350160624142E-3</v>
      </c>
      <c r="Q441" s="14">
        <v>10.303030303030299</v>
      </c>
      <c r="R441" s="2">
        <v>46</v>
      </c>
      <c r="S441" s="27">
        <v>2.5164113785557989E-2</v>
      </c>
      <c r="T441" s="14">
        <v>27.878788</v>
      </c>
      <c r="U441" s="27">
        <v>-0.11538461538461539</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1821</v>
      </c>
      <c r="B442" s="2">
        <v>18</v>
      </c>
      <c r="C442" s="27">
        <v>2.085747392815759E-2</v>
      </c>
      <c r="D442" s="2">
        <v>16.969696969696901</v>
      </c>
      <c r="E442" s="2">
        <v>0</v>
      </c>
      <c r="F442" s="27">
        <v>0</v>
      </c>
      <c r="G442" s="14">
        <v>16.969696969696901</v>
      </c>
      <c r="H442" s="2">
        <v>5</v>
      </c>
      <c r="I442" s="27">
        <v>7.0126227208976155E-3</v>
      </c>
      <c r="J442" s="14">
        <v>6.0606059999999999</v>
      </c>
      <c r="K442" s="27">
        <v>-0.72222222222222221</v>
      </c>
      <c r="L442" s="2">
        <v>43</v>
      </c>
      <c r="M442" s="27">
        <v>1.904340124003543E-2</v>
      </c>
      <c r="N442" s="2">
        <v>23.636363636363601</v>
      </c>
      <c r="O442" s="2">
        <v>6</v>
      </c>
      <c r="P442" s="27">
        <v>2.7535566773749425E-3</v>
      </c>
      <c r="Q442" s="14">
        <v>6.0606060606060597</v>
      </c>
      <c r="R442" s="2">
        <v>69</v>
      </c>
      <c r="S442" s="27">
        <v>3.7746170678336979E-2</v>
      </c>
      <c r="T442" s="14">
        <v>38.787880000000001</v>
      </c>
      <c r="U442" s="27">
        <v>0.60465116279069764</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1822</v>
      </c>
      <c r="B443" s="2">
        <v>36</v>
      </c>
      <c r="C443" s="27">
        <v>4.1714947856315181E-2</v>
      </c>
      <c r="D443" s="2">
        <v>28.484848484848399</v>
      </c>
      <c r="E443" s="2">
        <v>16</v>
      </c>
      <c r="F443" s="27">
        <v>1.6359918200408999E-2</v>
      </c>
      <c r="G443" s="14">
        <v>11.5151515151515</v>
      </c>
      <c r="H443" s="2">
        <v>0</v>
      </c>
      <c r="I443" s="27">
        <v>0</v>
      </c>
      <c r="J443" s="14">
        <v>18.787877999999999</v>
      </c>
      <c r="K443" s="27">
        <v>-1</v>
      </c>
      <c r="L443" s="2">
        <v>71</v>
      </c>
      <c r="M443" s="27">
        <v>3.1443755535872454E-2</v>
      </c>
      <c r="N443" s="2">
        <v>36.363636363636303</v>
      </c>
      <c r="O443" s="2">
        <v>47</v>
      </c>
      <c r="P443" s="27">
        <v>2.1569527306103717E-2</v>
      </c>
      <c r="Q443" s="14">
        <v>20.606060606060598</v>
      </c>
      <c r="R443" s="2">
        <v>39</v>
      </c>
      <c r="S443" s="27">
        <v>2.1334792122538294E-2</v>
      </c>
      <c r="T443" s="14">
        <v>20</v>
      </c>
      <c r="U443" s="27">
        <v>-0.45070422535211269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1765</v>
      </c>
      <c r="B444" s="2">
        <v>168</v>
      </c>
      <c r="C444" s="27">
        <v>0.19466975666280417</v>
      </c>
      <c r="D444" s="2">
        <v>55.151515151515099</v>
      </c>
      <c r="E444" s="2">
        <v>280</v>
      </c>
      <c r="F444" s="27">
        <v>0.28629856850715746</v>
      </c>
      <c r="G444" s="14">
        <v>80</v>
      </c>
      <c r="H444" s="2">
        <v>64</v>
      </c>
      <c r="I444" s="27">
        <v>8.9761570827489479E-2</v>
      </c>
      <c r="J444" s="14">
        <v>24.848483999999999</v>
      </c>
      <c r="K444" s="27">
        <v>-0.61904761904761907</v>
      </c>
      <c r="L444" s="2">
        <v>319</v>
      </c>
      <c r="M444" s="27">
        <v>0.14127546501328608</v>
      </c>
      <c r="N444" s="2">
        <v>71.515151515151501</v>
      </c>
      <c r="O444" s="2">
        <v>521</v>
      </c>
      <c r="P444" s="27">
        <v>0.23910050481872419</v>
      </c>
      <c r="Q444" s="14">
        <v>121.212121212121</v>
      </c>
      <c r="R444" s="2">
        <v>190</v>
      </c>
      <c r="S444" s="27">
        <v>0.10393873085339168</v>
      </c>
      <c r="T444" s="14">
        <v>52.727271999999999</v>
      </c>
      <c r="U444" s="27">
        <v>-0.40438871473354232</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1766</v>
      </c>
      <c r="B445" s="2">
        <v>25</v>
      </c>
      <c r="C445" s="27">
        <v>2.8968713789107765E-2</v>
      </c>
      <c r="D445" s="2">
        <v>24.848484848484802</v>
      </c>
      <c r="E445" s="2">
        <v>32</v>
      </c>
      <c r="F445" s="27">
        <v>3.2719836400817999E-2</v>
      </c>
      <c r="G445" s="14">
        <v>18.7878787878787</v>
      </c>
      <c r="H445" s="2">
        <v>0</v>
      </c>
      <c r="I445" s="27">
        <v>0</v>
      </c>
      <c r="J445" s="14">
        <v>18.787877999999999</v>
      </c>
      <c r="K445" s="27">
        <v>-1</v>
      </c>
      <c r="L445" s="2">
        <v>44</v>
      </c>
      <c r="M445" s="27">
        <v>1.9486271036315322E-2</v>
      </c>
      <c r="N445" s="2">
        <v>29.090909090909101</v>
      </c>
      <c r="O445" s="2">
        <v>81</v>
      </c>
      <c r="P445" s="27">
        <v>3.7173015144561727E-2</v>
      </c>
      <c r="Q445" s="14">
        <v>35.757575757575701</v>
      </c>
      <c r="R445" s="2">
        <v>22</v>
      </c>
      <c r="S445" s="27">
        <v>1.2035010940919038E-2</v>
      </c>
      <c r="T445" s="14">
        <v>21.818182</v>
      </c>
      <c r="U445" s="27">
        <v>-0.5</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1823</v>
      </c>
      <c r="B446" s="2">
        <v>25</v>
      </c>
      <c r="C446" s="27">
        <v>2.8968713789107765E-2</v>
      </c>
      <c r="D446" s="2">
        <v>24.848484848484802</v>
      </c>
      <c r="E446" s="2">
        <v>32</v>
      </c>
      <c r="F446" s="27">
        <v>3.2719836400817999E-2</v>
      </c>
      <c r="G446" s="14">
        <v>18.7878787878787</v>
      </c>
      <c r="H446" s="2">
        <v>0</v>
      </c>
      <c r="I446" s="27">
        <v>0</v>
      </c>
      <c r="J446" s="14">
        <v>18.787877999999999</v>
      </c>
      <c r="K446" s="197">
        <v>-1</v>
      </c>
      <c r="L446" s="2">
        <v>28</v>
      </c>
      <c r="M446" s="27">
        <v>1.2400354295837024E-2</v>
      </c>
      <c r="N446" s="2">
        <v>24.848484848484802</v>
      </c>
      <c r="O446" s="2">
        <v>67</v>
      </c>
      <c r="P446" s="27">
        <v>3.0748049564020191E-2</v>
      </c>
      <c r="Q446" s="14">
        <v>33.939393939393902</v>
      </c>
      <c r="R446" s="2">
        <v>22</v>
      </c>
      <c r="S446" s="27">
        <v>1.2035010940919038E-2</v>
      </c>
      <c r="T446" s="14">
        <v>21.818182</v>
      </c>
      <c r="U446" s="27">
        <v>-0.21428571428571427</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1824</v>
      </c>
      <c r="B447" s="2">
        <v>0</v>
      </c>
      <c r="C447" s="27">
        <v>0</v>
      </c>
      <c r="D447" s="2">
        <v>80</v>
      </c>
      <c r="E447" s="2">
        <v>9</v>
      </c>
      <c r="F447" s="27">
        <v>9.202453987730062E-3</v>
      </c>
      <c r="G447" s="14">
        <v>8.4848484848484809</v>
      </c>
      <c r="H447" s="2">
        <v>0</v>
      </c>
      <c r="I447" s="27">
        <v>0</v>
      </c>
      <c r="J447" s="14">
        <v>18.787877999999999</v>
      </c>
      <c r="L447" s="2">
        <v>0</v>
      </c>
      <c r="M447" s="27">
        <v>0</v>
      </c>
      <c r="N447" s="2">
        <v>80</v>
      </c>
      <c r="O447" s="2">
        <v>9</v>
      </c>
      <c r="P447" s="27">
        <v>4.1303350160624142E-3</v>
      </c>
      <c r="Q447" s="14">
        <v>8.4848484848484809</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1825</v>
      </c>
      <c r="B448" s="2">
        <v>0</v>
      </c>
      <c r="C448" s="27">
        <v>0</v>
      </c>
      <c r="D448" s="2">
        <v>80</v>
      </c>
      <c r="E448" s="2">
        <v>0</v>
      </c>
      <c r="F448" s="27">
        <v>0</v>
      </c>
      <c r="G448" s="14">
        <v>16.969696969696901</v>
      </c>
      <c r="H448" s="2">
        <v>0</v>
      </c>
      <c r="I448" s="27">
        <v>0</v>
      </c>
      <c r="J448" s="14">
        <v>18.787877999999999</v>
      </c>
      <c r="L448" s="2">
        <v>0</v>
      </c>
      <c r="M448" s="27">
        <v>0</v>
      </c>
      <c r="N448" s="2">
        <v>80</v>
      </c>
      <c r="O448" s="2">
        <v>0</v>
      </c>
      <c r="P448" s="27">
        <v>0</v>
      </c>
      <c r="Q448" s="14">
        <v>16.969696969696901</v>
      </c>
      <c r="R448" s="2">
        <v>22</v>
      </c>
      <c r="S448" s="27">
        <v>1.2035010940919038E-2</v>
      </c>
      <c r="T448" s="14">
        <v>21.818182</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1826</v>
      </c>
      <c r="B449" s="2">
        <v>25</v>
      </c>
      <c r="C449" s="27">
        <v>2.8968713789107765E-2</v>
      </c>
      <c r="D449" s="2">
        <v>24.848484848484802</v>
      </c>
      <c r="E449" s="2">
        <v>23</v>
      </c>
      <c r="F449" s="27">
        <v>2.3517382413087935E-2</v>
      </c>
      <c r="G449" s="14">
        <v>16.363636363636299</v>
      </c>
      <c r="H449" s="2">
        <v>0</v>
      </c>
      <c r="I449" s="27">
        <v>0</v>
      </c>
      <c r="J449" s="14">
        <v>18.787877999999999</v>
      </c>
      <c r="K449" s="197">
        <v>-1</v>
      </c>
      <c r="L449" s="2">
        <v>28</v>
      </c>
      <c r="M449" s="27">
        <v>1.2400354295837024E-2</v>
      </c>
      <c r="N449" s="2">
        <v>24.848484848484802</v>
      </c>
      <c r="O449" s="2">
        <v>58</v>
      </c>
      <c r="P449" s="27">
        <v>2.661771454795778E-2</v>
      </c>
      <c r="Q449" s="14">
        <v>32.727272727272698</v>
      </c>
      <c r="R449" s="2">
        <v>0</v>
      </c>
      <c r="S449" s="27">
        <v>0</v>
      </c>
      <c r="T449" s="14">
        <v>18.787877999999999</v>
      </c>
      <c r="U449" s="27">
        <v>-1</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1827</v>
      </c>
      <c r="B450" s="2">
        <v>0</v>
      </c>
      <c r="C450" s="27">
        <v>0</v>
      </c>
      <c r="D450" s="2">
        <v>80</v>
      </c>
      <c r="E450" s="2">
        <v>0</v>
      </c>
      <c r="F450" s="27">
        <v>0</v>
      </c>
      <c r="G450" s="14">
        <v>16.969696969696901</v>
      </c>
      <c r="H450" s="2">
        <v>0</v>
      </c>
      <c r="I450" s="27">
        <v>0</v>
      </c>
      <c r="J450" s="14">
        <v>18.787877999999999</v>
      </c>
      <c r="K450" s="27"/>
      <c r="L450" s="2">
        <v>16</v>
      </c>
      <c r="M450" s="27">
        <v>7.0859167404782996E-3</v>
      </c>
      <c r="N450" s="2">
        <v>13.3333333333333</v>
      </c>
      <c r="O450" s="2">
        <v>14</v>
      </c>
      <c r="P450" s="27">
        <v>6.4249655805415327E-3</v>
      </c>
      <c r="Q450" s="14">
        <v>12.1212121212121</v>
      </c>
      <c r="R450" s="2">
        <v>0</v>
      </c>
      <c r="S450" s="27">
        <v>0</v>
      </c>
      <c r="T450" s="14">
        <v>18.787877999999999</v>
      </c>
      <c r="U450" s="27">
        <v>-1</v>
      </c>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1767</v>
      </c>
      <c r="B451" s="2">
        <v>143</v>
      </c>
      <c r="C451" s="27">
        <v>0.16570104287369641</v>
      </c>
      <c r="D451" s="2">
        <v>49.696969696969703</v>
      </c>
      <c r="E451" s="2">
        <v>248</v>
      </c>
      <c r="F451" s="27">
        <v>0.25357873210633947</v>
      </c>
      <c r="G451" s="14">
        <v>75.151515151515099</v>
      </c>
      <c r="H451" s="2">
        <v>64</v>
      </c>
      <c r="I451" s="27">
        <v>8.9761570827489479E-2</v>
      </c>
      <c r="J451" s="14">
        <v>24.848483999999999</v>
      </c>
      <c r="K451" s="27">
        <v>-0.55244755244755239</v>
      </c>
      <c r="L451" s="2">
        <v>275</v>
      </c>
      <c r="M451" s="27">
        <v>0.12178919397697077</v>
      </c>
      <c r="N451" s="2">
        <v>65.454545454545396</v>
      </c>
      <c r="O451" s="2">
        <v>440</v>
      </c>
      <c r="P451" s="27">
        <v>0.20192748967416246</v>
      </c>
      <c r="Q451" s="14">
        <v>105.454545454545</v>
      </c>
      <c r="R451" s="2">
        <v>168</v>
      </c>
      <c r="S451" s="27">
        <v>9.1903719912472648E-2</v>
      </c>
      <c r="T451" s="14">
        <v>50.303031900000001</v>
      </c>
      <c r="U451" s="27">
        <v>-0.3890909090909091</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1823</v>
      </c>
      <c r="B452" s="2">
        <v>143</v>
      </c>
      <c r="C452" s="27">
        <v>0.16570104287369641</v>
      </c>
      <c r="D452" s="2">
        <v>49.696969696969703</v>
      </c>
      <c r="E452" s="2">
        <v>242</v>
      </c>
      <c r="F452" s="27">
        <v>0.2474437627811861</v>
      </c>
      <c r="G452" s="14">
        <v>75.151515151515099</v>
      </c>
      <c r="H452" s="2">
        <v>64</v>
      </c>
      <c r="I452" s="27">
        <v>8.9761570827489479E-2</v>
      </c>
      <c r="J452" s="14">
        <v>24.848483999999999</v>
      </c>
      <c r="K452" s="27">
        <v>-0.55244755244755239</v>
      </c>
      <c r="L452" s="2">
        <v>269</v>
      </c>
      <c r="M452" s="27">
        <v>0.1191319751992914</v>
      </c>
      <c r="N452" s="2">
        <v>65.454545454545396</v>
      </c>
      <c r="O452" s="2">
        <v>418</v>
      </c>
      <c r="P452" s="27">
        <v>0.19183111519045434</v>
      </c>
      <c r="Q452" s="14">
        <v>103.636363636363</v>
      </c>
      <c r="R452" s="2">
        <v>159</v>
      </c>
      <c r="S452" s="27">
        <v>8.6980306345733047E-2</v>
      </c>
      <c r="T452" s="14">
        <v>49.696968099999999</v>
      </c>
      <c r="U452" s="27">
        <v>-0.40892193308550184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1824</v>
      </c>
      <c r="B453" s="2">
        <v>0</v>
      </c>
      <c r="C453" s="27">
        <v>0</v>
      </c>
      <c r="D453" s="2">
        <v>80</v>
      </c>
      <c r="E453" s="2">
        <v>13</v>
      </c>
      <c r="F453" s="27">
        <v>1.3292433537832311E-2</v>
      </c>
      <c r="G453" s="14">
        <v>12.7272727272727</v>
      </c>
      <c r="H453" s="2">
        <v>0</v>
      </c>
      <c r="I453" s="27">
        <v>0</v>
      </c>
      <c r="J453" s="14">
        <v>18.787877999999999</v>
      </c>
      <c r="K453" s="27"/>
      <c r="L453" s="2">
        <v>21</v>
      </c>
      <c r="M453" s="27">
        <v>9.3002657218777679E-3</v>
      </c>
      <c r="N453" s="2">
        <v>15.151515151515101</v>
      </c>
      <c r="O453" s="2">
        <v>39</v>
      </c>
      <c r="P453" s="27">
        <v>1.7898118402937126E-2</v>
      </c>
      <c r="Q453" s="14">
        <v>21.818181818181799</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1825</v>
      </c>
      <c r="B454" s="2">
        <v>46</v>
      </c>
      <c r="C454" s="27">
        <v>5.3302433371958287E-2</v>
      </c>
      <c r="D454" s="2">
        <v>32.121212121212103</v>
      </c>
      <c r="E454" s="2">
        <v>131</v>
      </c>
      <c r="F454" s="27">
        <v>0.13394683026584867</v>
      </c>
      <c r="G454" s="14">
        <v>57.5757575757575</v>
      </c>
      <c r="H454" s="2">
        <v>35</v>
      </c>
      <c r="I454" s="27">
        <v>4.9088359046283309E-2</v>
      </c>
      <c r="J454" s="14">
        <v>21.818182</v>
      </c>
      <c r="K454" s="27">
        <v>-0.2391304347826087</v>
      </c>
      <c r="L454" s="2">
        <v>115</v>
      </c>
      <c r="M454" s="27">
        <v>5.093002657218778E-2</v>
      </c>
      <c r="N454" s="2">
        <v>53.939393939393902</v>
      </c>
      <c r="O454" s="2">
        <v>152</v>
      </c>
      <c r="P454" s="27">
        <v>6.9756769160165211E-2</v>
      </c>
      <c r="Q454" s="14">
        <v>62.424242424242401</v>
      </c>
      <c r="R454" s="2">
        <v>38</v>
      </c>
      <c r="S454" s="27">
        <v>2.0787746170678335E-2</v>
      </c>
      <c r="T454" s="14">
        <v>24.848483999999999</v>
      </c>
      <c r="U454" s="27">
        <v>-0.66956521739130437</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1826</v>
      </c>
      <c r="B455" s="2">
        <v>97</v>
      </c>
      <c r="C455" s="27">
        <v>0.11239860950173812</v>
      </c>
      <c r="D455" s="2">
        <v>44.2424242424242</v>
      </c>
      <c r="E455" s="2">
        <v>98</v>
      </c>
      <c r="F455" s="27">
        <v>0.10020449897750511</v>
      </c>
      <c r="G455" s="14">
        <v>51.515151515151501</v>
      </c>
      <c r="H455" s="2">
        <v>29</v>
      </c>
      <c r="I455" s="27">
        <v>4.067321178120617E-2</v>
      </c>
      <c r="J455" s="14">
        <v>15.151515</v>
      </c>
      <c r="K455" s="27">
        <v>-0.7010309278350515</v>
      </c>
      <c r="L455" s="2">
        <v>133</v>
      </c>
      <c r="M455" s="27">
        <v>5.8901682905225863E-2</v>
      </c>
      <c r="N455" s="2">
        <v>46.060606060605998</v>
      </c>
      <c r="O455" s="2">
        <v>227</v>
      </c>
      <c r="P455" s="27">
        <v>0.104176227627352</v>
      </c>
      <c r="Q455" s="14">
        <v>73.939393939393895</v>
      </c>
      <c r="R455" s="2">
        <v>121</v>
      </c>
      <c r="S455" s="27">
        <v>6.6192560175054704E-2</v>
      </c>
      <c r="T455" s="14">
        <v>46.6666679</v>
      </c>
      <c r="U455" s="27">
        <v>-9.0225563909774431E-2</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1827</v>
      </c>
      <c r="B456" s="2">
        <v>0</v>
      </c>
      <c r="C456" s="27">
        <v>0</v>
      </c>
      <c r="D456" s="2">
        <v>80</v>
      </c>
      <c r="E456" s="2">
        <v>6</v>
      </c>
      <c r="F456" s="27">
        <v>6.1349693251533744E-3</v>
      </c>
      <c r="G456" s="14">
        <v>5.4545454545454497</v>
      </c>
      <c r="H456" s="2">
        <v>0</v>
      </c>
      <c r="I456" s="27">
        <v>0</v>
      </c>
      <c r="J456" s="14">
        <v>18.787877999999999</v>
      </c>
      <c r="K456" s="27"/>
      <c r="L456" s="2">
        <v>6</v>
      </c>
      <c r="M456" s="27">
        <v>2.6572187776793621E-3</v>
      </c>
      <c r="N456" s="2">
        <v>6.0606060606060597</v>
      </c>
      <c r="O456" s="2">
        <v>22</v>
      </c>
      <c r="P456" s="27">
        <v>1.0096374483708122E-2</v>
      </c>
      <c r="Q456" s="14">
        <v>12.7272727272727</v>
      </c>
      <c r="R456" s="2">
        <v>9</v>
      </c>
      <c r="S456" s="27">
        <v>4.9234135667396064E-3</v>
      </c>
      <c r="T456" s="14">
        <v>8.4848479999999995</v>
      </c>
      <c r="U456" s="27">
        <v>0.5</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1816</v>
      </c>
      <c r="B457" s="2">
        <v>633</v>
      </c>
      <c r="C457" s="27">
        <v>0.7334878331402086</v>
      </c>
      <c r="D457" s="2">
        <v>82.424242424242394</v>
      </c>
      <c r="E457" s="2">
        <v>682</v>
      </c>
      <c r="F457" s="27">
        <v>0.69734151329243355</v>
      </c>
      <c r="G457" s="14">
        <v>132.12121212121201</v>
      </c>
      <c r="H457" s="2">
        <v>629</v>
      </c>
      <c r="I457" s="27">
        <v>0.88218793828892006</v>
      </c>
      <c r="J457" s="14">
        <v>106.666664</v>
      </c>
      <c r="K457" s="27">
        <v>-6.3191153238546603E-3</v>
      </c>
      <c r="L457" s="2">
        <v>1773</v>
      </c>
      <c r="M457" s="27">
        <v>0.7852081488042516</v>
      </c>
      <c r="N457" s="2">
        <v>123.636363636363</v>
      </c>
      <c r="O457" s="2">
        <v>1596</v>
      </c>
      <c r="P457" s="27">
        <v>0.73244607618173474</v>
      </c>
      <c r="Q457" s="14">
        <v>212.12121212121201</v>
      </c>
      <c r="R457" s="2">
        <v>1484</v>
      </c>
      <c r="S457" s="27">
        <v>0.81181619256017501</v>
      </c>
      <c r="T457" s="14">
        <v>157.57576</v>
      </c>
      <c r="U457" s="27">
        <v>-0.16300056401579244</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1764</v>
      </c>
      <c r="B458" s="2">
        <v>578</v>
      </c>
      <c r="C458" s="27">
        <v>0.66975666280417145</v>
      </c>
      <c r="D458" s="2">
        <v>75.151515151515099</v>
      </c>
      <c r="E458" s="2">
        <v>426</v>
      </c>
      <c r="F458" s="27">
        <v>0.43558282208588955</v>
      </c>
      <c r="G458" s="14">
        <v>95.757575757575694</v>
      </c>
      <c r="H458" s="2">
        <v>489</v>
      </c>
      <c r="I458" s="27">
        <v>0.68583450210378682</v>
      </c>
      <c r="J458" s="14">
        <v>92.121215800000002</v>
      </c>
      <c r="K458" s="27">
        <v>-0.15397923875432526</v>
      </c>
      <c r="L458" s="2">
        <v>1250</v>
      </c>
      <c r="M458" s="27">
        <v>0.55358724534986714</v>
      </c>
      <c r="N458" s="2">
        <v>117.575757575757</v>
      </c>
      <c r="O458" s="2">
        <v>1099</v>
      </c>
      <c r="P458" s="27">
        <v>0.5043597980725103</v>
      </c>
      <c r="Q458" s="14">
        <v>160</v>
      </c>
      <c r="R458" s="2">
        <v>927</v>
      </c>
      <c r="S458" s="27">
        <v>0.50711159737417943</v>
      </c>
      <c r="T458" s="14">
        <v>138.18182400000001</v>
      </c>
      <c r="U458" s="27">
        <v>-0.25840000000000002</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1818</v>
      </c>
      <c r="B459" s="2">
        <v>317</v>
      </c>
      <c r="C459" s="27">
        <v>0.36732329084588644</v>
      </c>
      <c r="D459" s="2">
        <v>64.848484848484802</v>
      </c>
      <c r="E459" s="2">
        <v>215</v>
      </c>
      <c r="F459" s="27">
        <v>0.21983640081799591</v>
      </c>
      <c r="G459" s="14">
        <v>65.454545454545396</v>
      </c>
      <c r="H459" s="2">
        <v>203</v>
      </c>
      <c r="I459" s="27">
        <v>0.28471248246844322</v>
      </c>
      <c r="J459" s="14">
        <v>56.363636</v>
      </c>
      <c r="K459" s="27">
        <v>-0.35962145110410093</v>
      </c>
      <c r="L459" s="2">
        <v>567</v>
      </c>
      <c r="M459" s="27">
        <v>0.25110717449069975</v>
      </c>
      <c r="N459" s="2">
        <v>92.121212121212096</v>
      </c>
      <c r="O459" s="2">
        <v>498</v>
      </c>
      <c r="P459" s="27">
        <v>0.22854520422212024</v>
      </c>
      <c r="Q459" s="14">
        <v>103.030303030303</v>
      </c>
      <c r="R459" s="2">
        <v>511</v>
      </c>
      <c r="S459" s="27">
        <v>0.27954048140043763</v>
      </c>
      <c r="T459" s="14">
        <v>109.090912</v>
      </c>
      <c r="U459" s="27">
        <v>-9.8765432098765427E-2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1819</v>
      </c>
      <c r="B460" s="2">
        <v>24</v>
      </c>
      <c r="C460" s="27">
        <v>2.7809965237543453E-2</v>
      </c>
      <c r="D460" s="2">
        <v>13.3333333333333</v>
      </c>
      <c r="E460" s="2">
        <v>0</v>
      </c>
      <c r="F460" s="27">
        <v>0</v>
      </c>
      <c r="G460" s="14">
        <v>16.969696969696901</v>
      </c>
      <c r="H460" s="2">
        <v>27</v>
      </c>
      <c r="I460" s="27">
        <v>3.7868162692847124E-2</v>
      </c>
      <c r="J460" s="14">
        <v>19.393940000000001</v>
      </c>
      <c r="K460" s="27">
        <v>0.125</v>
      </c>
      <c r="L460" s="2">
        <v>53</v>
      </c>
      <c r="M460" s="27">
        <v>2.3472099202834367E-2</v>
      </c>
      <c r="N460" s="2">
        <v>21.818181818181799</v>
      </c>
      <c r="O460" s="2">
        <v>95</v>
      </c>
      <c r="P460" s="27">
        <v>4.3597980725103257E-2</v>
      </c>
      <c r="Q460" s="14">
        <v>64.242424242424207</v>
      </c>
      <c r="R460" s="2">
        <v>50</v>
      </c>
      <c r="S460" s="27">
        <v>2.7352297592997812E-2</v>
      </c>
      <c r="T460" s="14">
        <v>23.636364</v>
      </c>
      <c r="U460" s="27">
        <v>-5.6603773584905662E-2</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1820</v>
      </c>
      <c r="B461" s="2">
        <v>133</v>
      </c>
      <c r="C461" s="27">
        <v>0.15411355735805329</v>
      </c>
      <c r="D461" s="2">
        <v>47.272727272727202</v>
      </c>
      <c r="E461" s="2">
        <v>27</v>
      </c>
      <c r="F461" s="27">
        <v>2.7607361963190184E-2</v>
      </c>
      <c r="G461" s="14">
        <v>18.181818181818102</v>
      </c>
      <c r="H461" s="2">
        <v>49</v>
      </c>
      <c r="I461" s="27">
        <v>6.8723702664796632E-2</v>
      </c>
      <c r="J461" s="14">
        <v>30.909089999999999</v>
      </c>
      <c r="K461" s="27">
        <v>-0.63157894736842102</v>
      </c>
      <c r="L461" s="2">
        <v>215</v>
      </c>
      <c r="M461" s="27">
        <v>9.5217006200177146E-2</v>
      </c>
      <c r="N461" s="2">
        <v>55.757575757575701</v>
      </c>
      <c r="O461" s="2">
        <v>77</v>
      </c>
      <c r="P461" s="27">
        <v>3.5337310692978428E-2</v>
      </c>
      <c r="Q461" s="14">
        <v>27.878787878787801</v>
      </c>
      <c r="R461" s="2">
        <v>69</v>
      </c>
      <c r="S461" s="27">
        <v>3.7746170678336979E-2</v>
      </c>
      <c r="T461" s="14">
        <v>36.969695999999999</v>
      </c>
      <c r="U461" s="27">
        <v>-0.67906976744186043</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1821</v>
      </c>
      <c r="B462" s="2">
        <v>160</v>
      </c>
      <c r="C462" s="27">
        <v>0.1853997682502897</v>
      </c>
      <c r="D462" s="2">
        <v>49.090909090909101</v>
      </c>
      <c r="E462" s="2">
        <v>188</v>
      </c>
      <c r="F462" s="27">
        <v>0.19222903885480572</v>
      </c>
      <c r="G462" s="14">
        <v>62.424242424242401</v>
      </c>
      <c r="H462" s="2">
        <v>127</v>
      </c>
      <c r="I462" s="27">
        <v>0.17812061711079943</v>
      </c>
      <c r="J462" s="14">
        <v>50.303031900000001</v>
      </c>
      <c r="K462" s="27">
        <v>-0.20624999999999999</v>
      </c>
      <c r="L462" s="2">
        <v>299</v>
      </c>
      <c r="M462" s="27">
        <v>0.13241806908768822</v>
      </c>
      <c r="N462" s="2">
        <v>76.363636363636303</v>
      </c>
      <c r="O462" s="2">
        <v>326</v>
      </c>
      <c r="P462" s="27">
        <v>0.14960991280403854</v>
      </c>
      <c r="Q462" s="14">
        <v>83.636363636363598</v>
      </c>
      <c r="R462" s="2">
        <v>392</v>
      </c>
      <c r="S462" s="27">
        <v>0.21444201312910285</v>
      </c>
      <c r="T462" s="14">
        <v>106.060608</v>
      </c>
      <c r="U462" s="27">
        <v>0.31103678929765888</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1822</v>
      </c>
      <c r="B463" s="2">
        <v>261</v>
      </c>
      <c r="C463" s="27">
        <v>0.30243337195828507</v>
      </c>
      <c r="D463" s="2">
        <v>55.757575757575701</v>
      </c>
      <c r="E463" s="2">
        <v>211</v>
      </c>
      <c r="F463" s="27">
        <v>0.21574642126789367</v>
      </c>
      <c r="G463" s="14">
        <v>61.212121212121197</v>
      </c>
      <c r="H463" s="2">
        <v>286</v>
      </c>
      <c r="I463" s="27">
        <v>0.40112201963534361</v>
      </c>
      <c r="J463" s="14">
        <v>75.757576</v>
      </c>
      <c r="K463" s="27">
        <v>9.5785440613026823E-2</v>
      </c>
      <c r="L463" s="2">
        <v>683</v>
      </c>
      <c r="M463" s="27">
        <v>0.30248007085916739</v>
      </c>
      <c r="N463" s="2">
        <v>84.242424242424207</v>
      </c>
      <c r="O463" s="2">
        <v>601</v>
      </c>
      <c r="P463" s="27">
        <v>0.27581459385039009</v>
      </c>
      <c r="Q463" s="14">
        <v>112.72727272727199</v>
      </c>
      <c r="R463" s="2">
        <v>416</v>
      </c>
      <c r="S463" s="27">
        <v>0.2275711159737418</v>
      </c>
      <c r="T463" s="14">
        <v>93.333335899999994</v>
      </c>
      <c r="U463" s="27">
        <v>-0.39092240117130306</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1765</v>
      </c>
      <c r="B464" s="2">
        <v>55</v>
      </c>
      <c r="C464" s="27">
        <v>6.3731170336037077E-2</v>
      </c>
      <c r="D464" s="2">
        <v>25.4545454545454</v>
      </c>
      <c r="E464" s="2">
        <v>256</v>
      </c>
      <c r="F464" s="27">
        <v>0.26175869120654399</v>
      </c>
      <c r="G464" s="14">
        <v>76.969696969696898</v>
      </c>
      <c r="H464" s="2">
        <v>140</v>
      </c>
      <c r="I464" s="27">
        <v>0.19635343618513323</v>
      </c>
      <c r="J464" s="14">
        <v>46.6666679</v>
      </c>
      <c r="K464" s="27">
        <v>1.5454545454545454</v>
      </c>
      <c r="L464" s="2">
        <v>523</v>
      </c>
      <c r="M464" s="27">
        <v>0.23162090345438441</v>
      </c>
      <c r="N464" s="2">
        <v>86.6666666666666</v>
      </c>
      <c r="O464" s="2">
        <v>497</v>
      </c>
      <c r="P464" s="27">
        <v>0.22808627810922441</v>
      </c>
      <c r="Q464" s="14">
        <v>103.030303030303</v>
      </c>
      <c r="R464" s="2">
        <v>557</v>
      </c>
      <c r="S464" s="27">
        <v>0.30470459518599563</v>
      </c>
      <c r="T464" s="14">
        <v>84.848489999999998</v>
      </c>
      <c r="U464" s="27">
        <v>6.5009560229445512E-2</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1766</v>
      </c>
      <c r="B465" s="2">
        <v>0</v>
      </c>
      <c r="C465" s="27">
        <v>0</v>
      </c>
      <c r="D465" s="2">
        <v>80</v>
      </c>
      <c r="E465" s="2">
        <v>145</v>
      </c>
      <c r="F465" s="27">
        <v>0.14826175869120656</v>
      </c>
      <c r="G465" s="14">
        <v>63.030303030303003</v>
      </c>
      <c r="H465" s="2">
        <v>35</v>
      </c>
      <c r="I465" s="27">
        <v>4.9088359046283309E-2</v>
      </c>
      <c r="J465" s="14">
        <v>20</v>
      </c>
      <c r="K465" s="27"/>
      <c r="L465" s="2">
        <v>178</v>
      </c>
      <c r="M465" s="27">
        <v>7.8830823737821076E-2</v>
      </c>
      <c r="N465" s="2">
        <v>47.878787878787797</v>
      </c>
      <c r="O465" s="2">
        <v>208</v>
      </c>
      <c r="P465" s="27">
        <v>9.5456631482331342E-2</v>
      </c>
      <c r="Q465" s="14">
        <v>73.3333333333333</v>
      </c>
      <c r="R465" s="2">
        <v>193</v>
      </c>
      <c r="S465" s="27">
        <v>0.10557986870897156</v>
      </c>
      <c r="T465" s="14">
        <v>50.9090919</v>
      </c>
      <c r="U465" s="27">
        <v>8.4269662921348312E-2</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1823</v>
      </c>
      <c r="B466" s="2">
        <v>0</v>
      </c>
      <c r="C466" s="27">
        <v>0</v>
      </c>
      <c r="D466" s="2">
        <v>80</v>
      </c>
      <c r="E466" s="2">
        <v>124</v>
      </c>
      <c r="F466" s="27">
        <v>0.12678936605316973</v>
      </c>
      <c r="G466" s="14">
        <v>62.424242424242401</v>
      </c>
      <c r="H466" s="2">
        <v>35</v>
      </c>
      <c r="I466" s="27">
        <v>4.9088359046283309E-2</v>
      </c>
      <c r="J466" s="14">
        <v>20</v>
      </c>
      <c r="K466" s="27"/>
      <c r="L466" s="2">
        <v>108</v>
      </c>
      <c r="M466" s="27">
        <v>4.7829937998228524E-2</v>
      </c>
      <c r="N466" s="2">
        <v>39.393939393939398</v>
      </c>
      <c r="O466" s="2">
        <v>129</v>
      </c>
      <c r="P466" s="27">
        <v>5.9201468563561267E-2</v>
      </c>
      <c r="Q466" s="14">
        <v>62.424242424242401</v>
      </c>
      <c r="R466" s="2">
        <v>143</v>
      </c>
      <c r="S466" s="27">
        <v>7.822757111597374E-2</v>
      </c>
      <c r="T466" s="14">
        <v>46.6666679</v>
      </c>
      <c r="U466" s="27">
        <v>0.32407407407407407</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1824</v>
      </c>
      <c r="B467" s="2">
        <v>0</v>
      </c>
      <c r="C467" s="27">
        <v>0</v>
      </c>
      <c r="D467" s="2">
        <v>80</v>
      </c>
      <c r="E467" s="2">
        <v>38</v>
      </c>
      <c r="F467" s="27">
        <v>3.8854805725971372E-2</v>
      </c>
      <c r="G467" s="14">
        <v>35.151515151515099</v>
      </c>
      <c r="H467" s="2">
        <v>0</v>
      </c>
      <c r="I467" s="27">
        <v>0</v>
      </c>
      <c r="J467" s="14">
        <v>18.787877999999999</v>
      </c>
      <c r="L467" s="2">
        <v>5</v>
      </c>
      <c r="M467" s="27">
        <v>2.2143489813994687E-3</v>
      </c>
      <c r="N467" s="2">
        <v>5.4545454545454497</v>
      </c>
      <c r="O467" s="2">
        <v>38</v>
      </c>
      <c r="P467" s="27">
        <v>1.7439192290041303E-2</v>
      </c>
      <c r="Q467" s="14">
        <v>35.151515151515099</v>
      </c>
      <c r="R467" s="2">
        <v>58</v>
      </c>
      <c r="S467" s="27">
        <v>3.1728665207877461E-2</v>
      </c>
      <c r="T467" s="14">
        <v>38.181820000000002</v>
      </c>
      <c r="U467" s="27">
        <v>10.6</v>
      </c>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1825</v>
      </c>
      <c r="B468" s="2">
        <v>0</v>
      </c>
      <c r="C468" s="27">
        <v>0</v>
      </c>
      <c r="D468" s="2">
        <v>80</v>
      </c>
      <c r="E468" s="2">
        <v>23</v>
      </c>
      <c r="F468" s="27">
        <v>2.3517382413087935E-2</v>
      </c>
      <c r="G468" s="14">
        <v>19.393939393939299</v>
      </c>
      <c r="H468" s="2">
        <v>0</v>
      </c>
      <c r="I468" s="27">
        <v>0</v>
      </c>
      <c r="J468" s="14">
        <v>18.787877999999999</v>
      </c>
      <c r="K468" s="27"/>
      <c r="L468" s="2">
        <v>0</v>
      </c>
      <c r="M468" s="27">
        <v>0</v>
      </c>
      <c r="N468" s="2">
        <v>80</v>
      </c>
      <c r="O468" s="2">
        <v>23</v>
      </c>
      <c r="P468" s="27">
        <v>1.0555300596603947E-2</v>
      </c>
      <c r="Q468" s="14">
        <v>19.393939393939299</v>
      </c>
      <c r="R468" s="2">
        <v>0</v>
      </c>
      <c r="S468" s="27">
        <v>0</v>
      </c>
      <c r="T468" s="14">
        <v>18.787877999999999</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1826</v>
      </c>
      <c r="B469" s="2">
        <v>0</v>
      </c>
      <c r="C469" s="27">
        <v>0</v>
      </c>
      <c r="D469" s="2">
        <v>80</v>
      </c>
      <c r="E469" s="2">
        <v>63</v>
      </c>
      <c r="F469" s="27">
        <v>6.4417177914110432E-2</v>
      </c>
      <c r="G469" s="14">
        <v>44.848484848484802</v>
      </c>
      <c r="H469" s="2">
        <v>35</v>
      </c>
      <c r="I469" s="27">
        <v>4.9088359046283309E-2</v>
      </c>
      <c r="J469" s="14">
        <v>20</v>
      </c>
      <c r="K469" s="27"/>
      <c r="L469" s="2">
        <v>103</v>
      </c>
      <c r="M469" s="27">
        <v>4.561558901682905E-2</v>
      </c>
      <c r="N469" s="2">
        <v>39.393939393939398</v>
      </c>
      <c r="O469" s="2">
        <v>68</v>
      </c>
      <c r="P469" s="27">
        <v>3.1206975676916018E-2</v>
      </c>
      <c r="Q469" s="14">
        <v>45.454545454545404</v>
      </c>
      <c r="R469" s="2">
        <v>85</v>
      </c>
      <c r="S469" s="27">
        <v>4.6498905908096279E-2</v>
      </c>
      <c r="T469" s="14">
        <v>35.151516000000001</v>
      </c>
      <c r="U469" s="27">
        <v>-0.17475728155339806</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1827</v>
      </c>
      <c r="B470" s="2">
        <v>0</v>
      </c>
      <c r="C470" s="27">
        <v>0</v>
      </c>
      <c r="D470" s="2">
        <v>80</v>
      </c>
      <c r="E470" s="2">
        <v>21</v>
      </c>
      <c r="F470" s="27">
        <v>2.1472392638036811E-2</v>
      </c>
      <c r="G470" s="14">
        <v>16.969696969696901</v>
      </c>
      <c r="H470" s="2">
        <v>0</v>
      </c>
      <c r="I470" s="27">
        <v>0</v>
      </c>
      <c r="J470" s="14">
        <v>18.787877999999999</v>
      </c>
      <c r="K470" s="27"/>
      <c r="L470" s="2">
        <v>70</v>
      </c>
      <c r="M470" s="27">
        <v>3.100088573959256E-2</v>
      </c>
      <c r="N470" s="2">
        <v>36.363636363636303</v>
      </c>
      <c r="O470" s="2">
        <v>79</v>
      </c>
      <c r="P470" s="27">
        <v>3.6255162918770081E-2</v>
      </c>
      <c r="Q470" s="14">
        <v>39.393939393939398</v>
      </c>
      <c r="R470" s="2">
        <v>50</v>
      </c>
      <c r="S470" s="27">
        <v>2.7352297592997812E-2</v>
      </c>
      <c r="T470" s="14">
        <v>22.424242</v>
      </c>
      <c r="U470" s="27">
        <v>-0.2857142857142857</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1767</v>
      </c>
      <c r="B471" s="2">
        <v>55</v>
      </c>
      <c r="C471" s="27">
        <v>6.3731170336037077E-2</v>
      </c>
      <c r="D471" s="2">
        <v>25.4545454545454</v>
      </c>
      <c r="E471" s="2">
        <v>111</v>
      </c>
      <c r="F471" s="27">
        <v>0.11349693251533742</v>
      </c>
      <c r="G471" s="14">
        <v>42.424242424242401</v>
      </c>
      <c r="H471" s="2">
        <v>105</v>
      </c>
      <c r="I471" s="27">
        <v>0.14726507713884993</v>
      </c>
      <c r="J471" s="14">
        <v>44.242424</v>
      </c>
      <c r="K471" s="27">
        <v>0.90909090909090906</v>
      </c>
      <c r="L471" s="2">
        <v>345</v>
      </c>
      <c r="M471" s="27">
        <v>0.15279007971656333</v>
      </c>
      <c r="N471" s="2">
        <v>74.545454545454504</v>
      </c>
      <c r="O471" s="2">
        <v>289</v>
      </c>
      <c r="P471" s="27">
        <v>0.13262964662689308</v>
      </c>
      <c r="Q471" s="14">
        <v>64.242424242424207</v>
      </c>
      <c r="R471" s="2">
        <v>364</v>
      </c>
      <c r="S471" s="27">
        <v>0.19912472647702406</v>
      </c>
      <c r="T471" s="14">
        <v>72.121215800000002</v>
      </c>
      <c r="U471" s="27">
        <v>5.5072463768115941E-2</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1823</v>
      </c>
      <c r="B472" s="2">
        <v>52</v>
      </c>
      <c r="C472" s="27">
        <v>6.0254924681344149E-2</v>
      </c>
      <c r="D472" s="2">
        <v>24.848484848484802</v>
      </c>
      <c r="E472" s="2">
        <v>63</v>
      </c>
      <c r="F472" s="27">
        <v>6.4417177914110432E-2</v>
      </c>
      <c r="G472" s="14">
        <v>33.3333333333333</v>
      </c>
      <c r="H472" s="2">
        <v>23</v>
      </c>
      <c r="I472" s="27">
        <v>3.2258064516129031E-2</v>
      </c>
      <c r="J472" s="14">
        <v>16.969695999999999</v>
      </c>
      <c r="K472" s="27">
        <v>-0.55769230769230771</v>
      </c>
      <c r="L472" s="2">
        <v>240</v>
      </c>
      <c r="M472" s="27">
        <v>0.10628875110717449</v>
      </c>
      <c r="N472" s="2">
        <v>54.545454545454497</v>
      </c>
      <c r="O472" s="2">
        <v>148</v>
      </c>
      <c r="P472" s="27">
        <v>6.7921064708581919E-2</v>
      </c>
      <c r="Q472" s="14">
        <v>44.2424242424242</v>
      </c>
      <c r="R472" s="2">
        <v>138</v>
      </c>
      <c r="S472" s="27">
        <v>7.5492341356673959E-2</v>
      </c>
      <c r="T472" s="14">
        <v>45.4545441</v>
      </c>
      <c r="U472" s="27">
        <v>-0.42499999999999999</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1824</v>
      </c>
      <c r="B473" s="2">
        <v>8</v>
      </c>
      <c r="C473" s="27">
        <v>9.2699884125144842E-3</v>
      </c>
      <c r="D473" s="2">
        <v>8.4848484848484809</v>
      </c>
      <c r="E473" s="2">
        <v>20</v>
      </c>
      <c r="F473" s="27">
        <v>2.0449897750511249E-2</v>
      </c>
      <c r="G473" s="14">
        <v>19.393939393939299</v>
      </c>
      <c r="H473" s="2">
        <v>5</v>
      </c>
      <c r="I473" s="27">
        <v>7.0126227208976155E-3</v>
      </c>
      <c r="J473" s="14">
        <v>4.8484850000000002</v>
      </c>
      <c r="K473" s="27">
        <v>-0.375</v>
      </c>
      <c r="L473" s="2">
        <v>8</v>
      </c>
      <c r="M473" s="27">
        <v>3.5429583702391498E-3</v>
      </c>
      <c r="N473" s="2">
        <v>8.4848484848484809</v>
      </c>
      <c r="O473" s="2">
        <v>25</v>
      </c>
      <c r="P473" s="27">
        <v>1.1473152822395595E-2</v>
      </c>
      <c r="Q473" s="14">
        <v>19.393939393939299</v>
      </c>
      <c r="R473" s="2">
        <v>31</v>
      </c>
      <c r="S473" s="27">
        <v>1.6958424507658644E-2</v>
      </c>
      <c r="T473" s="14">
        <v>23.030304000000001</v>
      </c>
      <c r="U473" s="27">
        <v>2.875</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1825</v>
      </c>
      <c r="B474" s="2">
        <v>25</v>
      </c>
      <c r="C474" s="27">
        <v>2.8968713789107765E-2</v>
      </c>
      <c r="D474" s="2">
        <v>16.969696969696901</v>
      </c>
      <c r="E474" s="2">
        <v>0</v>
      </c>
      <c r="F474" s="27">
        <v>0</v>
      </c>
      <c r="G474" s="14">
        <v>16.969696969696901</v>
      </c>
      <c r="H474" s="2">
        <v>0</v>
      </c>
      <c r="I474" s="27">
        <v>0</v>
      </c>
      <c r="J474" s="14">
        <v>18.787877999999999</v>
      </c>
      <c r="K474" s="27">
        <v>-1</v>
      </c>
      <c r="L474" s="2">
        <v>107</v>
      </c>
      <c r="M474" s="27">
        <v>4.7387068201948629E-2</v>
      </c>
      <c r="N474" s="2">
        <v>38.787878787878697</v>
      </c>
      <c r="O474" s="2">
        <v>10</v>
      </c>
      <c r="P474" s="27">
        <v>4.589261128958238E-3</v>
      </c>
      <c r="Q474" s="14">
        <v>9.0909090909090899</v>
      </c>
      <c r="R474" s="2">
        <v>38</v>
      </c>
      <c r="S474" s="27">
        <v>2.0787746170678335E-2</v>
      </c>
      <c r="T474" s="14">
        <v>26.666665999999999</v>
      </c>
      <c r="U474" s="27">
        <v>-0.64485981308411211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1826</v>
      </c>
      <c r="B475" s="2">
        <v>19</v>
      </c>
      <c r="C475" s="27">
        <v>2.20162224797219E-2</v>
      </c>
      <c r="D475" s="2">
        <v>16.363636363636299</v>
      </c>
      <c r="E475" s="2">
        <v>43</v>
      </c>
      <c r="F475" s="27">
        <v>4.396728016359918E-2</v>
      </c>
      <c r="G475" s="14">
        <v>27.878787878787801</v>
      </c>
      <c r="H475" s="2">
        <v>18</v>
      </c>
      <c r="I475" s="27">
        <v>2.5245441795231416E-2</v>
      </c>
      <c r="J475" s="14">
        <v>15.151515</v>
      </c>
      <c r="K475" s="27">
        <v>-5.2631578947368418E-2</v>
      </c>
      <c r="L475" s="2">
        <v>125</v>
      </c>
      <c r="M475" s="27">
        <v>5.5358724534986713E-2</v>
      </c>
      <c r="N475" s="2">
        <v>46.060606060605998</v>
      </c>
      <c r="O475" s="2">
        <v>113</v>
      </c>
      <c r="P475" s="27">
        <v>5.1858650757228085E-2</v>
      </c>
      <c r="Q475" s="14">
        <v>40.606060606060602</v>
      </c>
      <c r="R475" s="2">
        <v>69</v>
      </c>
      <c r="S475" s="27">
        <v>3.7746170678336979E-2</v>
      </c>
      <c r="T475" s="14">
        <v>29.090910000000001</v>
      </c>
      <c r="U475" s="27">
        <v>-0.44800000000000001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1827</v>
      </c>
      <c r="B476" s="2">
        <v>3</v>
      </c>
      <c r="C476" s="27">
        <v>3.4762456546929316E-3</v>
      </c>
      <c r="D476" s="2">
        <v>4.2424242424242404</v>
      </c>
      <c r="E476" s="2">
        <v>48</v>
      </c>
      <c r="F476" s="27">
        <v>4.9079754601226995E-2</v>
      </c>
      <c r="G476" s="14">
        <v>27.878787878787801</v>
      </c>
      <c r="H476" s="2">
        <v>82</v>
      </c>
      <c r="I476" s="27">
        <v>0.11500701262272089</v>
      </c>
      <c r="J476" s="14">
        <v>39.393940000000001</v>
      </c>
      <c r="K476" s="27">
        <v>26.333333333333332</v>
      </c>
      <c r="L476" s="2">
        <v>105</v>
      </c>
      <c r="M476" s="27">
        <v>4.6501328609388839E-2</v>
      </c>
      <c r="N476" s="2">
        <v>52.727272727272698</v>
      </c>
      <c r="O476" s="2">
        <v>141</v>
      </c>
      <c r="P476" s="27">
        <v>6.470858191831115E-2</v>
      </c>
      <c r="Q476" s="14">
        <v>47.878787878787797</v>
      </c>
      <c r="R476" s="2">
        <v>226</v>
      </c>
      <c r="S476" s="27">
        <v>0.12363238512035012</v>
      </c>
      <c r="T476" s="14">
        <v>62.4242439</v>
      </c>
      <c r="U476" s="27">
        <v>1.1523809523809523</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122" t="s">
        <v>1831</v>
      </c>
      <c r="B478" s="122"/>
      <c r="C478" s="122"/>
      <c r="D478" s="122"/>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211" t="s">
        <v>1702</v>
      </c>
      <c r="C479" s="211"/>
      <c r="D479" s="211" t="s">
        <v>1703</v>
      </c>
      <c r="E479" s="211" t="s">
        <v>1702</v>
      </c>
      <c r="F479" s="211"/>
      <c r="G479" s="211" t="s">
        <v>1703</v>
      </c>
      <c r="H479" s="211" t="s">
        <v>1702</v>
      </c>
      <c r="I479" s="211"/>
      <c r="J479" s="211" t="s">
        <v>1703</v>
      </c>
      <c r="K479" t="s">
        <v>172</v>
      </c>
      <c r="L479" s="211" t="s">
        <v>1702</v>
      </c>
      <c r="M479" s="211"/>
      <c r="N479" s="211" t="s">
        <v>1703</v>
      </c>
      <c r="O479" s="211" t="s">
        <v>1702</v>
      </c>
      <c r="P479" s="211"/>
      <c r="Q479" s="211" t="s">
        <v>1703</v>
      </c>
      <c r="R479" s="211" t="s">
        <v>1702</v>
      </c>
      <c r="S479" s="211"/>
      <c r="T479" s="211" t="s">
        <v>1703</v>
      </c>
      <c r="U479" t="s">
        <v>172</v>
      </c>
      <c r="V479" s="211" t="s">
        <v>1702</v>
      </c>
      <c r="W479" s="211"/>
      <c r="X479" s="211" t="s">
        <v>1703</v>
      </c>
      <c r="Y479" s="211" t="s">
        <v>1702</v>
      </c>
      <c r="Z479" s="211"/>
      <c r="AA479" s="211" t="s">
        <v>1703</v>
      </c>
      <c r="AB479" s="211" t="s">
        <v>1702</v>
      </c>
      <c r="AC479" s="211"/>
      <c r="AD479" s="211" t="s">
        <v>1703</v>
      </c>
      <c r="AE479" t="s">
        <v>172</v>
      </c>
    </row>
    <row r="480" spans="1:31" x14ac:dyDescent="0.3">
      <c r="A480" t="s">
        <v>174</v>
      </c>
      <c r="B480" s="2">
        <v>4170</v>
      </c>
      <c r="C480" s="27" t="s">
        <v>172</v>
      </c>
      <c r="D480" s="2">
        <v>166.06060606060601</v>
      </c>
      <c r="E480" s="2">
        <v>5285</v>
      </c>
      <c r="F480" s="27" t="s">
        <v>172</v>
      </c>
      <c r="G480" s="14">
        <v>190.30303030303</v>
      </c>
      <c r="H480" s="2">
        <v>6414</v>
      </c>
      <c r="I480" s="27" t="s">
        <v>172</v>
      </c>
      <c r="J480" s="14">
        <v>337.57574499999998</v>
      </c>
      <c r="K480" s="27">
        <v>0.53812949640287766</v>
      </c>
      <c r="L480" s="2">
        <v>6973</v>
      </c>
      <c r="M480" s="27" t="s">
        <v>172</v>
      </c>
      <c r="N480" s="2">
        <v>202.42424242424201</v>
      </c>
      <c r="O480" s="2">
        <v>8236</v>
      </c>
      <c r="P480" s="27" t="s">
        <v>172</v>
      </c>
      <c r="Q480" s="14">
        <v>204.84848484848399</v>
      </c>
      <c r="R480" s="2">
        <v>9755</v>
      </c>
      <c r="S480" s="27" t="s">
        <v>172</v>
      </c>
      <c r="T480" s="14">
        <v>332.121216</v>
      </c>
      <c r="U480" s="27">
        <v>0.39896744586261296</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1800</v>
      </c>
      <c r="B481" s="2">
        <v>368</v>
      </c>
      <c r="C481" s="27">
        <v>8.8249400479616311E-2</v>
      </c>
      <c r="D481" s="2">
        <v>80</v>
      </c>
      <c r="E481" s="2">
        <v>444</v>
      </c>
      <c r="F481" s="27">
        <v>8.4011352885525067E-2</v>
      </c>
      <c r="G481" s="14">
        <v>86.6666666666666</v>
      </c>
      <c r="H481" s="2">
        <v>600</v>
      </c>
      <c r="I481" s="27">
        <v>9.3545369504209538E-2</v>
      </c>
      <c r="J481" s="14">
        <v>132.72728000000001</v>
      </c>
      <c r="K481" s="27">
        <v>0.63043478260869568</v>
      </c>
      <c r="L481" s="2">
        <v>719</v>
      </c>
      <c r="M481" s="27">
        <v>0.10311200344184712</v>
      </c>
      <c r="N481" s="2">
        <v>110.90909090909</v>
      </c>
      <c r="O481" s="2">
        <v>817</v>
      </c>
      <c r="P481" s="27">
        <v>9.9198640116561432E-2</v>
      </c>
      <c r="Q481" s="14">
        <v>123.636363636363</v>
      </c>
      <c r="R481" s="2">
        <v>1179</v>
      </c>
      <c r="S481" s="27">
        <v>0.12086109687339826</v>
      </c>
      <c r="T481" s="14">
        <v>173.939392</v>
      </c>
      <c r="U481" s="27">
        <v>0.63977746870653684</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1764</v>
      </c>
      <c r="B482" s="2">
        <v>244</v>
      </c>
      <c r="C482" s="27">
        <v>5.851318944844125E-2</v>
      </c>
      <c r="D482" s="2">
        <v>67.272727272727195</v>
      </c>
      <c r="E482" s="2">
        <v>232</v>
      </c>
      <c r="F482" s="27">
        <v>4.3897824030274361E-2</v>
      </c>
      <c r="G482" s="14">
        <v>53.3333333333333</v>
      </c>
      <c r="H482" s="2">
        <v>472</v>
      </c>
      <c r="I482" s="27">
        <v>7.3589024009978174E-2</v>
      </c>
      <c r="J482" s="14">
        <v>109.696968</v>
      </c>
      <c r="K482" s="27">
        <v>0.93442622950819676</v>
      </c>
      <c r="L482" s="2">
        <v>440</v>
      </c>
      <c r="M482" s="27">
        <v>6.310053061809838E-2</v>
      </c>
      <c r="N482" s="2">
        <v>78.787878787878796</v>
      </c>
      <c r="O482" s="2">
        <v>352</v>
      </c>
      <c r="P482" s="27">
        <v>4.2739193783389993E-2</v>
      </c>
      <c r="Q482" s="14">
        <v>70.909090909090907</v>
      </c>
      <c r="R482" s="2">
        <v>880</v>
      </c>
      <c r="S482" s="27">
        <v>9.0210148641722193E-2</v>
      </c>
      <c r="T482" s="14">
        <v>152.121216</v>
      </c>
      <c r="U482" s="27">
        <v>1</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1818</v>
      </c>
      <c r="B483" s="2">
        <v>186</v>
      </c>
      <c r="C483" s="27">
        <v>4.4604316546762592E-2</v>
      </c>
      <c r="D483" s="2">
        <v>61.212121212121197</v>
      </c>
      <c r="E483" s="2">
        <v>144</v>
      </c>
      <c r="F483" s="27">
        <v>2.7246925260170293E-2</v>
      </c>
      <c r="G483" s="14">
        <v>47.272727272727202</v>
      </c>
      <c r="H483" s="2">
        <v>339</v>
      </c>
      <c r="I483" s="27">
        <v>5.2853133769878394E-2</v>
      </c>
      <c r="J483" s="14">
        <v>73.939390000000003</v>
      </c>
      <c r="K483" s="27">
        <v>0.82258064516129037</v>
      </c>
      <c r="L483" s="2">
        <v>355</v>
      </c>
      <c r="M483" s="27">
        <v>5.0910655385056645E-2</v>
      </c>
      <c r="N483" s="2">
        <v>75.757575757575694</v>
      </c>
      <c r="O483" s="2">
        <v>185</v>
      </c>
      <c r="P483" s="27">
        <v>2.2462360369111218E-2</v>
      </c>
      <c r="Q483" s="14">
        <v>53.939393939393902</v>
      </c>
      <c r="R483" s="2">
        <v>483</v>
      </c>
      <c r="S483" s="27">
        <v>4.9513070220399795E-2</v>
      </c>
      <c r="T483" s="14">
        <v>92.121215800000002</v>
      </c>
      <c r="U483" s="27">
        <v>0.36056338028169016</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1819</v>
      </c>
      <c r="B484" s="2">
        <v>47</v>
      </c>
      <c r="C484" s="27">
        <v>1.1270983213429257E-2</v>
      </c>
      <c r="D484" s="2">
        <v>40</v>
      </c>
      <c r="E484" s="2">
        <v>34</v>
      </c>
      <c r="F484" s="27">
        <v>6.4333017975402081E-3</v>
      </c>
      <c r="G484" s="14">
        <v>19.393939393939299</v>
      </c>
      <c r="H484" s="2">
        <v>79</v>
      </c>
      <c r="I484" s="27">
        <v>1.2316806984720922E-2</v>
      </c>
      <c r="J484" s="14">
        <v>41.212119999999999</v>
      </c>
      <c r="K484" s="27">
        <v>0.68085106382978722</v>
      </c>
      <c r="L484" s="2">
        <v>47</v>
      </c>
      <c r="M484" s="27">
        <v>6.7402839523877812E-3</v>
      </c>
      <c r="N484" s="2">
        <v>40</v>
      </c>
      <c r="O484" s="2">
        <v>34</v>
      </c>
      <c r="P484" s="27">
        <v>4.1282175813501703E-3</v>
      </c>
      <c r="Q484" s="14">
        <v>19.393939393939299</v>
      </c>
      <c r="R484" s="2">
        <v>85</v>
      </c>
      <c r="S484" s="27">
        <v>8.7134802665299847E-3</v>
      </c>
      <c r="T484" s="14">
        <v>41.818179999999998</v>
      </c>
      <c r="U484" s="27">
        <v>0.80851063829787229</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1820</v>
      </c>
      <c r="B485" s="2">
        <v>86</v>
      </c>
      <c r="C485" s="27">
        <v>2.0623501199040769E-2</v>
      </c>
      <c r="D485" s="2">
        <v>40.606060606060602</v>
      </c>
      <c r="E485" s="2">
        <v>9</v>
      </c>
      <c r="F485" s="27">
        <v>1.7029328287606433E-3</v>
      </c>
      <c r="G485" s="14">
        <v>8.4848484848484809</v>
      </c>
      <c r="H485" s="2">
        <v>73</v>
      </c>
      <c r="I485" s="27">
        <v>1.1381353289678828E-2</v>
      </c>
      <c r="J485" s="14">
        <v>40</v>
      </c>
      <c r="K485" s="27">
        <v>-0.15116279069767441</v>
      </c>
      <c r="L485" s="2">
        <v>122</v>
      </c>
      <c r="M485" s="27">
        <v>1.7496056216836368E-2</v>
      </c>
      <c r="N485" s="2">
        <v>45.454545454545404</v>
      </c>
      <c r="O485" s="2">
        <v>18</v>
      </c>
      <c r="P485" s="27">
        <v>2.1855269548324428E-3</v>
      </c>
      <c r="Q485" s="14">
        <v>11.5151515151515</v>
      </c>
      <c r="R485" s="2">
        <v>135</v>
      </c>
      <c r="S485" s="27">
        <v>1.3839056893900564E-2</v>
      </c>
      <c r="T485" s="14">
        <v>43.636364</v>
      </c>
      <c r="U485" s="27">
        <v>0.10655737704918032</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1821</v>
      </c>
      <c r="B486" s="2">
        <v>53</v>
      </c>
      <c r="C486" s="27">
        <v>1.2709832134292566E-2</v>
      </c>
      <c r="D486" s="2">
        <v>30.909090909090899</v>
      </c>
      <c r="E486" s="2">
        <v>101</v>
      </c>
      <c r="F486" s="27">
        <v>1.9110690633869443E-2</v>
      </c>
      <c r="G486" s="14">
        <v>41.818181818181799</v>
      </c>
      <c r="H486" s="2">
        <v>187</v>
      </c>
      <c r="I486" s="27">
        <v>2.9154973495478641E-2</v>
      </c>
      <c r="J486" s="14">
        <v>66.060609999999997</v>
      </c>
      <c r="K486" s="27">
        <v>2.5283018867924527</v>
      </c>
      <c r="L486" s="2">
        <v>186</v>
      </c>
      <c r="M486" s="27">
        <v>2.6674315215832498E-2</v>
      </c>
      <c r="N486" s="2">
        <v>55.757575757575701</v>
      </c>
      <c r="O486" s="2">
        <v>133</v>
      </c>
      <c r="P486" s="27">
        <v>1.6148615832928606E-2</v>
      </c>
      <c r="Q486" s="14">
        <v>47.272727272727202</v>
      </c>
      <c r="R486" s="2">
        <v>263</v>
      </c>
      <c r="S486" s="27">
        <v>2.6960533059969247E-2</v>
      </c>
      <c r="T486" s="14">
        <v>84.848489999999998</v>
      </c>
      <c r="U486" s="27">
        <v>0.41397849462365593</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1822</v>
      </c>
      <c r="B487" s="2">
        <v>58</v>
      </c>
      <c r="C487" s="27">
        <v>1.3908872901678656E-2</v>
      </c>
      <c r="D487" s="2">
        <v>28.484848484848399</v>
      </c>
      <c r="E487" s="2">
        <v>88</v>
      </c>
      <c r="F487" s="27">
        <v>1.6650898770104068E-2</v>
      </c>
      <c r="G487" s="14">
        <v>30.303030303030301</v>
      </c>
      <c r="H487" s="2">
        <v>133</v>
      </c>
      <c r="I487" s="27">
        <v>2.073589024009978E-2</v>
      </c>
      <c r="J487" s="14">
        <v>72.727270000000004</v>
      </c>
      <c r="K487" s="27">
        <v>1.2931034482758621</v>
      </c>
      <c r="L487" s="2">
        <v>85</v>
      </c>
      <c r="M487" s="27">
        <v>1.2189875233041733E-2</v>
      </c>
      <c r="N487" s="2">
        <v>31.515151515151501</v>
      </c>
      <c r="O487" s="2">
        <v>167</v>
      </c>
      <c r="P487" s="27">
        <v>2.0276833414278776E-2</v>
      </c>
      <c r="Q487" s="14">
        <v>46.060606060605998</v>
      </c>
      <c r="R487" s="2">
        <v>397</v>
      </c>
      <c r="S487" s="27">
        <v>4.0697078421322398E-2</v>
      </c>
      <c r="T487" s="14">
        <v>134.545456</v>
      </c>
      <c r="U487" s="27">
        <v>3.6705882352941175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1765</v>
      </c>
      <c r="B488" s="2">
        <v>124</v>
      </c>
      <c r="C488" s="27">
        <v>2.9736211031175061E-2</v>
      </c>
      <c r="D488" s="2">
        <v>44.848484848484802</v>
      </c>
      <c r="E488" s="2">
        <v>212</v>
      </c>
      <c r="F488" s="27">
        <v>4.0113528855250713E-2</v>
      </c>
      <c r="G488" s="14">
        <v>59.393939393939398</v>
      </c>
      <c r="H488" s="2">
        <v>128</v>
      </c>
      <c r="I488" s="27">
        <v>1.9956345494231368E-2</v>
      </c>
      <c r="J488" s="14">
        <v>58.787880000000001</v>
      </c>
      <c r="K488" s="27">
        <v>3.2258064516129031E-2</v>
      </c>
      <c r="L488" s="2">
        <v>279</v>
      </c>
      <c r="M488" s="27">
        <v>4.0011472823748742E-2</v>
      </c>
      <c r="N488" s="2">
        <v>72.121212121212096</v>
      </c>
      <c r="O488" s="2">
        <v>465</v>
      </c>
      <c r="P488" s="27">
        <v>5.6459446333171445E-2</v>
      </c>
      <c r="Q488" s="14">
        <v>95.151515151515099</v>
      </c>
      <c r="R488" s="2">
        <v>299</v>
      </c>
      <c r="S488" s="27">
        <v>3.0650948231676065E-2</v>
      </c>
      <c r="T488" s="14">
        <v>87.272729999999996</v>
      </c>
      <c r="U488" s="27">
        <v>7.1684587813620068E-2</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1766</v>
      </c>
      <c r="B489" s="2">
        <v>52</v>
      </c>
      <c r="C489" s="27">
        <v>1.2470023980815348E-2</v>
      </c>
      <c r="D489" s="2">
        <v>34.545454545454497</v>
      </c>
      <c r="E489" s="2">
        <v>65</v>
      </c>
      <c r="F489" s="27">
        <v>1.2298959318826869E-2</v>
      </c>
      <c r="G489" s="14">
        <v>35.757575757575701</v>
      </c>
      <c r="H489" s="2">
        <v>5</v>
      </c>
      <c r="I489" s="27">
        <v>7.7954474586841289E-4</v>
      </c>
      <c r="J489" s="14">
        <v>5.4545455</v>
      </c>
      <c r="K489" s="27">
        <v>-0.90384615384615385</v>
      </c>
      <c r="L489" s="2">
        <v>153</v>
      </c>
      <c r="M489" s="27">
        <v>2.1941775419475118E-2</v>
      </c>
      <c r="N489" s="2">
        <v>57.5757575757575</v>
      </c>
      <c r="O489" s="2">
        <v>117</v>
      </c>
      <c r="P489" s="27">
        <v>1.4205925206410879E-2</v>
      </c>
      <c r="Q489" s="14">
        <v>46.6666666666666</v>
      </c>
      <c r="R489" s="2">
        <v>83</v>
      </c>
      <c r="S489" s="27">
        <v>8.5084572014351607E-3</v>
      </c>
      <c r="T489" s="14">
        <v>48.484848</v>
      </c>
      <c r="U489" s="27">
        <v>-0.45751633986928103</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1823</v>
      </c>
      <c r="B490" s="2">
        <v>35</v>
      </c>
      <c r="C490" s="27">
        <v>8.3932853717026377E-3</v>
      </c>
      <c r="D490" s="2">
        <v>30.909090909090899</v>
      </c>
      <c r="E490" s="2">
        <v>57</v>
      </c>
      <c r="F490" s="27">
        <v>1.0785241248817409E-2</v>
      </c>
      <c r="G490" s="14">
        <v>34.545454545454497</v>
      </c>
      <c r="H490" s="2">
        <v>0</v>
      </c>
      <c r="I490" s="27">
        <v>0</v>
      </c>
      <c r="J490" s="14">
        <v>18.787877999999999</v>
      </c>
      <c r="K490" s="27">
        <v>-1</v>
      </c>
      <c r="L490" s="2">
        <v>81</v>
      </c>
      <c r="M490" s="27">
        <v>1.1616234045604475E-2</v>
      </c>
      <c r="N490" s="2">
        <v>39.393939393939398</v>
      </c>
      <c r="O490" s="2">
        <v>109</v>
      </c>
      <c r="P490" s="27">
        <v>1.3234579893152016E-2</v>
      </c>
      <c r="Q490" s="14">
        <v>45.454545454545404</v>
      </c>
      <c r="R490" s="2">
        <v>78</v>
      </c>
      <c r="S490" s="27">
        <v>7.9958995386981042E-3</v>
      </c>
      <c r="T490" s="14">
        <v>47.878788</v>
      </c>
      <c r="U490" s="27">
        <v>-3.7037037037037035E-2</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1824</v>
      </c>
      <c r="B491" s="2">
        <v>0</v>
      </c>
      <c r="C491" s="27">
        <v>0</v>
      </c>
      <c r="D491" s="2">
        <v>80</v>
      </c>
      <c r="E491" s="2">
        <v>0</v>
      </c>
      <c r="F491" s="27">
        <v>0</v>
      </c>
      <c r="G491" s="14">
        <v>16.969696969696901</v>
      </c>
      <c r="H491" s="2">
        <v>0</v>
      </c>
      <c r="I491" s="27">
        <v>0</v>
      </c>
      <c r="J491" s="14">
        <v>18.787877999999999</v>
      </c>
      <c r="K491" s="27"/>
      <c r="L491" s="2">
        <v>11</v>
      </c>
      <c r="M491" s="27">
        <v>1.5775132654524595E-3</v>
      </c>
      <c r="N491" s="2">
        <v>11.5151515151515</v>
      </c>
      <c r="O491" s="2">
        <v>41</v>
      </c>
      <c r="P491" s="27">
        <v>4.9781447304516752E-3</v>
      </c>
      <c r="Q491" s="14">
        <v>29.696969696969699</v>
      </c>
      <c r="R491" s="2">
        <v>0</v>
      </c>
      <c r="S491" s="27">
        <v>0</v>
      </c>
      <c r="T491" s="14">
        <v>18.787877999999999</v>
      </c>
      <c r="U491" s="27">
        <v>-1</v>
      </c>
      <c r="V491" s="2">
        <v>837</v>
      </c>
      <c r="W491" s="27">
        <v>1E-3</v>
      </c>
      <c r="X491" s="2">
        <v>121</v>
      </c>
      <c r="Y491" s="2">
        <v>977</v>
      </c>
      <c r="Z491" s="27">
        <v>1E-3</v>
      </c>
      <c r="AA491" s="14">
        <v>124.85</v>
      </c>
      <c r="AB491" s="2">
        <v>571</v>
      </c>
      <c r="AC491" s="27">
        <v>0</v>
      </c>
      <c r="AD491" s="14">
        <v>138.79</v>
      </c>
      <c r="AE491" s="27">
        <v>-0.318</v>
      </c>
    </row>
    <row r="492" spans="1:31" x14ac:dyDescent="0.3">
      <c r="A492" t="s">
        <v>1825</v>
      </c>
      <c r="B492" s="2">
        <v>32</v>
      </c>
      <c r="C492" s="27">
        <v>7.6738609112709834E-3</v>
      </c>
      <c r="D492" s="2">
        <v>29.696969696969699</v>
      </c>
      <c r="E492" s="2">
        <v>11</v>
      </c>
      <c r="F492" s="27">
        <v>2.0813623462630085E-3</v>
      </c>
      <c r="G492" s="14">
        <v>10.909090909090899</v>
      </c>
      <c r="H492" s="2">
        <v>0</v>
      </c>
      <c r="I492" s="27">
        <v>0</v>
      </c>
      <c r="J492" s="14">
        <v>18.787877999999999</v>
      </c>
      <c r="K492" s="27">
        <v>-1</v>
      </c>
      <c r="L492" s="2">
        <v>32</v>
      </c>
      <c r="M492" s="27">
        <v>4.5891294994980644E-3</v>
      </c>
      <c r="N492" s="2">
        <v>29.696969696969699</v>
      </c>
      <c r="O492" s="2">
        <v>11</v>
      </c>
      <c r="P492" s="27">
        <v>1.3355998057309373E-3</v>
      </c>
      <c r="Q492" s="14">
        <v>10.909090909090899</v>
      </c>
      <c r="R492" s="2">
        <v>0</v>
      </c>
      <c r="S492" s="27">
        <v>0</v>
      </c>
      <c r="T492" s="14">
        <v>18.787877999999999</v>
      </c>
      <c r="U492" s="27">
        <v>-1</v>
      </c>
      <c r="V492" s="2">
        <v>850</v>
      </c>
      <c r="W492" s="27">
        <v>1E-3</v>
      </c>
      <c r="X492" s="2">
        <v>151</v>
      </c>
      <c r="Y492" s="2">
        <v>1018</v>
      </c>
      <c r="Z492" s="27">
        <v>1E-3</v>
      </c>
      <c r="AA492" s="14">
        <v>130.30000000000001</v>
      </c>
      <c r="AB492" s="2">
        <v>694</v>
      </c>
      <c r="AC492" s="27">
        <v>1E-3</v>
      </c>
      <c r="AD492" s="14">
        <v>106.67</v>
      </c>
      <c r="AE492" s="27">
        <v>-0.184</v>
      </c>
    </row>
    <row r="493" spans="1:31" x14ac:dyDescent="0.3">
      <c r="A493" t="s">
        <v>1826</v>
      </c>
      <c r="B493" s="2">
        <v>3</v>
      </c>
      <c r="C493" s="27">
        <v>7.1942446043165469E-4</v>
      </c>
      <c r="D493" s="2">
        <v>6.0606060606060597</v>
      </c>
      <c r="E493" s="2">
        <v>46</v>
      </c>
      <c r="F493" s="27">
        <v>8.7038789025543992E-3</v>
      </c>
      <c r="G493" s="14">
        <v>31.515151515151501</v>
      </c>
      <c r="H493" s="2">
        <v>0</v>
      </c>
      <c r="I493" s="27">
        <v>0</v>
      </c>
      <c r="J493" s="14">
        <v>18.787877999999999</v>
      </c>
      <c r="K493" s="27">
        <v>-1</v>
      </c>
      <c r="L493" s="2">
        <v>38</v>
      </c>
      <c r="M493" s="27">
        <v>5.4495912806539508E-3</v>
      </c>
      <c r="N493" s="2">
        <v>21.2121212121212</v>
      </c>
      <c r="O493" s="2">
        <v>57</v>
      </c>
      <c r="P493" s="27">
        <v>6.920835356969403E-3</v>
      </c>
      <c r="Q493" s="14">
        <v>33.3333333333333</v>
      </c>
      <c r="R493" s="2">
        <v>78</v>
      </c>
      <c r="S493" s="27">
        <v>7.9958995386981042E-3</v>
      </c>
      <c r="T493" s="14">
        <v>47.878788</v>
      </c>
      <c r="U493" s="27">
        <v>1.0526315789473684</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1827</v>
      </c>
      <c r="B494" s="2">
        <v>17</v>
      </c>
      <c r="C494" s="27">
        <v>4.0767386091127098E-3</v>
      </c>
      <c r="D494" s="2">
        <v>13.9393939393939</v>
      </c>
      <c r="E494" s="2">
        <v>8</v>
      </c>
      <c r="F494" s="27">
        <v>1.5137180700094607E-3</v>
      </c>
      <c r="G494" s="14">
        <v>7.2727272727272698</v>
      </c>
      <c r="H494" s="2">
        <v>5</v>
      </c>
      <c r="I494" s="27">
        <v>7.7954474586841289E-4</v>
      </c>
      <c r="J494" s="14">
        <v>5.4545455</v>
      </c>
      <c r="K494" s="27">
        <v>-0.70588235294117652</v>
      </c>
      <c r="L494" s="2">
        <v>72</v>
      </c>
      <c r="M494" s="27">
        <v>1.0325541373870643E-2</v>
      </c>
      <c r="N494" s="2">
        <v>36.969696969696898</v>
      </c>
      <c r="O494" s="2">
        <v>8</v>
      </c>
      <c r="P494" s="27">
        <v>9.7134531325886349E-4</v>
      </c>
      <c r="Q494" s="14">
        <v>7.2727272727272698</v>
      </c>
      <c r="R494" s="2">
        <v>5</v>
      </c>
      <c r="S494" s="27">
        <v>5.1255766273705791E-4</v>
      </c>
      <c r="T494" s="14">
        <v>5.4545455</v>
      </c>
      <c r="U494" s="27">
        <v>-0.93055555555555558</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1767</v>
      </c>
      <c r="B495" s="2">
        <v>72</v>
      </c>
      <c r="C495" s="27">
        <v>1.7266187050359712E-2</v>
      </c>
      <c r="D495" s="2">
        <v>31.515151515151501</v>
      </c>
      <c r="E495" s="2">
        <v>147</v>
      </c>
      <c r="F495" s="27">
        <v>2.781456953642384E-2</v>
      </c>
      <c r="G495" s="14">
        <v>49.090909090909101</v>
      </c>
      <c r="H495" s="2">
        <v>123</v>
      </c>
      <c r="I495" s="27">
        <v>1.9176800748362956E-2</v>
      </c>
      <c r="J495" s="14">
        <v>58.787880000000001</v>
      </c>
      <c r="K495" s="27">
        <v>0.70833333333333337</v>
      </c>
      <c r="L495" s="2">
        <v>126</v>
      </c>
      <c r="M495" s="27">
        <v>1.8069697404273628E-2</v>
      </c>
      <c r="N495" s="2">
        <v>47.878787878787797</v>
      </c>
      <c r="O495" s="2">
        <v>348</v>
      </c>
      <c r="P495" s="27">
        <v>4.2253521126760563E-2</v>
      </c>
      <c r="Q495" s="14">
        <v>77.575757575757507</v>
      </c>
      <c r="R495" s="2">
        <v>216</v>
      </c>
      <c r="S495" s="27">
        <v>2.2142491030240904E-2</v>
      </c>
      <c r="T495" s="14">
        <v>72.121215800000002</v>
      </c>
      <c r="U495" s="27">
        <v>0.7142857142857143</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1823</v>
      </c>
      <c r="B496" s="2">
        <v>30</v>
      </c>
      <c r="C496" s="27">
        <v>7.1942446043165471E-3</v>
      </c>
      <c r="D496" s="2">
        <v>20</v>
      </c>
      <c r="E496" s="2">
        <v>100</v>
      </c>
      <c r="F496" s="27">
        <v>1.8921475875118259E-2</v>
      </c>
      <c r="G496" s="14">
        <v>41.212121212121197</v>
      </c>
      <c r="H496" s="2">
        <v>59</v>
      </c>
      <c r="I496" s="27">
        <v>9.1986280012472717E-3</v>
      </c>
      <c r="J496" s="14">
        <v>39.393940000000001</v>
      </c>
      <c r="K496" s="27">
        <v>0.96666666666666667</v>
      </c>
      <c r="L496" s="2">
        <v>75</v>
      </c>
      <c r="M496" s="27">
        <v>1.0755772264448587E-2</v>
      </c>
      <c r="N496" s="2">
        <v>38.181818181818102</v>
      </c>
      <c r="O496" s="2">
        <v>203</v>
      </c>
      <c r="P496" s="27">
        <v>2.464788732394366E-2</v>
      </c>
      <c r="Q496" s="14">
        <v>54.545454545454497</v>
      </c>
      <c r="R496" s="2">
        <v>152</v>
      </c>
      <c r="S496" s="27">
        <v>1.5581752947206561E-2</v>
      </c>
      <c r="T496" s="14">
        <v>56.363636</v>
      </c>
      <c r="U496" s="27">
        <v>1.0266666666666666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1824</v>
      </c>
      <c r="B497" s="2">
        <v>0</v>
      </c>
      <c r="C497" s="27">
        <v>0</v>
      </c>
      <c r="D497" s="2">
        <v>80</v>
      </c>
      <c r="E497" s="2">
        <v>7</v>
      </c>
      <c r="F497" s="27">
        <v>1.3245033112582781E-3</v>
      </c>
      <c r="G497" s="14">
        <v>9.0909090909090899</v>
      </c>
      <c r="H497" s="2">
        <v>0</v>
      </c>
      <c r="I497" s="27">
        <v>0</v>
      </c>
      <c r="J497" s="14">
        <v>18.787877999999999</v>
      </c>
      <c r="K497" s="27"/>
      <c r="L497" s="2">
        <v>34</v>
      </c>
      <c r="M497" s="27">
        <v>4.8759500932166926E-3</v>
      </c>
      <c r="N497" s="2">
        <v>30.909090909090899</v>
      </c>
      <c r="O497" s="2">
        <v>7</v>
      </c>
      <c r="P497" s="27">
        <v>8.4992714910150555E-4</v>
      </c>
      <c r="Q497" s="14">
        <v>9.0909090909090899</v>
      </c>
      <c r="R497" s="2">
        <v>0</v>
      </c>
      <c r="S497" s="27">
        <v>0</v>
      </c>
      <c r="T497" s="14">
        <v>18.787877999999999</v>
      </c>
      <c r="U497" s="27">
        <v>-1</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1825</v>
      </c>
      <c r="B498" s="2">
        <v>17</v>
      </c>
      <c r="C498" s="27">
        <v>4.0767386091127098E-3</v>
      </c>
      <c r="D498" s="2">
        <v>16.363636363636299</v>
      </c>
      <c r="E498" s="2">
        <v>0</v>
      </c>
      <c r="F498" s="27">
        <v>0</v>
      </c>
      <c r="G498" s="14">
        <v>16.969696969696901</v>
      </c>
      <c r="H498" s="2">
        <v>12</v>
      </c>
      <c r="I498" s="27">
        <v>1.8709073900841909E-3</v>
      </c>
      <c r="J498" s="14">
        <v>11.515152</v>
      </c>
      <c r="K498" s="27">
        <v>-0.29411764705882354</v>
      </c>
      <c r="L498" s="2">
        <v>17</v>
      </c>
      <c r="M498" s="27">
        <v>2.4379750466083463E-3</v>
      </c>
      <c r="N498" s="2">
        <v>16.363636363636299</v>
      </c>
      <c r="O498" s="2">
        <v>40</v>
      </c>
      <c r="P498" s="27">
        <v>4.8567265662943174E-3</v>
      </c>
      <c r="Q498" s="14">
        <v>24.848484848484802</v>
      </c>
      <c r="R498" s="2">
        <v>12</v>
      </c>
      <c r="S498" s="27">
        <v>1.2301383905689389E-3</v>
      </c>
      <c r="T498" s="14">
        <v>11.515152</v>
      </c>
      <c r="U498" s="27">
        <v>-0.29411764705882354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1826</v>
      </c>
      <c r="B499" s="2">
        <v>13</v>
      </c>
      <c r="C499" s="27">
        <v>3.1175059952038369E-3</v>
      </c>
      <c r="D499" s="2">
        <v>10.303030303030299</v>
      </c>
      <c r="E499" s="2">
        <v>93</v>
      </c>
      <c r="F499" s="27">
        <v>1.7596972563859982E-2</v>
      </c>
      <c r="G499" s="14">
        <v>41.212121212121197</v>
      </c>
      <c r="H499" s="2">
        <v>47</v>
      </c>
      <c r="I499" s="27">
        <v>7.3277206111630805E-3</v>
      </c>
      <c r="J499" s="14">
        <v>35.151516000000001</v>
      </c>
      <c r="K499" s="27">
        <v>2.6153846153846154</v>
      </c>
      <c r="L499" s="2">
        <v>24</v>
      </c>
      <c r="M499" s="27">
        <v>3.4418471246235481E-3</v>
      </c>
      <c r="N499" s="2">
        <v>13.9393939393939</v>
      </c>
      <c r="O499" s="2">
        <v>156</v>
      </c>
      <c r="P499" s="27">
        <v>1.8941233608547839E-2</v>
      </c>
      <c r="Q499" s="14">
        <v>50.909090909090899</v>
      </c>
      <c r="R499" s="2">
        <v>140</v>
      </c>
      <c r="S499" s="27">
        <v>1.4351614556637622E-2</v>
      </c>
      <c r="T499" s="14">
        <v>53.3333321</v>
      </c>
      <c r="U499" s="27">
        <v>4.833333333333333</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1827</v>
      </c>
      <c r="B500" s="2">
        <v>42</v>
      </c>
      <c r="C500" s="27">
        <v>1.0071942446043165E-2</v>
      </c>
      <c r="D500" s="2">
        <v>23.636363636363601</v>
      </c>
      <c r="E500" s="2">
        <v>47</v>
      </c>
      <c r="F500" s="27">
        <v>8.8930936613055827E-3</v>
      </c>
      <c r="G500" s="14">
        <v>21.2121212121212</v>
      </c>
      <c r="H500" s="2">
        <v>64</v>
      </c>
      <c r="I500" s="27">
        <v>9.978172747115684E-3</v>
      </c>
      <c r="J500" s="14">
        <v>46.6666679</v>
      </c>
      <c r="K500" s="27">
        <v>0.52380952380952384</v>
      </c>
      <c r="L500" s="2">
        <v>51</v>
      </c>
      <c r="M500" s="27">
        <v>7.3139251398250393E-3</v>
      </c>
      <c r="N500" s="2">
        <v>24.848484848484802</v>
      </c>
      <c r="O500" s="2">
        <v>145</v>
      </c>
      <c r="P500" s="27">
        <v>1.7605633802816902E-2</v>
      </c>
      <c r="Q500" s="14">
        <v>46.6666666666666</v>
      </c>
      <c r="R500" s="2">
        <v>64</v>
      </c>
      <c r="S500" s="27">
        <v>6.5607380830343415E-3</v>
      </c>
      <c r="T500" s="14">
        <v>46.6666679</v>
      </c>
      <c r="U500" s="27">
        <v>0.25490196078431371</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1816</v>
      </c>
      <c r="B501" s="2">
        <v>3802</v>
      </c>
      <c r="C501" s="27">
        <v>0.91175059952038373</v>
      </c>
      <c r="D501" s="2">
        <v>172.72727272727201</v>
      </c>
      <c r="E501" s="2">
        <v>4841</v>
      </c>
      <c r="F501" s="27">
        <v>0.91598864711447492</v>
      </c>
      <c r="G501" s="14">
        <v>203.030303030303</v>
      </c>
      <c r="H501" s="2">
        <v>5814</v>
      </c>
      <c r="I501" s="27">
        <v>0.90645463049579045</v>
      </c>
      <c r="J501" s="14">
        <v>343.63635299999999</v>
      </c>
      <c r="K501" s="27">
        <v>0.52919516044187265</v>
      </c>
      <c r="L501" s="2">
        <v>6254</v>
      </c>
      <c r="M501" s="27">
        <v>0.89688799655815288</v>
      </c>
      <c r="N501" s="2">
        <v>214.54545454545399</v>
      </c>
      <c r="O501" s="2">
        <v>7419</v>
      </c>
      <c r="P501" s="27">
        <v>0.90080135988343857</v>
      </c>
      <c r="Q501" s="14">
        <v>203.030303030303</v>
      </c>
      <c r="R501" s="2">
        <v>8576</v>
      </c>
      <c r="S501" s="27">
        <v>0.8791389031266017</v>
      </c>
      <c r="T501" s="14">
        <v>364.84848</v>
      </c>
      <c r="U501" s="27">
        <v>0.37128237927726254</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1764</v>
      </c>
      <c r="B502" s="2">
        <v>3146</v>
      </c>
      <c r="C502" s="27">
        <v>0.75443645083932853</v>
      </c>
      <c r="D502" s="2">
        <v>152.72727272727201</v>
      </c>
      <c r="E502" s="2">
        <v>4040</v>
      </c>
      <c r="F502" s="27">
        <v>0.76442762535477771</v>
      </c>
      <c r="G502" s="14">
        <v>200</v>
      </c>
      <c r="H502" s="2">
        <v>4822</v>
      </c>
      <c r="I502" s="27">
        <v>0.7517929529154973</v>
      </c>
      <c r="J502" s="14">
        <v>323.03030000000001</v>
      </c>
      <c r="K502" s="27">
        <v>0.53273998728544181</v>
      </c>
      <c r="L502" s="2">
        <v>5078</v>
      </c>
      <c r="M502" s="27">
        <v>0.728237487451599</v>
      </c>
      <c r="N502" s="2">
        <v>205.45454545454501</v>
      </c>
      <c r="O502" s="2">
        <v>5863</v>
      </c>
      <c r="P502" s="27">
        <v>0.71187469645458956</v>
      </c>
      <c r="Q502" s="14">
        <v>244.24242424242399</v>
      </c>
      <c r="R502" s="2">
        <v>6849</v>
      </c>
      <c r="S502" s="27">
        <v>0.70210148641722192</v>
      </c>
      <c r="T502" s="14">
        <v>350.90910000000002</v>
      </c>
      <c r="U502" s="27">
        <v>0.34875935407640801</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1818</v>
      </c>
      <c r="B503" s="2">
        <v>1978</v>
      </c>
      <c r="C503" s="27">
        <v>0.47434052757793765</v>
      </c>
      <c r="D503" s="2">
        <v>125.454545454545</v>
      </c>
      <c r="E503" s="2">
        <v>2313</v>
      </c>
      <c r="F503" s="27">
        <v>0.43765373699148535</v>
      </c>
      <c r="G503" s="14">
        <v>178.78787878787799</v>
      </c>
      <c r="H503" s="2">
        <v>2805</v>
      </c>
      <c r="I503" s="27">
        <v>0.43732460243217963</v>
      </c>
      <c r="J503" s="14">
        <v>266.06060000000002</v>
      </c>
      <c r="K503" s="27">
        <v>0.41809908998988876</v>
      </c>
      <c r="L503" s="2">
        <v>3040</v>
      </c>
      <c r="M503" s="27">
        <v>0.43596730245231607</v>
      </c>
      <c r="N503" s="2">
        <v>169.69696969696901</v>
      </c>
      <c r="O503" s="2">
        <v>3164</v>
      </c>
      <c r="P503" s="27">
        <v>0.38416707139388051</v>
      </c>
      <c r="Q503" s="14">
        <v>213.939393939393</v>
      </c>
      <c r="R503" s="2">
        <v>3781</v>
      </c>
      <c r="S503" s="27">
        <v>0.38759610456176319</v>
      </c>
      <c r="T503" s="14">
        <v>279.39395100000002</v>
      </c>
      <c r="U503" s="27">
        <v>0.24374999999999999</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1819</v>
      </c>
      <c r="B504" s="2">
        <v>410</v>
      </c>
      <c r="C504" s="27">
        <v>9.8321342925659472E-2</v>
      </c>
      <c r="D504" s="2">
        <v>78.181818181818201</v>
      </c>
      <c r="E504" s="2">
        <v>405</v>
      </c>
      <c r="F504" s="27">
        <v>7.6631977294228951E-2</v>
      </c>
      <c r="G504" s="14">
        <v>103.030303030303</v>
      </c>
      <c r="H504" s="2">
        <v>690</v>
      </c>
      <c r="I504" s="27">
        <v>0.10757717492984098</v>
      </c>
      <c r="J504" s="14">
        <v>124.242424</v>
      </c>
      <c r="K504" s="27">
        <v>0.68292682926829273</v>
      </c>
      <c r="L504" s="2">
        <v>575</v>
      </c>
      <c r="M504" s="27">
        <v>8.2460920694105835E-2</v>
      </c>
      <c r="N504" s="2">
        <v>88.484848484848399</v>
      </c>
      <c r="O504" s="2">
        <v>519</v>
      </c>
      <c r="P504" s="27">
        <v>6.3016027197668772E-2</v>
      </c>
      <c r="Q504" s="14">
        <v>110.30303030303</v>
      </c>
      <c r="R504" s="2">
        <v>832</v>
      </c>
      <c r="S504" s="27">
        <v>8.5289595079446431E-2</v>
      </c>
      <c r="T504" s="14">
        <v>132.121216</v>
      </c>
      <c r="U504" s="27">
        <v>0.44695652173913042</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1820</v>
      </c>
      <c r="B505" s="2">
        <v>196</v>
      </c>
      <c r="C505" s="27">
        <v>4.7002398081534773E-2</v>
      </c>
      <c r="D505" s="2">
        <v>44.848484848484802</v>
      </c>
      <c r="E505" s="2">
        <v>575</v>
      </c>
      <c r="F505" s="27">
        <v>0.10879848628192999</v>
      </c>
      <c r="G505" s="14">
        <v>113.939393939393</v>
      </c>
      <c r="H505" s="2">
        <v>332</v>
      </c>
      <c r="I505" s="27">
        <v>5.176177112566261E-2</v>
      </c>
      <c r="J505" s="14">
        <v>99.393936199999999</v>
      </c>
      <c r="K505" s="27">
        <v>0.69387755102040816</v>
      </c>
      <c r="L505" s="2">
        <v>472</v>
      </c>
      <c r="M505" s="27">
        <v>6.7689660117596445E-2</v>
      </c>
      <c r="N505" s="2">
        <v>74.545454545454504</v>
      </c>
      <c r="O505" s="2">
        <v>748</v>
      </c>
      <c r="P505" s="27">
        <v>9.0820786789703734E-2</v>
      </c>
      <c r="Q505" s="14">
        <v>116.363636363636</v>
      </c>
      <c r="R505" s="2">
        <v>503</v>
      </c>
      <c r="S505" s="27">
        <v>5.1563300871348028E-2</v>
      </c>
      <c r="T505" s="14">
        <v>118.78788</v>
      </c>
      <c r="U505" s="27">
        <v>6.5677966101694921E-2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1821</v>
      </c>
      <c r="B506" s="2">
        <v>1372</v>
      </c>
      <c r="C506" s="27">
        <v>0.3290167865707434</v>
      </c>
      <c r="D506" s="2">
        <v>100</v>
      </c>
      <c r="E506" s="2">
        <v>1333</v>
      </c>
      <c r="F506" s="27">
        <v>0.25222327341532641</v>
      </c>
      <c r="G506" s="14">
        <v>132.12121212121201</v>
      </c>
      <c r="H506" s="2">
        <v>1783</v>
      </c>
      <c r="I506" s="27">
        <v>0.27798565637667599</v>
      </c>
      <c r="J506" s="14">
        <v>213.33332799999999</v>
      </c>
      <c r="K506" s="27">
        <v>0.29956268221574345</v>
      </c>
      <c r="L506" s="2">
        <v>1993</v>
      </c>
      <c r="M506" s="27">
        <v>0.28581672164061378</v>
      </c>
      <c r="N506" s="2">
        <v>132.12121212121201</v>
      </c>
      <c r="O506" s="2">
        <v>1897</v>
      </c>
      <c r="P506" s="27">
        <v>0.230330257406508</v>
      </c>
      <c r="Q506" s="14">
        <v>172.12121212121201</v>
      </c>
      <c r="R506" s="2">
        <v>2446</v>
      </c>
      <c r="S506" s="27">
        <v>0.25074320861096872</v>
      </c>
      <c r="T506" s="14">
        <v>220.606064</v>
      </c>
      <c r="U506" s="27">
        <v>0.22729553437029604</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1822</v>
      </c>
      <c r="B507" s="2">
        <v>1168</v>
      </c>
      <c r="C507" s="27">
        <v>0.28009592326139088</v>
      </c>
      <c r="D507" s="2">
        <v>108.484848484848</v>
      </c>
      <c r="E507" s="2">
        <v>1727</v>
      </c>
      <c r="F507" s="27">
        <v>0.32677388836329235</v>
      </c>
      <c r="G507" s="14">
        <v>144.24242424242399</v>
      </c>
      <c r="H507" s="2">
        <v>2017</v>
      </c>
      <c r="I507" s="27">
        <v>0.31446835048331773</v>
      </c>
      <c r="J507" s="14">
        <v>224.84848</v>
      </c>
      <c r="K507" s="27">
        <v>0.72688356164383561</v>
      </c>
      <c r="L507" s="2">
        <v>2038</v>
      </c>
      <c r="M507" s="27">
        <v>0.29227018499928292</v>
      </c>
      <c r="N507" s="2">
        <v>145.45454545454501</v>
      </c>
      <c r="O507" s="2">
        <v>2699</v>
      </c>
      <c r="P507" s="27">
        <v>0.32770762506070911</v>
      </c>
      <c r="Q507" s="14">
        <v>173.939393939393</v>
      </c>
      <c r="R507" s="2">
        <v>3068</v>
      </c>
      <c r="S507" s="27">
        <v>0.31450538185545873</v>
      </c>
      <c r="T507" s="14">
        <v>243.636368</v>
      </c>
      <c r="U507" s="27">
        <v>0.50539744847890089</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1765</v>
      </c>
      <c r="B508" s="2">
        <v>656</v>
      </c>
      <c r="C508" s="27">
        <v>0.15731414868105514</v>
      </c>
      <c r="D508" s="2">
        <v>112.72727272727199</v>
      </c>
      <c r="E508" s="2">
        <v>801</v>
      </c>
      <c r="F508" s="27">
        <v>0.15156102175969727</v>
      </c>
      <c r="G508" s="14">
        <v>104.84848484848401</v>
      </c>
      <c r="H508" s="2">
        <v>992</v>
      </c>
      <c r="I508" s="27">
        <v>0.15466167758029312</v>
      </c>
      <c r="J508" s="14">
        <v>183.636368</v>
      </c>
      <c r="K508" s="27">
        <v>0.51219512195121952</v>
      </c>
      <c r="L508" s="2">
        <v>1176</v>
      </c>
      <c r="M508" s="27">
        <v>0.16865050910655385</v>
      </c>
      <c r="N508" s="2">
        <v>143.636363636363</v>
      </c>
      <c r="O508" s="2">
        <v>1556</v>
      </c>
      <c r="P508" s="27">
        <v>0.18892666342884895</v>
      </c>
      <c r="Q508" s="14">
        <v>156.969696969696</v>
      </c>
      <c r="R508" s="2">
        <v>1727</v>
      </c>
      <c r="S508" s="27">
        <v>0.17703741670937981</v>
      </c>
      <c r="T508" s="14">
        <v>218.18182400000001</v>
      </c>
      <c r="U508" s="27">
        <v>0.46853741496598639</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1766</v>
      </c>
      <c r="B509" s="2">
        <v>274</v>
      </c>
      <c r="C509" s="27">
        <v>6.5707434052757793E-2</v>
      </c>
      <c r="D509" s="2">
        <v>87.878787878787904</v>
      </c>
      <c r="E509" s="2">
        <v>303</v>
      </c>
      <c r="F509" s="27">
        <v>5.7332071901608328E-2</v>
      </c>
      <c r="G509" s="14">
        <v>74.545454545454504</v>
      </c>
      <c r="H509" s="2">
        <v>407</v>
      </c>
      <c r="I509" s="27">
        <v>6.3454942313688811E-2</v>
      </c>
      <c r="J509" s="14">
        <v>128.484848</v>
      </c>
      <c r="K509" s="27">
        <v>0.48540145985401462</v>
      </c>
      <c r="L509" s="2">
        <v>502</v>
      </c>
      <c r="M509" s="27">
        <v>7.1991969023375874E-2</v>
      </c>
      <c r="N509" s="2">
        <v>101.818181818181</v>
      </c>
      <c r="O509" s="2">
        <v>523</v>
      </c>
      <c r="P509" s="27">
        <v>6.3501699854298196E-2</v>
      </c>
      <c r="Q509" s="14">
        <v>95.757575757575694</v>
      </c>
      <c r="R509" s="2">
        <v>675</v>
      </c>
      <c r="S509" s="27">
        <v>6.9195284469502821E-2</v>
      </c>
      <c r="T509" s="14">
        <v>137.57576</v>
      </c>
      <c r="U509" s="27">
        <v>0.34462151394422313</v>
      </c>
      <c r="V509" s="2">
        <v>70793</v>
      </c>
      <c r="W509" s="27">
        <v>6.3E-2</v>
      </c>
      <c r="X509" s="2">
        <v>1122</v>
      </c>
      <c r="Y509" s="2">
        <v>76812</v>
      </c>
      <c r="Z509" s="27">
        <v>6.2E-2</v>
      </c>
      <c r="AA509" s="14">
        <v>1082.42</v>
      </c>
      <c r="AB509" s="2">
        <v>86327</v>
      </c>
      <c r="AC509" s="27">
        <v>6.3E-2</v>
      </c>
      <c r="AD509" s="14">
        <v>1368.48</v>
      </c>
      <c r="AE509" s="27">
        <v>0.219</v>
      </c>
    </row>
    <row r="510" spans="1:31" x14ac:dyDescent="0.3">
      <c r="A510" t="s">
        <v>1823</v>
      </c>
      <c r="B510" s="2">
        <v>114</v>
      </c>
      <c r="C510" s="27">
        <v>2.7338129496402876E-2</v>
      </c>
      <c r="D510" s="2">
        <v>48.484848484848399</v>
      </c>
      <c r="E510" s="2">
        <v>86</v>
      </c>
      <c r="F510" s="27">
        <v>1.6272469252601705E-2</v>
      </c>
      <c r="G510" s="14">
        <v>38.787878787878697</v>
      </c>
      <c r="H510" s="2">
        <v>133</v>
      </c>
      <c r="I510" s="27">
        <v>2.073589024009978E-2</v>
      </c>
      <c r="J510" s="14">
        <v>41.212119999999999</v>
      </c>
      <c r="K510" s="27">
        <v>0.16666666666666666</v>
      </c>
      <c r="L510" s="2">
        <v>231</v>
      </c>
      <c r="M510" s="27">
        <v>3.3127778574501651E-2</v>
      </c>
      <c r="N510" s="2">
        <v>55.757575757575701</v>
      </c>
      <c r="O510" s="2">
        <v>149</v>
      </c>
      <c r="P510" s="27">
        <v>1.8091306459446333E-2</v>
      </c>
      <c r="Q510" s="14">
        <v>52.121212121212103</v>
      </c>
      <c r="R510" s="2">
        <v>338</v>
      </c>
      <c r="S510" s="27">
        <v>3.4648898001025115E-2</v>
      </c>
      <c r="T510" s="14">
        <v>80</v>
      </c>
      <c r="U510" s="27">
        <v>0.46320346320346323</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1824</v>
      </c>
      <c r="B511" s="2">
        <v>11</v>
      </c>
      <c r="C511" s="27">
        <v>2.6378896882494006E-3</v>
      </c>
      <c r="D511" s="2">
        <v>11.5151515151515</v>
      </c>
      <c r="E511" s="2">
        <v>28</v>
      </c>
      <c r="F511" s="27">
        <v>5.2980132450331126E-3</v>
      </c>
      <c r="G511" s="14">
        <v>27.272727272727199</v>
      </c>
      <c r="H511" s="2">
        <v>88</v>
      </c>
      <c r="I511" s="27">
        <v>1.3719987527284067E-2</v>
      </c>
      <c r="J511" s="14">
        <v>33.3333321</v>
      </c>
      <c r="K511" s="27">
        <v>7</v>
      </c>
      <c r="L511" s="2">
        <v>32</v>
      </c>
      <c r="M511" s="27">
        <v>4.5891294994980644E-3</v>
      </c>
      <c r="N511" s="2">
        <v>22.424242424242401</v>
      </c>
      <c r="O511" s="2">
        <v>43</v>
      </c>
      <c r="P511" s="27">
        <v>5.2209810587663915E-3</v>
      </c>
      <c r="Q511" s="14">
        <v>29.696969696969699</v>
      </c>
      <c r="R511" s="2">
        <v>163</v>
      </c>
      <c r="S511" s="27">
        <v>1.6709379805228089E-2</v>
      </c>
      <c r="T511" s="14">
        <v>59.393940000000001</v>
      </c>
      <c r="U511" s="27">
        <v>4.09375</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1825</v>
      </c>
      <c r="B512" s="2">
        <v>0</v>
      </c>
      <c r="C512" s="27">
        <v>0</v>
      </c>
      <c r="D512" s="2">
        <v>80</v>
      </c>
      <c r="E512" s="2">
        <v>0</v>
      </c>
      <c r="F512" s="27">
        <v>0</v>
      </c>
      <c r="G512" s="14">
        <v>16.969696969696901</v>
      </c>
      <c r="H512" s="2">
        <v>0</v>
      </c>
      <c r="I512" s="27">
        <v>0</v>
      </c>
      <c r="J512" s="14">
        <v>18.787877999999999</v>
      </c>
      <c r="K512" s="27"/>
      <c r="L512" s="2">
        <v>27</v>
      </c>
      <c r="M512" s="27">
        <v>3.8720780152014913E-3</v>
      </c>
      <c r="N512" s="2">
        <v>15.151515151515101</v>
      </c>
      <c r="O512" s="2">
        <v>0</v>
      </c>
      <c r="P512" s="27">
        <v>0</v>
      </c>
      <c r="Q512" s="14">
        <v>16.969696969696901</v>
      </c>
      <c r="R512" s="2">
        <v>13</v>
      </c>
      <c r="S512" s="27">
        <v>1.3326499231163505E-3</v>
      </c>
      <c r="T512" s="14">
        <v>13.333333</v>
      </c>
      <c r="U512" s="27">
        <v>-0.51851851851851849</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1826</v>
      </c>
      <c r="B513" s="2">
        <v>103</v>
      </c>
      <c r="C513" s="27">
        <v>2.4700239808153477E-2</v>
      </c>
      <c r="D513" s="2">
        <v>47.878787878787797</v>
      </c>
      <c r="E513" s="2">
        <v>58</v>
      </c>
      <c r="F513" s="27">
        <v>1.097445600756859E-2</v>
      </c>
      <c r="G513" s="14">
        <v>30.303030303030301</v>
      </c>
      <c r="H513" s="2">
        <v>45</v>
      </c>
      <c r="I513" s="27">
        <v>7.0159027128157154E-3</v>
      </c>
      <c r="J513" s="14">
        <v>27.878788</v>
      </c>
      <c r="K513" s="27">
        <v>-0.56310679611650483</v>
      </c>
      <c r="L513" s="2">
        <v>172</v>
      </c>
      <c r="M513" s="27">
        <v>2.4666571059802092E-2</v>
      </c>
      <c r="N513" s="2">
        <v>54.545454545454497</v>
      </c>
      <c r="O513" s="2">
        <v>106</v>
      </c>
      <c r="P513" s="27">
        <v>1.2870325400679943E-2</v>
      </c>
      <c r="Q513" s="14">
        <v>39.393939393939398</v>
      </c>
      <c r="R513" s="2">
        <v>162</v>
      </c>
      <c r="S513" s="27">
        <v>1.6606868272680677E-2</v>
      </c>
      <c r="T513" s="14">
        <v>63.030304000000001</v>
      </c>
      <c r="U513" s="27">
        <v>-5.8139534883720929E-2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1827</v>
      </c>
      <c r="B514" s="2">
        <v>160</v>
      </c>
      <c r="C514" s="27">
        <v>3.8369304556354913E-2</v>
      </c>
      <c r="D514" s="2">
        <v>62.424242424242401</v>
      </c>
      <c r="E514" s="2">
        <v>217</v>
      </c>
      <c r="F514" s="27">
        <v>4.105960264900662E-2</v>
      </c>
      <c r="G514" s="14">
        <v>65.454545454545396</v>
      </c>
      <c r="H514" s="2">
        <v>274</v>
      </c>
      <c r="I514" s="27">
        <v>4.2719052073589024E-2</v>
      </c>
      <c r="J514" s="14">
        <v>115.151512</v>
      </c>
      <c r="K514" s="27">
        <v>0.71250000000000002</v>
      </c>
      <c r="L514" s="2">
        <v>271</v>
      </c>
      <c r="M514" s="27">
        <v>3.8864190448874229E-2</v>
      </c>
      <c r="N514" s="2">
        <v>79.393939393939405</v>
      </c>
      <c r="O514" s="2">
        <v>374</v>
      </c>
      <c r="P514" s="27">
        <v>4.5410393394851867E-2</v>
      </c>
      <c r="Q514" s="14">
        <v>83.636363636363598</v>
      </c>
      <c r="R514" s="2">
        <v>337</v>
      </c>
      <c r="S514" s="27">
        <v>3.4546386468477706E-2</v>
      </c>
      <c r="T514" s="14">
        <v>116.969696</v>
      </c>
      <c r="U514" s="27">
        <v>0.24354243542435425</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1767</v>
      </c>
      <c r="B515" s="2">
        <v>382</v>
      </c>
      <c r="C515" s="27">
        <v>9.1606714628297364E-2</v>
      </c>
      <c r="D515" s="2">
        <v>66.6666666666666</v>
      </c>
      <c r="E515" s="2">
        <v>498</v>
      </c>
      <c r="F515" s="27">
        <v>9.4228949858088926E-2</v>
      </c>
      <c r="G515" s="14">
        <v>88.484848484848399</v>
      </c>
      <c r="H515" s="2">
        <v>585</v>
      </c>
      <c r="I515" s="27">
        <v>9.1206735266604305E-2</v>
      </c>
      <c r="J515" s="14">
        <v>123.63636</v>
      </c>
      <c r="K515" s="27">
        <v>0.53141361256544506</v>
      </c>
      <c r="L515" s="2">
        <v>674</v>
      </c>
      <c r="M515" s="27">
        <v>9.6658540083177966E-2</v>
      </c>
      <c r="N515" s="2">
        <v>88.484848484848399</v>
      </c>
      <c r="O515" s="2">
        <v>1033</v>
      </c>
      <c r="P515" s="27">
        <v>0.12542496357455074</v>
      </c>
      <c r="Q515" s="14">
        <v>135.75757575757501</v>
      </c>
      <c r="R515" s="2">
        <v>1052</v>
      </c>
      <c r="S515" s="27">
        <v>0.10784213223987699</v>
      </c>
      <c r="T515" s="14">
        <v>158.18182400000001</v>
      </c>
      <c r="U515" s="27">
        <v>0.56083086053412468</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1823</v>
      </c>
      <c r="B516" s="2">
        <v>246</v>
      </c>
      <c r="C516" s="27">
        <v>5.8992805755395686E-2</v>
      </c>
      <c r="D516" s="2">
        <v>58.181818181818201</v>
      </c>
      <c r="E516" s="2">
        <v>211</v>
      </c>
      <c r="F516" s="27">
        <v>3.9924314096499526E-2</v>
      </c>
      <c r="G516" s="14">
        <v>59.393939393939398</v>
      </c>
      <c r="H516" s="2">
        <v>233</v>
      </c>
      <c r="I516" s="27">
        <v>3.6326785157468039E-2</v>
      </c>
      <c r="J516" s="14">
        <v>98.181816100000006</v>
      </c>
      <c r="K516" s="27">
        <v>-5.2845528455284556E-2</v>
      </c>
      <c r="L516" s="2">
        <v>417</v>
      </c>
      <c r="M516" s="27">
        <v>5.9802093790334146E-2</v>
      </c>
      <c r="N516" s="2">
        <v>72.727272727272705</v>
      </c>
      <c r="O516" s="2">
        <v>527</v>
      </c>
      <c r="P516" s="27">
        <v>6.3987372510927634E-2</v>
      </c>
      <c r="Q516" s="14">
        <v>114.54545454545401</v>
      </c>
      <c r="R516" s="2">
        <v>395</v>
      </c>
      <c r="S516" s="27">
        <v>4.0492055356227574E-2</v>
      </c>
      <c r="T516" s="14">
        <v>102.42424</v>
      </c>
      <c r="U516" s="27">
        <v>-5.2757793764988008E-2</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1824</v>
      </c>
      <c r="B517" s="2">
        <v>36</v>
      </c>
      <c r="C517" s="27">
        <v>8.6330935251798559E-3</v>
      </c>
      <c r="D517" s="2">
        <v>20</v>
      </c>
      <c r="E517" s="2">
        <v>19</v>
      </c>
      <c r="F517" s="27">
        <v>3.5950804162724692E-3</v>
      </c>
      <c r="G517" s="14">
        <v>13.9393939393939</v>
      </c>
      <c r="H517" s="2">
        <v>0</v>
      </c>
      <c r="I517" s="27">
        <v>0</v>
      </c>
      <c r="J517" s="14">
        <v>18.787877999999999</v>
      </c>
      <c r="K517" s="27">
        <v>-1</v>
      </c>
      <c r="L517" s="2">
        <v>64</v>
      </c>
      <c r="M517" s="27">
        <v>9.1782589989961288E-3</v>
      </c>
      <c r="N517" s="2">
        <v>27.272727272727199</v>
      </c>
      <c r="O517" s="2">
        <v>53</v>
      </c>
      <c r="P517" s="27">
        <v>6.4351627003399713E-3</v>
      </c>
      <c r="Q517" s="14">
        <v>27.272727272727199</v>
      </c>
      <c r="R517" s="2">
        <v>13</v>
      </c>
      <c r="S517" s="27">
        <v>1.3326499231163505E-3</v>
      </c>
      <c r="T517" s="14">
        <v>13.939394</v>
      </c>
      <c r="U517" s="27">
        <v>-0.796875</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1825</v>
      </c>
      <c r="B518" s="2">
        <v>44</v>
      </c>
      <c r="C518" s="27">
        <v>1.0551558752997603E-2</v>
      </c>
      <c r="D518" s="2">
        <v>33.3333333333333</v>
      </c>
      <c r="E518" s="2">
        <v>66</v>
      </c>
      <c r="F518" s="27">
        <v>1.2488174077578051E-2</v>
      </c>
      <c r="G518" s="14">
        <v>37.5757575757575</v>
      </c>
      <c r="H518" s="2">
        <v>10</v>
      </c>
      <c r="I518" s="27">
        <v>1.5590894917368258E-3</v>
      </c>
      <c r="J518" s="14">
        <v>9.0909089999999999</v>
      </c>
      <c r="K518" s="27">
        <v>-0.77272727272727271</v>
      </c>
      <c r="L518" s="2">
        <v>78</v>
      </c>
      <c r="M518" s="27">
        <v>1.1186003155026531E-2</v>
      </c>
      <c r="N518" s="2">
        <v>38.181818181818102</v>
      </c>
      <c r="O518" s="2">
        <v>86</v>
      </c>
      <c r="P518" s="27">
        <v>1.0441962117532783E-2</v>
      </c>
      <c r="Q518" s="14">
        <v>40</v>
      </c>
      <c r="R518" s="2">
        <v>22</v>
      </c>
      <c r="S518" s="27">
        <v>2.2552537160430547E-3</v>
      </c>
      <c r="T518" s="14">
        <v>11.515152</v>
      </c>
      <c r="U518" s="27">
        <v>-0.71794871794871795</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1826</v>
      </c>
      <c r="B519" s="2">
        <v>166</v>
      </c>
      <c r="C519" s="27">
        <v>3.9808153477218222E-2</v>
      </c>
      <c r="D519" s="2">
        <v>45.454545454545404</v>
      </c>
      <c r="E519" s="2">
        <v>126</v>
      </c>
      <c r="F519" s="27">
        <v>2.3841059602649008E-2</v>
      </c>
      <c r="G519" s="14">
        <v>43.636363636363598</v>
      </c>
      <c r="H519" s="2">
        <v>223</v>
      </c>
      <c r="I519" s="27">
        <v>3.4767695665731214E-2</v>
      </c>
      <c r="J519" s="14">
        <v>97.575760000000002</v>
      </c>
      <c r="K519" s="27">
        <v>0.34337349397590361</v>
      </c>
      <c r="L519" s="2">
        <v>275</v>
      </c>
      <c r="M519" s="27">
        <v>3.9437831636311489E-2</v>
      </c>
      <c r="N519" s="2">
        <v>59.393939393939398</v>
      </c>
      <c r="O519" s="2">
        <v>388</v>
      </c>
      <c r="P519" s="27">
        <v>4.7110247693054878E-2</v>
      </c>
      <c r="Q519" s="14">
        <v>100</v>
      </c>
      <c r="R519" s="2">
        <v>360</v>
      </c>
      <c r="S519" s="27">
        <v>3.6904151717068172E-2</v>
      </c>
      <c r="T519" s="14">
        <v>102.42424</v>
      </c>
      <c r="U519" s="27">
        <v>0.30909090909090908</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1827</v>
      </c>
      <c r="B520" s="2">
        <v>136</v>
      </c>
      <c r="C520" s="27">
        <v>3.2613908872901679E-2</v>
      </c>
      <c r="D520" s="2">
        <v>41.212121212121197</v>
      </c>
      <c r="E520" s="2">
        <v>287</v>
      </c>
      <c r="F520" s="27">
        <v>5.4304635761589407E-2</v>
      </c>
      <c r="G520" s="14">
        <v>63.636363636363598</v>
      </c>
      <c r="H520" s="2">
        <v>352</v>
      </c>
      <c r="I520" s="27">
        <v>5.4879950109136266E-2</v>
      </c>
      <c r="J520" s="14">
        <v>90.909090000000006</v>
      </c>
      <c r="K520" s="27">
        <v>1.588235294117647</v>
      </c>
      <c r="L520" s="2">
        <v>257</v>
      </c>
      <c r="M520" s="27">
        <v>3.6856446292843827E-2</v>
      </c>
      <c r="N520" s="2">
        <v>53.939393939393902</v>
      </c>
      <c r="O520" s="2">
        <v>506</v>
      </c>
      <c r="P520" s="27">
        <v>6.143759106362312E-2</v>
      </c>
      <c r="Q520" s="14">
        <v>89.696969696969703</v>
      </c>
      <c r="R520" s="2">
        <v>657</v>
      </c>
      <c r="S520" s="27">
        <v>6.7350076883649412E-2</v>
      </c>
      <c r="T520" s="14">
        <v>123.63636</v>
      </c>
      <c r="U520" s="27">
        <v>1.556420233463035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122" t="s">
        <v>1832</v>
      </c>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211" t="s">
        <v>1702</v>
      </c>
      <c r="C523" s="211"/>
      <c r="D523" s="211" t="s">
        <v>1703</v>
      </c>
      <c r="E523" s="211" t="s">
        <v>1702</v>
      </c>
      <c r="F523" s="211"/>
      <c r="G523" s="211" t="s">
        <v>1703</v>
      </c>
      <c r="H523" s="211" t="s">
        <v>1702</v>
      </c>
      <c r="I523" s="211"/>
      <c r="J523" s="211" t="s">
        <v>1703</v>
      </c>
      <c r="K523" t="s">
        <v>172</v>
      </c>
      <c r="L523" s="211" t="s">
        <v>1702</v>
      </c>
      <c r="M523" s="211"/>
      <c r="N523" s="211" t="s">
        <v>1703</v>
      </c>
      <c r="O523" s="211" t="s">
        <v>1702</v>
      </c>
      <c r="P523" s="211"/>
      <c r="Q523" s="211" t="s">
        <v>1703</v>
      </c>
      <c r="R523" s="211" t="s">
        <v>1702</v>
      </c>
      <c r="S523" s="211"/>
      <c r="T523" s="211" t="s">
        <v>1703</v>
      </c>
      <c r="U523" t="s">
        <v>172</v>
      </c>
      <c r="V523" s="211" t="s">
        <v>1702</v>
      </c>
      <c r="W523" s="211"/>
      <c r="X523" s="211" t="s">
        <v>1703</v>
      </c>
      <c r="Y523" s="211" t="s">
        <v>1702</v>
      </c>
      <c r="Z523" s="211"/>
      <c r="AA523" s="211" t="s">
        <v>1703</v>
      </c>
      <c r="AB523" s="211" t="s">
        <v>1702</v>
      </c>
      <c r="AC523" s="211"/>
      <c r="AD523" s="211" t="s">
        <v>1703</v>
      </c>
      <c r="AE523" t="s">
        <v>172</v>
      </c>
    </row>
    <row r="524" spans="1:31" x14ac:dyDescent="0.3">
      <c r="A524" t="s">
        <v>174</v>
      </c>
      <c r="B524" s="2">
        <v>27</v>
      </c>
      <c r="C524" s="27" t="s">
        <v>172</v>
      </c>
      <c r="D524" s="2">
        <v>17.5757575757575</v>
      </c>
      <c r="E524" s="2">
        <v>133</v>
      </c>
      <c r="F524" s="27" t="s">
        <v>172</v>
      </c>
      <c r="G524" s="14">
        <v>48.484848484848399</v>
      </c>
      <c r="H524" s="2">
        <v>198</v>
      </c>
      <c r="I524" s="27" t="s">
        <v>172</v>
      </c>
      <c r="J524" s="14">
        <v>43.636364</v>
      </c>
      <c r="K524" s="27">
        <v>6.333333333333333</v>
      </c>
      <c r="L524" s="2">
        <v>180</v>
      </c>
      <c r="M524" s="27" t="s">
        <v>172</v>
      </c>
      <c r="N524" s="2">
        <v>43.636363636363598</v>
      </c>
      <c r="O524" s="2">
        <v>210</v>
      </c>
      <c r="P524" s="27" t="s">
        <v>172</v>
      </c>
      <c r="Q524" s="14">
        <v>62.424242424242401</v>
      </c>
      <c r="R524" s="2">
        <v>279</v>
      </c>
      <c r="S524" s="27" t="s">
        <v>172</v>
      </c>
      <c r="T524" s="14">
        <v>54.5454559</v>
      </c>
      <c r="U524" s="27">
        <v>0.55000000000000004</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1800</v>
      </c>
      <c r="B525" s="2">
        <v>0</v>
      </c>
      <c r="C525" s="27">
        <v>0</v>
      </c>
      <c r="D525" s="2">
        <v>80</v>
      </c>
      <c r="E525" s="2">
        <v>45</v>
      </c>
      <c r="F525" s="27">
        <v>0.33834586466165412</v>
      </c>
      <c r="G525" s="14">
        <v>35.757575757575701</v>
      </c>
      <c r="H525" s="2">
        <v>0</v>
      </c>
      <c r="I525" s="27">
        <v>0</v>
      </c>
      <c r="J525" s="14">
        <v>18.787877999999999</v>
      </c>
      <c r="K525" s="27"/>
      <c r="L525" s="2">
        <v>18</v>
      </c>
      <c r="M525" s="27">
        <v>0.1</v>
      </c>
      <c r="N525" s="2">
        <v>13.9393939393939</v>
      </c>
      <c r="O525" s="2">
        <v>57</v>
      </c>
      <c r="P525" s="27">
        <v>0.27142857142857141</v>
      </c>
      <c r="Q525" s="14">
        <v>37.5757575757575</v>
      </c>
      <c r="R525" s="2">
        <v>53</v>
      </c>
      <c r="S525" s="27">
        <v>0.18996415770609318</v>
      </c>
      <c r="T525" s="14">
        <v>38.787880000000001</v>
      </c>
      <c r="U525" s="27">
        <v>1.9444444444444444</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1764</v>
      </c>
      <c r="B526" s="2">
        <v>0</v>
      </c>
      <c r="C526" s="27">
        <v>0</v>
      </c>
      <c r="D526" s="2">
        <v>80</v>
      </c>
      <c r="E526" s="2">
        <v>0</v>
      </c>
      <c r="F526" s="27">
        <v>0</v>
      </c>
      <c r="G526" s="14">
        <v>16.969696969696901</v>
      </c>
      <c r="H526" s="2">
        <v>0</v>
      </c>
      <c r="I526" s="27">
        <v>0</v>
      </c>
      <c r="J526" s="14">
        <v>18.787877999999999</v>
      </c>
      <c r="K526" s="197"/>
      <c r="L526" s="2">
        <v>0</v>
      </c>
      <c r="M526" s="27">
        <v>0</v>
      </c>
      <c r="N526" s="2">
        <v>80</v>
      </c>
      <c r="O526" s="2">
        <v>5</v>
      </c>
      <c r="P526" s="27">
        <v>2.3809523809523808E-2</v>
      </c>
      <c r="Q526" s="14">
        <v>4.8484848484848397</v>
      </c>
      <c r="R526" s="2">
        <v>34</v>
      </c>
      <c r="S526" s="27">
        <v>0.12186379928315412</v>
      </c>
      <c r="T526" s="14">
        <v>32.121212</v>
      </c>
      <c r="U526" s="197"/>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1818</v>
      </c>
      <c r="B527" s="2">
        <v>0</v>
      </c>
      <c r="C527" s="27">
        <v>0</v>
      </c>
      <c r="D527" s="2">
        <v>80</v>
      </c>
      <c r="E527" s="2">
        <v>0</v>
      </c>
      <c r="F527" s="27">
        <v>0</v>
      </c>
      <c r="G527" s="14">
        <v>16.969696969696901</v>
      </c>
      <c r="H527" s="2">
        <v>0</v>
      </c>
      <c r="I527" s="27">
        <v>0</v>
      </c>
      <c r="J527" s="14">
        <v>18.787877999999999</v>
      </c>
      <c r="K527" s="197"/>
      <c r="L527" s="2">
        <v>0</v>
      </c>
      <c r="M527" s="27">
        <v>0</v>
      </c>
      <c r="N527" s="2">
        <v>80</v>
      </c>
      <c r="O527" s="2">
        <v>5</v>
      </c>
      <c r="P527" s="27">
        <v>2.3809523809523808E-2</v>
      </c>
      <c r="Q527" s="14">
        <v>4.8484848484848397</v>
      </c>
      <c r="R527" s="2">
        <v>34</v>
      </c>
      <c r="S527" s="27">
        <v>0.12186379928315412</v>
      </c>
      <c r="T527" s="14">
        <v>32.121212</v>
      </c>
      <c r="U527" s="197"/>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1819</v>
      </c>
      <c r="B528" s="2">
        <v>0</v>
      </c>
      <c r="C528" s="27">
        <v>0</v>
      </c>
      <c r="D528" s="2">
        <v>80</v>
      </c>
      <c r="E528" s="2">
        <v>0</v>
      </c>
      <c r="F528" s="27">
        <v>0</v>
      </c>
      <c r="G528" s="14">
        <v>16.969696969696901</v>
      </c>
      <c r="H528" s="2">
        <v>0</v>
      </c>
      <c r="I528" s="27">
        <v>0</v>
      </c>
      <c r="J528" s="14">
        <v>18.787877999999999</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1820</v>
      </c>
      <c r="B529" s="2">
        <v>0</v>
      </c>
      <c r="C529" s="27">
        <v>0</v>
      </c>
      <c r="D529" s="2">
        <v>80</v>
      </c>
      <c r="E529" s="2">
        <v>0</v>
      </c>
      <c r="F529" s="27">
        <v>0</v>
      </c>
      <c r="G529" s="14">
        <v>16.969696969696901</v>
      </c>
      <c r="H529" s="2">
        <v>0</v>
      </c>
      <c r="I529" s="27">
        <v>0</v>
      </c>
      <c r="J529" s="14">
        <v>18.787877999999999</v>
      </c>
      <c r="L529" s="2">
        <v>0</v>
      </c>
      <c r="M529" s="27">
        <v>0</v>
      </c>
      <c r="N529" s="2">
        <v>80</v>
      </c>
      <c r="O529" s="2">
        <v>5</v>
      </c>
      <c r="P529" s="27">
        <v>2.3809523809523808E-2</v>
      </c>
      <c r="Q529" s="14">
        <v>4.8484848484848397</v>
      </c>
      <c r="R529" s="2">
        <v>0</v>
      </c>
      <c r="S529" s="27">
        <v>0</v>
      </c>
      <c r="T529" s="14">
        <v>18.787877999999999</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1821</v>
      </c>
      <c r="B530" s="2">
        <v>0</v>
      </c>
      <c r="C530" s="27">
        <v>0</v>
      </c>
      <c r="D530" s="2">
        <v>80</v>
      </c>
      <c r="E530" s="2">
        <v>0</v>
      </c>
      <c r="F530" s="27">
        <v>0</v>
      </c>
      <c r="G530" s="14">
        <v>16.969696969696901</v>
      </c>
      <c r="H530" s="2">
        <v>0</v>
      </c>
      <c r="I530" s="27">
        <v>0</v>
      </c>
      <c r="J530" s="14">
        <v>18.787877999999999</v>
      </c>
      <c r="K530" s="197"/>
      <c r="L530" s="2">
        <v>0</v>
      </c>
      <c r="M530" s="27">
        <v>0</v>
      </c>
      <c r="N530" s="2">
        <v>80</v>
      </c>
      <c r="O530" s="2">
        <v>0</v>
      </c>
      <c r="P530" s="27">
        <v>0</v>
      </c>
      <c r="Q530" s="14">
        <v>16.969696969696901</v>
      </c>
      <c r="R530" s="2">
        <v>34</v>
      </c>
      <c r="S530" s="27">
        <v>0.12186379928315412</v>
      </c>
      <c r="T530" s="14">
        <v>32.121212</v>
      </c>
      <c r="U530" s="197"/>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1822</v>
      </c>
      <c r="B531" s="2">
        <v>0</v>
      </c>
      <c r="C531" s="27">
        <v>0</v>
      </c>
      <c r="D531" s="2">
        <v>80</v>
      </c>
      <c r="E531" s="2">
        <v>0</v>
      </c>
      <c r="F531" s="27">
        <v>0</v>
      </c>
      <c r="G531" s="14">
        <v>16.969696969696901</v>
      </c>
      <c r="H531" s="2">
        <v>0</v>
      </c>
      <c r="I531" s="27">
        <v>0</v>
      </c>
      <c r="J531" s="14">
        <v>18.787877999999999</v>
      </c>
      <c r="L531" s="2">
        <v>0</v>
      </c>
      <c r="M531" s="27">
        <v>0</v>
      </c>
      <c r="N531" s="2">
        <v>80</v>
      </c>
      <c r="O531" s="2">
        <v>0</v>
      </c>
      <c r="P531" s="27">
        <v>0</v>
      </c>
      <c r="Q531" s="14">
        <v>16.969696969696901</v>
      </c>
      <c r="R531" s="2">
        <v>0</v>
      </c>
      <c r="S531" s="27">
        <v>0</v>
      </c>
      <c r="T531" s="14">
        <v>18.787877999999999</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1765</v>
      </c>
      <c r="B532" s="2">
        <v>0</v>
      </c>
      <c r="C532" s="27">
        <v>0</v>
      </c>
      <c r="D532" s="2">
        <v>80</v>
      </c>
      <c r="E532" s="2">
        <v>45</v>
      </c>
      <c r="F532" s="27">
        <v>0.33834586466165412</v>
      </c>
      <c r="G532" s="14">
        <v>35.757575757575701</v>
      </c>
      <c r="H532" s="2">
        <v>0</v>
      </c>
      <c r="I532" s="27">
        <v>0</v>
      </c>
      <c r="J532" s="14">
        <v>18.787877999999999</v>
      </c>
      <c r="K532" s="27"/>
      <c r="L532" s="2">
        <v>18</v>
      </c>
      <c r="M532" s="27">
        <v>0.1</v>
      </c>
      <c r="N532" s="2">
        <v>13.9393939393939</v>
      </c>
      <c r="O532" s="2">
        <v>52</v>
      </c>
      <c r="P532" s="27">
        <v>0.24761904761904763</v>
      </c>
      <c r="Q532" s="14">
        <v>36.363636363636303</v>
      </c>
      <c r="R532" s="2">
        <v>19</v>
      </c>
      <c r="S532" s="27">
        <v>6.8100358422939072E-2</v>
      </c>
      <c r="T532" s="14">
        <v>24.848483999999999</v>
      </c>
      <c r="U532" s="27">
        <v>5.5555555555555552E-2</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1766</v>
      </c>
      <c r="B533" s="2">
        <v>0</v>
      </c>
      <c r="C533" s="27">
        <v>0</v>
      </c>
      <c r="D533" s="2">
        <v>80</v>
      </c>
      <c r="E533" s="2">
        <v>0</v>
      </c>
      <c r="F533" s="27">
        <v>0</v>
      </c>
      <c r="G533" s="14">
        <v>16.969696969696901</v>
      </c>
      <c r="H533" s="2">
        <v>0</v>
      </c>
      <c r="I533" s="27">
        <v>0</v>
      </c>
      <c r="J533" s="14">
        <v>18.787877999999999</v>
      </c>
      <c r="L533" s="2">
        <v>0</v>
      </c>
      <c r="M533" s="27">
        <v>0</v>
      </c>
      <c r="N533" s="2">
        <v>80</v>
      </c>
      <c r="O533" s="2">
        <v>0</v>
      </c>
      <c r="P533" s="27">
        <v>0</v>
      </c>
      <c r="Q533" s="14">
        <v>16.969696969696901</v>
      </c>
      <c r="R533" s="2">
        <v>0</v>
      </c>
      <c r="S533" s="27">
        <v>0</v>
      </c>
      <c r="T533" s="14">
        <v>18.787877999999999</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1823</v>
      </c>
      <c r="B534" s="2">
        <v>0</v>
      </c>
      <c r="C534" s="27">
        <v>0</v>
      </c>
      <c r="D534" s="2">
        <v>80</v>
      </c>
      <c r="E534" s="2">
        <v>0</v>
      </c>
      <c r="F534" s="27">
        <v>0</v>
      </c>
      <c r="G534" s="14">
        <v>16.969696969696901</v>
      </c>
      <c r="H534" s="2">
        <v>0</v>
      </c>
      <c r="I534" s="27">
        <v>0</v>
      </c>
      <c r="J534" s="14">
        <v>18.787877999999999</v>
      </c>
      <c r="L534" s="2">
        <v>0</v>
      </c>
      <c r="M534" s="27">
        <v>0</v>
      </c>
      <c r="N534" s="2">
        <v>80</v>
      </c>
      <c r="O534" s="2">
        <v>0</v>
      </c>
      <c r="P534" s="27">
        <v>0</v>
      </c>
      <c r="Q534" s="14">
        <v>16.969696969696901</v>
      </c>
      <c r="R534" s="2">
        <v>0</v>
      </c>
      <c r="S534" s="27">
        <v>0</v>
      </c>
      <c r="T534" s="14">
        <v>18.787877999999999</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1824</v>
      </c>
      <c r="B535" s="2">
        <v>0</v>
      </c>
      <c r="C535" s="27">
        <v>0</v>
      </c>
      <c r="D535" s="2">
        <v>80</v>
      </c>
      <c r="E535" s="2">
        <v>0</v>
      </c>
      <c r="F535" s="27">
        <v>0</v>
      </c>
      <c r="G535" s="14">
        <v>16.969696969696901</v>
      </c>
      <c r="H535" s="2">
        <v>0</v>
      </c>
      <c r="I535" s="27">
        <v>0</v>
      </c>
      <c r="J535" s="14">
        <v>18.787877999999999</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1825</v>
      </c>
      <c r="B536" s="2">
        <v>0</v>
      </c>
      <c r="C536" s="27">
        <v>0</v>
      </c>
      <c r="D536" s="2">
        <v>80</v>
      </c>
      <c r="E536" s="2">
        <v>0</v>
      </c>
      <c r="F536" s="27">
        <v>0</v>
      </c>
      <c r="G536" s="14">
        <v>16.969696969696901</v>
      </c>
      <c r="H536" s="2">
        <v>0</v>
      </c>
      <c r="I536" s="27">
        <v>0</v>
      </c>
      <c r="J536" s="14">
        <v>18.787877999999999</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1826</v>
      </c>
      <c r="B537" s="2">
        <v>0</v>
      </c>
      <c r="C537" s="27">
        <v>0</v>
      </c>
      <c r="D537" s="2">
        <v>80</v>
      </c>
      <c r="E537" s="2">
        <v>0</v>
      </c>
      <c r="F537" s="27">
        <v>0</v>
      </c>
      <c r="G537" s="14">
        <v>16.969696969696901</v>
      </c>
      <c r="H537" s="2">
        <v>0</v>
      </c>
      <c r="I537" s="27">
        <v>0</v>
      </c>
      <c r="J537" s="14">
        <v>18.787877999999999</v>
      </c>
      <c r="L537" s="2">
        <v>0</v>
      </c>
      <c r="M537" s="27">
        <v>0</v>
      </c>
      <c r="N537" s="2">
        <v>80</v>
      </c>
      <c r="O537" s="2">
        <v>0</v>
      </c>
      <c r="P537" s="27">
        <v>0</v>
      </c>
      <c r="Q537" s="14">
        <v>16.969696969696901</v>
      </c>
      <c r="R537" s="2">
        <v>0</v>
      </c>
      <c r="S537" s="27">
        <v>0</v>
      </c>
      <c r="T537" s="14">
        <v>18.787877999999999</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1827</v>
      </c>
      <c r="B538" s="2">
        <v>0</v>
      </c>
      <c r="C538" s="27">
        <v>0</v>
      </c>
      <c r="D538" s="2">
        <v>80</v>
      </c>
      <c r="E538" s="2">
        <v>0</v>
      </c>
      <c r="F538" s="27">
        <v>0</v>
      </c>
      <c r="G538" s="14">
        <v>16.969696969696901</v>
      </c>
      <c r="H538" s="2">
        <v>0</v>
      </c>
      <c r="I538" s="27">
        <v>0</v>
      </c>
      <c r="J538" s="14">
        <v>18.787877999999999</v>
      </c>
      <c r="L538" s="2">
        <v>0</v>
      </c>
      <c r="M538" s="27">
        <v>0</v>
      </c>
      <c r="N538" s="2">
        <v>80</v>
      </c>
      <c r="O538" s="2">
        <v>0</v>
      </c>
      <c r="P538" s="27">
        <v>0</v>
      </c>
      <c r="Q538" s="14">
        <v>16.969696969696901</v>
      </c>
      <c r="R538" s="2">
        <v>0</v>
      </c>
      <c r="S538" s="27">
        <v>0</v>
      </c>
      <c r="T538" s="14">
        <v>18.787877999999999</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1767</v>
      </c>
      <c r="B539" s="2">
        <v>0</v>
      </c>
      <c r="C539" s="27">
        <v>0</v>
      </c>
      <c r="D539" s="2">
        <v>80</v>
      </c>
      <c r="E539" s="2">
        <v>45</v>
      </c>
      <c r="F539" s="27">
        <v>0.33834586466165412</v>
      </c>
      <c r="G539" s="14">
        <v>35.757575757575701</v>
      </c>
      <c r="H539" s="2">
        <v>0</v>
      </c>
      <c r="I539" s="27">
        <v>0</v>
      </c>
      <c r="J539" s="14">
        <v>18.787877999999999</v>
      </c>
      <c r="K539" s="27"/>
      <c r="L539" s="2">
        <v>18</v>
      </c>
      <c r="M539" s="27">
        <v>0.1</v>
      </c>
      <c r="N539" s="2">
        <v>13.9393939393939</v>
      </c>
      <c r="O539" s="2">
        <v>52</v>
      </c>
      <c r="P539" s="27">
        <v>0.24761904761904763</v>
      </c>
      <c r="Q539" s="14">
        <v>36.363636363636303</v>
      </c>
      <c r="R539" s="2">
        <v>19</v>
      </c>
      <c r="S539" s="27">
        <v>6.8100358422939072E-2</v>
      </c>
      <c r="T539" s="14">
        <v>24.848483999999999</v>
      </c>
      <c r="U539" s="27">
        <v>5.5555555555555552E-2</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1823</v>
      </c>
      <c r="B540" s="2">
        <v>0</v>
      </c>
      <c r="C540" s="27">
        <v>0</v>
      </c>
      <c r="D540" s="2">
        <v>80</v>
      </c>
      <c r="E540" s="2">
        <v>45</v>
      </c>
      <c r="F540" s="27">
        <v>0.33834586466165412</v>
      </c>
      <c r="G540" s="14">
        <v>35.757575757575701</v>
      </c>
      <c r="H540" s="2">
        <v>0</v>
      </c>
      <c r="I540" s="27">
        <v>0</v>
      </c>
      <c r="J540" s="14">
        <v>18.787877999999999</v>
      </c>
      <c r="K540" s="27"/>
      <c r="L540" s="2">
        <v>18</v>
      </c>
      <c r="M540" s="27">
        <v>0.1</v>
      </c>
      <c r="N540" s="2">
        <v>13.9393939393939</v>
      </c>
      <c r="O540" s="2">
        <v>52</v>
      </c>
      <c r="P540" s="27">
        <v>0.24761904761904763</v>
      </c>
      <c r="Q540" s="14">
        <v>36.363636363636303</v>
      </c>
      <c r="R540" s="2">
        <v>19</v>
      </c>
      <c r="S540" s="27">
        <v>6.8100358422939072E-2</v>
      </c>
      <c r="T540" s="14">
        <v>24.848483999999999</v>
      </c>
      <c r="U540" s="27">
        <v>5.5555555555555552E-2</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1824</v>
      </c>
      <c r="B541" s="2">
        <v>0</v>
      </c>
      <c r="C541" s="27">
        <v>0</v>
      </c>
      <c r="D541" s="2">
        <v>80</v>
      </c>
      <c r="E541" s="2">
        <v>0</v>
      </c>
      <c r="F541" s="27">
        <v>0</v>
      </c>
      <c r="G541" s="14">
        <v>16.969696969696901</v>
      </c>
      <c r="H541" s="2">
        <v>0</v>
      </c>
      <c r="I541" s="27">
        <v>0</v>
      </c>
      <c r="J541" s="14">
        <v>18.787877999999999</v>
      </c>
      <c r="L541" s="2">
        <v>5</v>
      </c>
      <c r="M541" s="27">
        <v>2.7777777777777776E-2</v>
      </c>
      <c r="N541" s="2">
        <v>4.2424242424242404</v>
      </c>
      <c r="O541" s="2">
        <v>0</v>
      </c>
      <c r="P541" s="27">
        <v>0</v>
      </c>
      <c r="Q541" s="14">
        <v>16.969696969696901</v>
      </c>
      <c r="R541" s="2">
        <v>19</v>
      </c>
      <c r="S541" s="27">
        <v>6.8100358422939072E-2</v>
      </c>
      <c r="T541" s="14">
        <v>24.848483999999999</v>
      </c>
      <c r="U541">
        <v>2.8</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1825</v>
      </c>
      <c r="B542" s="2">
        <v>0</v>
      </c>
      <c r="C542" s="27">
        <v>0</v>
      </c>
      <c r="D542" s="2">
        <v>80</v>
      </c>
      <c r="E542" s="2">
        <v>0</v>
      </c>
      <c r="F542" s="27">
        <v>0</v>
      </c>
      <c r="G542" s="14">
        <v>16.969696969696901</v>
      </c>
      <c r="H542" s="2">
        <v>0</v>
      </c>
      <c r="I542" s="27">
        <v>0</v>
      </c>
      <c r="J542" s="14">
        <v>18.787877999999999</v>
      </c>
      <c r="L542" s="2">
        <v>0</v>
      </c>
      <c r="M542" s="27">
        <v>0</v>
      </c>
      <c r="N542" s="2">
        <v>80</v>
      </c>
      <c r="O542" s="2">
        <v>0</v>
      </c>
      <c r="P542" s="27">
        <v>0</v>
      </c>
      <c r="Q542" s="14">
        <v>16.969696969696901</v>
      </c>
      <c r="R542" s="2">
        <v>0</v>
      </c>
      <c r="S542" s="27">
        <v>0</v>
      </c>
      <c r="T542" s="14">
        <v>18.787877999999999</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1826</v>
      </c>
      <c r="B543" s="2">
        <v>0</v>
      </c>
      <c r="C543" s="27">
        <v>0</v>
      </c>
      <c r="D543" s="2">
        <v>80</v>
      </c>
      <c r="E543" s="2">
        <v>45</v>
      </c>
      <c r="F543" s="27">
        <v>0.33834586466165412</v>
      </c>
      <c r="G543" s="14">
        <v>35.757575757575701</v>
      </c>
      <c r="H543" s="2">
        <v>0</v>
      </c>
      <c r="I543" s="27">
        <v>0</v>
      </c>
      <c r="J543" s="14">
        <v>18.787877999999999</v>
      </c>
      <c r="K543" s="27"/>
      <c r="L543" s="2">
        <v>13</v>
      </c>
      <c r="M543" s="27">
        <v>7.2222222222222215E-2</v>
      </c>
      <c r="N543" s="2">
        <v>12.7272727272727</v>
      </c>
      <c r="O543" s="2">
        <v>52</v>
      </c>
      <c r="P543" s="27">
        <v>0.24761904761904763</v>
      </c>
      <c r="Q543" s="14">
        <v>36.363636363636303</v>
      </c>
      <c r="R543" s="2">
        <v>0</v>
      </c>
      <c r="S543" s="27">
        <v>0</v>
      </c>
      <c r="T543" s="14">
        <v>18.787877999999999</v>
      </c>
      <c r="U543" s="27">
        <v>-1</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1827</v>
      </c>
      <c r="B544" s="2">
        <v>0</v>
      </c>
      <c r="C544" s="27">
        <v>0</v>
      </c>
      <c r="D544" s="2">
        <v>80</v>
      </c>
      <c r="E544" s="2">
        <v>0</v>
      </c>
      <c r="F544" s="27">
        <v>0</v>
      </c>
      <c r="G544" s="14">
        <v>16.969696969696901</v>
      </c>
      <c r="H544" s="2">
        <v>0</v>
      </c>
      <c r="I544" s="27">
        <v>0</v>
      </c>
      <c r="J544" s="14">
        <v>18.787877999999999</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1816</v>
      </c>
      <c r="B545" s="2">
        <v>27</v>
      </c>
      <c r="C545" s="27">
        <v>1</v>
      </c>
      <c r="D545" s="2">
        <v>17.5757575757575</v>
      </c>
      <c r="E545" s="2">
        <v>88</v>
      </c>
      <c r="F545" s="27">
        <v>0.66165413533834583</v>
      </c>
      <c r="G545" s="14">
        <v>36.363636363636303</v>
      </c>
      <c r="H545" s="2">
        <v>198</v>
      </c>
      <c r="I545" s="27">
        <v>1</v>
      </c>
      <c r="J545" s="14">
        <v>43.636364</v>
      </c>
      <c r="K545" s="27">
        <v>6.333333333333333</v>
      </c>
      <c r="L545" s="2">
        <v>162</v>
      </c>
      <c r="M545" s="27">
        <v>0.9</v>
      </c>
      <c r="N545" s="2">
        <v>41.212121212121197</v>
      </c>
      <c r="O545" s="2">
        <v>153</v>
      </c>
      <c r="P545" s="27">
        <v>0.72857142857142854</v>
      </c>
      <c r="Q545" s="14">
        <v>47.272727272727202</v>
      </c>
      <c r="R545" s="2">
        <v>226</v>
      </c>
      <c r="S545" s="27">
        <v>0.81003584229390679</v>
      </c>
      <c r="T545" s="14">
        <v>43.636364</v>
      </c>
      <c r="U545" s="27">
        <v>0.39506172839506171</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1764</v>
      </c>
      <c r="B546" s="2">
        <v>21</v>
      </c>
      <c r="C546" s="27">
        <v>0.77777777777777779</v>
      </c>
      <c r="D546" s="2">
        <v>15.757575757575699</v>
      </c>
      <c r="E546" s="2">
        <v>78</v>
      </c>
      <c r="F546" s="27">
        <v>0.5864661654135338</v>
      </c>
      <c r="G546" s="14">
        <v>40</v>
      </c>
      <c r="H546" s="2">
        <v>194</v>
      </c>
      <c r="I546" s="27">
        <v>0.97979797979797978</v>
      </c>
      <c r="J546" s="14">
        <v>46.060607900000001</v>
      </c>
      <c r="K546" s="27">
        <v>8.2380952380952372</v>
      </c>
      <c r="L546" s="2">
        <v>91</v>
      </c>
      <c r="M546" s="27">
        <v>0.50555555555555554</v>
      </c>
      <c r="N546" s="2">
        <v>33.939393939393902</v>
      </c>
      <c r="O546" s="2">
        <v>124</v>
      </c>
      <c r="P546" s="27">
        <v>0.59047619047619049</v>
      </c>
      <c r="Q546" s="14">
        <v>47.878787878787797</v>
      </c>
      <c r="R546" s="2">
        <v>214</v>
      </c>
      <c r="S546" s="27">
        <v>0.76702508960573479</v>
      </c>
      <c r="T546" s="14">
        <v>44.848483999999999</v>
      </c>
      <c r="U546" s="27">
        <v>1.3516483516483517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1818</v>
      </c>
      <c r="B547" s="2">
        <v>4</v>
      </c>
      <c r="C547" s="27">
        <v>0.14814814814814814</v>
      </c>
      <c r="D547" s="2">
        <v>9.0909090909090899</v>
      </c>
      <c r="E547" s="2">
        <v>59</v>
      </c>
      <c r="F547" s="27">
        <v>0.44360902255639095</v>
      </c>
      <c r="G547" s="14">
        <v>36.363636363636303</v>
      </c>
      <c r="H547" s="2">
        <v>107</v>
      </c>
      <c r="I547" s="27">
        <v>0.54040404040404044</v>
      </c>
      <c r="J547" s="14">
        <v>35.757576</v>
      </c>
      <c r="K547" s="27">
        <v>25.75</v>
      </c>
      <c r="L547" s="2">
        <v>4</v>
      </c>
      <c r="M547" s="27">
        <v>2.2222222222222223E-2</v>
      </c>
      <c r="N547" s="2">
        <v>9.0909090909090899</v>
      </c>
      <c r="O547" s="2">
        <v>83</v>
      </c>
      <c r="P547" s="27">
        <v>0.39523809523809522</v>
      </c>
      <c r="Q547" s="14">
        <v>42.424242424242401</v>
      </c>
      <c r="R547" s="2">
        <v>122</v>
      </c>
      <c r="S547" s="27">
        <v>0.43727598566308246</v>
      </c>
      <c r="T547" s="14">
        <v>35.757576</v>
      </c>
      <c r="U547" s="27">
        <v>29.5</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1819</v>
      </c>
      <c r="B548" s="2">
        <v>0</v>
      </c>
      <c r="C548" s="27">
        <v>0</v>
      </c>
      <c r="D548" s="2">
        <v>80</v>
      </c>
      <c r="E548" s="2">
        <v>0</v>
      </c>
      <c r="F548" s="27">
        <v>0</v>
      </c>
      <c r="G548" s="14">
        <v>16.969696969696901</v>
      </c>
      <c r="H548" s="2">
        <v>30</v>
      </c>
      <c r="I548" s="27">
        <v>0.15151515151515152</v>
      </c>
      <c r="J548" s="14">
        <v>24.242424</v>
      </c>
      <c r="L548" s="2">
        <v>0</v>
      </c>
      <c r="M548" s="27">
        <v>0</v>
      </c>
      <c r="N548" s="2">
        <v>80</v>
      </c>
      <c r="O548" s="2">
        <v>0</v>
      </c>
      <c r="P548" s="27">
        <v>0</v>
      </c>
      <c r="Q548" s="14">
        <v>16.969696969696901</v>
      </c>
      <c r="R548" s="2">
        <v>45</v>
      </c>
      <c r="S548" s="27">
        <v>0.16129032258064516</v>
      </c>
      <c r="T548" s="14">
        <v>26.060606</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1820</v>
      </c>
      <c r="B549" s="2">
        <v>0</v>
      </c>
      <c r="C549" s="27">
        <v>0</v>
      </c>
      <c r="D549" s="2">
        <v>80</v>
      </c>
      <c r="E549" s="2">
        <v>30</v>
      </c>
      <c r="F549" s="27">
        <v>0.22556390977443608</v>
      </c>
      <c r="G549" s="14">
        <v>29.696969696969699</v>
      </c>
      <c r="H549" s="2">
        <v>0</v>
      </c>
      <c r="I549" s="27">
        <v>0</v>
      </c>
      <c r="J549" s="14">
        <v>18.787877999999999</v>
      </c>
      <c r="K549" s="27"/>
      <c r="L549" s="2">
        <v>0</v>
      </c>
      <c r="M549" s="27">
        <v>0</v>
      </c>
      <c r="N549" s="2">
        <v>80</v>
      </c>
      <c r="O549" s="2">
        <v>54</v>
      </c>
      <c r="P549" s="27">
        <v>0.25714285714285712</v>
      </c>
      <c r="Q549" s="14">
        <v>36.969696969696898</v>
      </c>
      <c r="R549" s="2">
        <v>0</v>
      </c>
      <c r="S549" s="27">
        <v>0</v>
      </c>
      <c r="T549" s="14">
        <v>18.787877999999999</v>
      </c>
      <c r="U549" s="27"/>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1821</v>
      </c>
      <c r="B550" s="2">
        <v>4</v>
      </c>
      <c r="C550" s="27">
        <v>0.14814814814814814</v>
      </c>
      <c r="D550" s="2">
        <v>9.0909090909090899</v>
      </c>
      <c r="E550" s="2">
        <v>29</v>
      </c>
      <c r="F550" s="27">
        <v>0.21804511278195488</v>
      </c>
      <c r="G550" s="14">
        <v>21.2121212121212</v>
      </c>
      <c r="H550" s="2">
        <v>77</v>
      </c>
      <c r="I550" s="27">
        <v>0.3888888888888889</v>
      </c>
      <c r="J550" s="14">
        <v>29.69697</v>
      </c>
      <c r="K550" s="27">
        <v>18.25</v>
      </c>
      <c r="L550" s="2">
        <v>4</v>
      </c>
      <c r="M550" s="27">
        <v>2.2222222222222223E-2</v>
      </c>
      <c r="N550" s="2">
        <v>9.0909090909090899</v>
      </c>
      <c r="O550" s="2">
        <v>29</v>
      </c>
      <c r="P550" s="27">
        <v>0.1380952380952381</v>
      </c>
      <c r="Q550" s="14">
        <v>21.2121212121212</v>
      </c>
      <c r="R550" s="2">
        <v>77</v>
      </c>
      <c r="S550" s="27">
        <v>0.27598566308243727</v>
      </c>
      <c r="T550" s="14">
        <v>29.69697</v>
      </c>
      <c r="U550" s="27">
        <v>18.25</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1822</v>
      </c>
      <c r="B551" s="2">
        <v>17</v>
      </c>
      <c r="C551" s="27">
        <v>0.62962962962962965</v>
      </c>
      <c r="D551" s="2">
        <v>12.7272727272727</v>
      </c>
      <c r="E551" s="2">
        <v>19</v>
      </c>
      <c r="F551" s="27">
        <v>0.14285714285714285</v>
      </c>
      <c r="G551" s="14">
        <v>13.9393939393939</v>
      </c>
      <c r="H551" s="2">
        <v>87</v>
      </c>
      <c r="I551" s="27">
        <v>0.43939393939393939</v>
      </c>
      <c r="J551" s="14">
        <v>28.484848</v>
      </c>
      <c r="K551" s="27">
        <v>4.117647058823529</v>
      </c>
      <c r="L551" s="2">
        <v>87</v>
      </c>
      <c r="M551" s="27">
        <v>0.48333333333333334</v>
      </c>
      <c r="N551" s="2">
        <v>33.3333333333333</v>
      </c>
      <c r="O551" s="2">
        <v>41</v>
      </c>
      <c r="P551" s="27">
        <v>0.19523809523809524</v>
      </c>
      <c r="Q551" s="14">
        <v>20</v>
      </c>
      <c r="R551" s="2">
        <v>92</v>
      </c>
      <c r="S551" s="27">
        <v>0.32974910394265233</v>
      </c>
      <c r="T551" s="14">
        <v>30.30303</v>
      </c>
      <c r="U551" s="27">
        <v>5.7471264367816091E-2</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1765</v>
      </c>
      <c r="B552" s="2">
        <v>6</v>
      </c>
      <c r="C552" s="27">
        <v>0.22222222222222221</v>
      </c>
      <c r="D552" s="2">
        <v>5.4545454545454497</v>
      </c>
      <c r="E552" s="2">
        <v>10</v>
      </c>
      <c r="F552" s="27">
        <v>7.5187969924812026E-2</v>
      </c>
      <c r="G552" s="14">
        <v>16.363636363636299</v>
      </c>
      <c r="H552" s="2">
        <v>4</v>
      </c>
      <c r="I552" s="27">
        <v>2.0202020202020204E-2</v>
      </c>
      <c r="J552" s="14">
        <v>10.909091</v>
      </c>
      <c r="K552" s="27">
        <v>-0.33333333333333331</v>
      </c>
      <c r="L552" s="2">
        <v>71</v>
      </c>
      <c r="M552" s="27">
        <v>0.39444444444444443</v>
      </c>
      <c r="N552" s="2">
        <v>25.4545454545454</v>
      </c>
      <c r="O552" s="2">
        <v>29</v>
      </c>
      <c r="P552" s="27">
        <v>0.1380952380952381</v>
      </c>
      <c r="Q552" s="14">
        <v>24.848484848484802</v>
      </c>
      <c r="R552" s="2">
        <v>12</v>
      </c>
      <c r="S552" s="27">
        <v>4.3010752688172046E-2</v>
      </c>
      <c r="T552" s="14">
        <v>13.333333</v>
      </c>
      <c r="U552" s="27">
        <v>-0.83098591549295775</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1766</v>
      </c>
      <c r="B553" s="2">
        <v>0</v>
      </c>
      <c r="C553" s="27">
        <v>0</v>
      </c>
      <c r="D553" s="2">
        <v>80</v>
      </c>
      <c r="E553" s="2">
        <v>0</v>
      </c>
      <c r="F553" s="27">
        <v>0</v>
      </c>
      <c r="G553" s="14">
        <v>16.969696969696901</v>
      </c>
      <c r="H553" s="2">
        <v>0</v>
      </c>
      <c r="I553" s="27">
        <v>0</v>
      </c>
      <c r="J553" s="14">
        <v>18.787877999999999</v>
      </c>
      <c r="L553" s="2">
        <v>10</v>
      </c>
      <c r="M553" s="27">
        <v>5.5555555555555552E-2</v>
      </c>
      <c r="N553" s="2">
        <v>8.4848484848484809</v>
      </c>
      <c r="O553" s="2">
        <v>0</v>
      </c>
      <c r="P553" s="27">
        <v>0</v>
      </c>
      <c r="Q553" s="14">
        <v>16.969696969696901</v>
      </c>
      <c r="R553" s="2">
        <v>0</v>
      </c>
      <c r="S553" s="27">
        <v>0</v>
      </c>
      <c r="T553" s="14">
        <v>18.787877999999999</v>
      </c>
      <c r="U553" s="27">
        <v>-1</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1823</v>
      </c>
      <c r="B554" s="2">
        <v>0</v>
      </c>
      <c r="C554" s="27">
        <v>0</v>
      </c>
      <c r="D554" s="2">
        <v>80</v>
      </c>
      <c r="E554" s="2">
        <v>0</v>
      </c>
      <c r="F554" s="27">
        <v>0</v>
      </c>
      <c r="G554" s="14">
        <v>16.969696969696901</v>
      </c>
      <c r="H554" s="2">
        <v>0</v>
      </c>
      <c r="I554" s="27">
        <v>0</v>
      </c>
      <c r="J554" s="14">
        <v>18.787877999999999</v>
      </c>
      <c r="L554" s="2">
        <v>0</v>
      </c>
      <c r="M554" s="27">
        <v>0</v>
      </c>
      <c r="N554" s="2">
        <v>80</v>
      </c>
      <c r="O554" s="2">
        <v>0</v>
      </c>
      <c r="P554" s="27">
        <v>0</v>
      </c>
      <c r="Q554" s="14">
        <v>16.969696969696901</v>
      </c>
      <c r="R554" s="2">
        <v>0</v>
      </c>
      <c r="S554" s="27">
        <v>0</v>
      </c>
      <c r="T554" s="14">
        <v>18.787877999999999</v>
      </c>
      <c r="U554" s="27"/>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1824</v>
      </c>
      <c r="B555" s="2">
        <v>0</v>
      </c>
      <c r="C555" s="27">
        <v>0</v>
      </c>
      <c r="D555" s="2">
        <v>80</v>
      </c>
      <c r="E555" s="2">
        <v>0</v>
      </c>
      <c r="F555" s="27">
        <v>0</v>
      </c>
      <c r="G555" s="14">
        <v>16.969696969696901</v>
      </c>
      <c r="H555" s="2">
        <v>0</v>
      </c>
      <c r="I555" s="27">
        <v>0</v>
      </c>
      <c r="J555" s="14">
        <v>18.787877999999999</v>
      </c>
      <c r="L555" s="2">
        <v>0</v>
      </c>
      <c r="M555" s="27">
        <v>0</v>
      </c>
      <c r="N555" s="2">
        <v>80</v>
      </c>
      <c r="O555" s="2">
        <v>0</v>
      </c>
      <c r="P555" s="27">
        <v>0</v>
      </c>
      <c r="Q555" s="14">
        <v>16.969696969696901</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1825</v>
      </c>
      <c r="B556" s="2">
        <v>0</v>
      </c>
      <c r="C556" s="27">
        <v>0</v>
      </c>
      <c r="D556" s="2">
        <v>80</v>
      </c>
      <c r="E556" s="2">
        <v>0</v>
      </c>
      <c r="F556" s="27">
        <v>0</v>
      </c>
      <c r="G556" s="14">
        <v>16.969696969696901</v>
      </c>
      <c r="H556" s="2">
        <v>0</v>
      </c>
      <c r="I556" s="27">
        <v>0</v>
      </c>
      <c r="J556" s="14">
        <v>18.787877999999999</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1826</v>
      </c>
      <c r="B557" s="2">
        <v>0</v>
      </c>
      <c r="C557" s="27">
        <v>0</v>
      </c>
      <c r="D557" s="2">
        <v>80</v>
      </c>
      <c r="E557" s="2">
        <v>0</v>
      </c>
      <c r="F557" s="27">
        <v>0</v>
      </c>
      <c r="G557" s="14">
        <v>16.969696969696901</v>
      </c>
      <c r="H557" s="2">
        <v>0</v>
      </c>
      <c r="I557" s="27">
        <v>0</v>
      </c>
      <c r="J557" s="14">
        <v>18.787877999999999</v>
      </c>
      <c r="L557" s="2">
        <v>0</v>
      </c>
      <c r="M557" s="27">
        <v>0</v>
      </c>
      <c r="N557" s="2">
        <v>80</v>
      </c>
      <c r="O557" s="2">
        <v>0</v>
      </c>
      <c r="P557" s="27">
        <v>0</v>
      </c>
      <c r="Q557" s="14">
        <v>16.969696969696901</v>
      </c>
      <c r="R557" s="2">
        <v>0</v>
      </c>
      <c r="S557" s="27">
        <v>0</v>
      </c>
      <c r="T557" s="14">
        <v>18.787877999999999</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1827</v>
      </c>
      <c r="B558" s="2">
        <v>0</v>
      </c>
      <c r="C558" s="27">
        <v>0</v>
      </c>
      <c r="D558" s="2">
        <v>80</v>
      </c>
      <c r="E558" s="2">
        <v>0</v>
      </c>
      <c r="F558" s="27">
        <v>0</v>
      </c>
      <c r="G558" s="14">
        <v>16.969696969696901</v>
      </c>
      <c r="H558" s="2">
        <v>0</v>
      </c>
      <c r="I558" s="27">
        <v>0</v>
      </c>
      <c r="J558" s="14">
        <v>18.787877999999999</v>
      </c>
      <c r="L558" s="2">
        <v>10</v>
      </c>
      <c r="M558" s="27">
        <v>5.5555555555555552E-2</v>
      </c>
      <c r="N558" s="2">
        <v>8.4848484848484809</v>
      </c>
      <c r="O558" s="2">
        <v>0</v>
      </c>
      <c r="P558" s="27">
        <v>0</v>
      </c>
      <c r="Q558" s="14">
        <v>16.969696969696901</v>
      </c>
      <c r="R558" s="2">
        <v>0</v>
      </c>
      <c r="S558" s="27">
        <v>0</v>
      </c>
      <c r="T558" s="14">
        <v>18.787877999999999</v>
      </c>
      <c r="U558" s="27">
        <v>-1</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1767</v>
      </c>
      <c r="B559" s="2">
        <v>6</v>
      </c>
      <c r="C559" s="27">
        <v>0.22222222222222221</v>
      </c>
      <c r="D559" s="2">
        <v>5.4545454545454497</v>
      </c>
      <c r="E559" s="2">
        <v>10</v>
      </c>
      <c r="F559" s="27">
        <v>7.5187969924812026E-2</v>
      </c>
      <c r="G559" s="14">
        <v>16.363636363636299</v>
      </c>
      <c r="H559" s="2">
        <v>4</v>
      </c>
      <c r="I559" s="27">
        <v>2.0202020202020204E-2</v>
      </c>
      <c r="J559" s="14">
        <v>10.909091</v>
      </c>
      <c r="K559" s="27">
        <v>-0.33333333333333331</v>
      </c>
      <c r="L559" s="2">
        <v>61</v>
      </c>
      <c r="M559" s="27">
        <v>0.33888888888888891</v>
      </c>
      <c r="N559" s="2">
        <v>26.6666666666666</v>
      </c>
      <c r="O559" s="2">
        <v>29</v>
      </c>
      <c r="P559" s="27">
        <v>0.1380952380952381</v>
      </c>
      <c r="Q559" s="14">
        <v>24.848484848484802</v>
      </c>
      <c r="R559" s="2">
        <v>12</v>
      </c>
      <c r="S559" s="27">
        <v>4.3010752688172046E-2</v>
      </c>
      <c r="T559" s="14">
        <v>13.333333</v>
      </c>
      <c r="U559" s="27">
        <v>-0.80327868852459017</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1823</v>
      </c>
      <c r="B560" s="2">
        <v>0</v>
      </c>
      <c r="C560" s="27">
        <v>0</v>
      </c>
      <c r="D560" s="2">
        <v>80</v>
      </c>
      <c r="E560" s="2">
        <v>0</v>
      </c>
      <c r="F560" s="27">
        <v>0</v>
      </c>
      <c r="G560" s="14">
        <v>16.969696969696901</v>
      </c>
      <c r="H560" s="2">
        <v>0</v>
      </c>
      <c r="I560" s="27">
        <v>0</v>
      </c>
      <c r="J560" s="14">
        <v>18.787877999999999</v>
      </c>
      <c r="K560" s="27"/>
      <c r="L560" s="2">
        <v>47</v>
      </c>
      <c r="M560" s="27">
        <v>0.26111111111111113</v>
      </c>
      <c r="N560" s="2">
        <v>26.060606060605998</v>
      </c>
      <c r="O560" s="2">
        <v>19</v>
      </c>
      <c r="P560" s="27">
        <v>9.0476190476190474E-2</v>
      </c>
      <c r="Q560" s="14">
        <v>16.969696969696901</v>
      </c>
      <c r="R560" s="2">
        <v>8</v>
      </c>
      <c r="S560" s="27">
        <v>2.8673835125448029E-2</v>
      </c>
      <c r="T560" s="14">
        <v>7.2727274900000003</v>
      </c>
      <c r="U560" s="27">
        <v>-0.82978723404255317</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1824</v>
      </c>
      <c r="B561" s="2">
        <v>0</v>
      </c>
      <c r="C561" s="27">
        <v>0</v>
      </c>
      <c r="D561" s="2">
        <v>80</v>
      </c>
      <c r="E561" s="2">
        <v>0</v>
      </c>
      <c r="F561" s="27">
        <v>0</v>
      </c>
      <c r="G561" s="14">
        <v>16.969696969696901</v>
      </c>
      <c r="H561" s="2">
        <v>0</v>
      </c>
      <c r="I561" s="27">
        <v>0</v>
      </c>
      <c r="J561" s="14">
        <v>18.787877999999999</v>
      </c>
      <c r="L561" s="2">
        <v>0</v>
      </c>
      <c r="M561" s="27">
        <v>0</v>
      </c>
      <c r="N561" s="2">
        <v>80</v>
      </c>
      <c r="O561" s="2">
        <v>19</v>
      </c>
      <c r="P561" s="27">
        <v>9.0476190476190474E-2</v>
      </c>
      <c r="Q561" s="14">
        <v>16.969696969696901</v>
      </c>
      <c r="R561" s="2">
        <v>0</v>
      </c>
      <c r="S561" s="27">
        <v>0</v>
      </c>
      <c r="T561" s="14">
        <v>18.787877999999999</v>
      </c>
      <c r="U561" s="27"/>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1825</v>
      </c>
      <c r="B562" s="2">
        <v>0</v>
      </c>
      <c r="C562" s="27">
        <v>0</v>
      </c>
      <c r="D562" s="2">
        <v>80</v>
      </c>
      <c r="E562" s="2">
        <v>0</v>
      </c>
      <c r="F562" s="27">
        <v>0</v>
      </c>
      <c r="G562" s="14">
        <v>16.969696969696901</v>
      </c>
      <c r="H562" s="2">
        <v>0</v>
      </c>
      <c r="I562" s="27">
        <v>0</v>
      </c>
      <c r="J562" s="14">
        <v>18.787877999999999</v>
      </c>
      <c r="L562" s="2">
        <v>29</v>
      </c>
      <c r="M562" s="27">
        <v>0.16111111111111112</v>
      </c>
      <c r="N562" s="2">
        <v>15.757575757575699</v>
      </c>
      <c r="O562" s="2">
        <v>0</v>
      </c>
      <c r="P562" s="27">
        <v>0</v>
      </c>
      <c r="Q562" s="14">
        <v>16.969696969696901</v>
      </c>
      <c r="R562" s="2">
        <v>0</v>
      </c>
      <c r="S562" s="27">
        <v>0</v>
      </c>
      <c r="T562" s="14">
        <v>18.787877999999999</v>
      </c>
      <c r="U562" s="27">
        <v>-1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1826</v>
      </c>
      <c r="B563" s="2">
        <v>0</v>
      </c>
      <c r="C563" s="27">
        <v>0</v>
      </c>
      <c r="D563" s="2">
        <v>80</v>
      </c>
      <c r="E563" s="2">
        <v>0</v>
      </c>
      <c r="F563" s="27">
        <v>0</v>
      </c>
      <c r="G563" s="14">
        <v>16.969696969696901</v>
      </c>
      <c r="H563" s="2">
        <v>0</v>
      </c>
      <c r="I563" s="27">
        <v>0</v>
      </c>
      <c r="J563" s="14">
        <v>18.787877999999999</v>
      </c>
      <c r="K563" s="27"/>
      <c r="L563" s="2">
        <v>18</v>
      </c>
      <c r="M563" s="27">
        <v>0.1</v>
      </c>
      <c r="N563" s="2">
        <v>19.393939393939299</v>
      </c>
      <c r="O563" s="2">
        <v>0</v>
      </c>
      <c r="P563" s="27">
        <v>0</v>
      </c>
      <c r="Q563" s="14">
        <v>16.969696969696901</v>
      </c>
      <c r="R563" s="2">
        <v>8</v>
      </c>
      <c r="S563" s="27">
        <v>2.8673835125448029E-2</v>
      </c>
      <c r="T563" s="14">
        <v>7.2727274900000003</v>
      </c>
      <c r="U563" s="27">
        <v>-0.55555555555555558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1827</v>
      </c>
      <c r="B564" s="2">
        <v>6</v>
      </c>
      <c r="C564" s="27">
        <v>0.22222222222222221</v>
      </c>
      <c r="D564" s="2">
        <v>5.4545454545454497</v>
      </c>
      <c r="E564" s="2">
        <v>10</v>
      </c>
      <c r="F564" s="27">
        <v>7.5187969924812026E-2</v>
      </c>
      <c r="G564" s="14">
        <v>16.363636363636299</v>
      </c>
      <c r="H564" s="2">
        <v>4</v>
      </c>
      <c r="I564" s="27">
        <v>2.0202020202020204E-2</v>
      </c>
      <c r="J564" s="14">
        <v>10.909091</v>
      </c>
      <c r="K564">
        <v>-0.33333333333333331</v>
      </c>
      <c r="L564" s="2">
        <v>14</v>
      </c>
      <c r="M564" s="27">
        <v>7.7777777777777779E-2</v>
      </c>
      <c r="N564" s="2">
        <v>9.0909090909090899</v>
      </c>
      <c r="O564" s="2">
        <v>10</v>
      </c>
      <c r="P564" s="27">
        <v>4.7619047619047616E-2</v>
      </c>
      <c r="Q564" s="14">
        <v>16.363636363636299</v>
      </c>
      <c r="R564" s="2">
        <v>4</v>
      </c>
      <c r="S564" s="27">
        <v>1.4336917562724014E-2</v>
      </c>
      <c r="T564" s="14">
        <v>10.909091</v>
      </c>
      <c r="U564">
        <v>-0.7142857142857143</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122" t="s">
        <v>1833</v>
      </c>
      <c r="B566" s="122"/>
      <c r="C566" s="122"/>
      <c r="D566" s="122"/>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211" t="s">
        <v>1702</v>
      </c>
      <c r="C567" s="211"/>
      <c r="D567" s="211" t="s">
        <v>1703</v>
      </c>
      <c r="E567" s="211" t="s">
        <v>1702</v>
      </c>
      <c r="F567" s="211"/>
      <c r="G567" s="211" t="s">
        <v>1703</v>
      </c>
      <c r="H567" s="211" t="s">
        <v>1702</v>
      </c>
      <c r="I567" s="211"/>
      <c r="J567" s="211" t="s">
        <v>1703</v>
      </c>
      <c r="K567" t="s">
        <v>172</v>
      </c>
      <c r="L567" s="211" t="s">
        <v>1702</v>
      </c>
      <c r="M567" s="211"/>
      <c r="N567" s="211" t="s">
        <v>1703</v>
      </c>
      <c r="O567" s="211" t="s">
        <v>1702</v>
      </c>
      <c r="P567" s="211"/>
      <c r="Q567" s="211" t="s">
        <v>1703</v>
      </c>
      <c r="R567" s="211" t="s">
        <v>1702</v>
      </c>
      <c r="S567" s="211"/>
      <c r="T567" s="211" t="s">
        <v>1703</v>
      </c>
      <c r="U567" t="s">
        <v>172</v>
      </c>
      <c r="V567" s="211" t="s">
        <v>1702</v>
      </c>
      <c r="W567" s="211"/>
      <c r="X567" s="211" t="s">
        <v>1703</v>
      </c>
      <c r="Y567" s="211" t="s">
        <v>1702</v>
      </c>
      <c r="Z567" s="211"/>
      <c r="AA567" s="211" t="s">
        <v>1703</v>
      </c>
      <c r="AB567" s="211" t="s">
        <v>1702</v>
      </c>
      <c r="AC567" s="211"/>
      <c r="AD567" s="211" t="s">
        <v>1703</v>
      </c>
      <c r="AE567" t="s">
        <v>172</v>
      </c>
    </row>
    <row r="568" spans="1:31" x14ac:dyDescent="0.3">
      <c r="A568" t="s">
        <v>174</v>
      </c>
      <c r="B568" s="2">
        <v>15530</v>
      </c>
      <c r="C568" s="27" t="s">
        <v>172</v>
      </c>
      <c r="D568" s="2">
        <v>578.18181818181802</v>
      </c>
      <c r="E568" s="2">
        <v>9169</v>
      </c>
      <c r="F568" s="27" t="s">
        <v>172</v>
      </c>
      <c r="G568" s="14">
        <v>428.48484848484799</v>
      </c>
      <c r="H568" s="2">
        <v>11888</v>
      </c>
      <c r="I568" s="27" t="s">
        <v>172</v>
      </c>
      <c r="J568" s="14">
        <v>523.63635299999999</v>
      </c>
      <c r="K568" s="27">
        <v>-0.23451384417256921</v>
      </c>
      <c r="L568" s="2">
        <v>33408</v>
      </c>
      <c r="M568" s="27" t="s">
        <v>172</v>
      </c>
      <c r="N568" s="2">
        <v>801.81818181818198</v>
      </c>
      <c r="O568" s="2">
        <v>19874</v>
      </c>
      <c r="P568" s="27" t="s">
        <v>172</v>
      </c>
      <c r="Q568" s="14">
        <v>575.15151515151501</v>
      </c>
      <c r="R568" s="2">
        <v>24089</v>
      </c>
      <c r="S568" s="27" t="s">
        <v>172</v>
      </c>
      <c r="T568" s="14">
        <v>656.36364700000001</v>
      </c>
      <c r="U568" s="27">
        <v>-0.27894516283524906</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1800</v>
      </c>
      <c r="B569" s="2">
        <v>3472</v>
      </c>
      <c r="C569" s="27">
        <v>0.22356728911783644</v>
      </c>
      <c r="D569" s="2">
        <v>250.90909090909</v>
      </c>
      <c r="E569" s="2">
        <v>2110</v>
      </c>
      <c r="F569" s="27">
        <v>0.23012324135674556</v>
      </c>
      <c r="G569" s="14">
        <v>217.575757575757</v>
      </c>
      <c r="H569" s="2">
        <v>2272</v>
      </c>
      <c r="I569" s="27">
        <v>0.19111709286675641</v>
      </c>
      <c r="J569" s="14">
        <v>261.21212800000001</v>
      </c>
      <c r="K569" s="27">
        <v>-0.34562211981566821</v>
      </c>
      <c r="L569" s="2">
        <v>8189</v>
      </c>
      <c r="M569" s="27">
        <v>0.24512092911877395</v>
      </c>
      <c r="N569" s="2">
        <v>390.90909090909099</v>
      </c>
      <c r="O569" s="2">
        <v>4745</v>
      </c>
      <c r="P569" s="27">
        <v>0.23875415115225923</v>
      </c>
      <c r="Q569" s="14">
        <v>335.15151515151501</v>
      </c>
      <c r="R569" s="2">
        <v>4854</v>
      </c>
      <c r="S569" s="27">
        <v>0.20150276059612271</v>
      </c>
      <c r="T569" s="14">
        <v>339.39395100000002</v>
      </c>
      <c r="U569" s="27">
        <v>-0.40725363292221273</v>
      </c>
      <c r="V569" s="2">
        <v>211904</v>
      </c>
      <c r="W569" s="27">
        <v>0.187</v>
      </c>
      <c r="X569" s="2">
        <v>2384</v>
      </c>
      <c r="Y569" s="2">
        <v>223228</v>
      </c>
      <c r="Z569" s="27">
        <v>0.223</v>
      </c>
      <c r="AA569" s="14">
        <v>1905.45</v>
      </c>
      <c r="AB569" s="2">
        <v>172587</v>
      </c>
      <c r="AC569" s="27">
        <v>0.151</v>
      </c>
      <c r="AD569" s="14">
        <v>1949.09</v>
      </c>
      <c r="AE569" s="27">
        <v>-0.186</v>
      </c>
    </row>
    <row r="570" spans="1:31" x14ac:dyDescent="0.3">
      <c r="A570" t="s">
        <v>1764</v>
      </c>
      <c r="B570" s="2">
        <v>1228</v>
      </c>
      <c r="C570" s="27">
        <v>7.9072762395363816E-2</v>
      </c>
      <c r="D570" s="2">
        <v>155.15151515151501</v>
      </c>
      <c r="E570" s="2">
        <v>774</v>
      </c>
      <c r="F570" s="27">
        <v>8.4414876213327522E-2</v>
      </c>
      <c r="G570" s="14">
        <v>127.272727272727</v>
      </c>
      <c r="H570" s="2">
        <v>799</v>
      </c>
      <c r="I570" s="27">
        <v>6.7210632570659484E-2</v>
      </c>
      <c r="J570" s="14">
        <v>126.666664</v>
      </c>
      <c r="K570" s="27">
        <v>-0.34934853420195439</v>
      </c>
      <c r="L570" s="2">
        <v>3334</v>
      </c>
      <c r="M570" s="27">
        <v>9.979645593869732E-2</v>
      </c>
      <c r="N570" s="2">
        <v>273.33333333333297</v>
      </c>
      <c r="O570" s="2">
        <v>1813</v>
      </c>
      <c r="P570" s="27">
        <v>9.1224715708966495E-2</v>
      </c>
      <c r="Q570" s="14">
        <v>187.272727272727</v>
      </c>
      <c r="R570" s="2">
        <v>1875</v>
      </c>
      <c r="S570" s="27">
        <v>7.7836356843372492E-2</v>
      </c>
      <c r="T570" s="14">
        <v>223.636368</v>
      </c>
      <c r="U570" s="27">
        <v>-0.43761247750449911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1818</v>
      </c>
      <c r="B571" s="2">
        <v>1122</v>
      </c>
      <c r="C571" s="27">
        <v>7.2247263361236311E-2</v>
      </c>
      <c r="D571" s="2">
        <v>143.636363636363</v>
      </c>
      <c r="E571" s="2">
        <v>644</v>
      </c>
      <c r="F571" s="27">
        <v>7.023666703021049E-2</v>
      </c>
      <c r="G571" s="14">
        <v>129.69696969696901</v>
      </c>
      <c r="H571" s="2">
        <v>574</v>
      </c>
      <c r="I571" s="27">
        <v>4.8283983849259755E-2</v>
      </c>
      <c r="J571" s="14">
        <v>121.818184</v>
      </c>
      <c r="K571" s="27">
        <v>-0.48841354723707664</v>
      </c>
      <c r="L571" s="2">
        <v>3016</v>
      </c>
      <c r="M571" s="27">
        <v>9.0277777777777776E-2</v>
      </c>
      <c r="N571" s="2">
        <v>258.18181818181802</v>
      </c>
      <c r="O571" s="2">
        <v>1519</v>
      </c>
      <c r="P571" s="27">
        <v>7.6431518566971918E-2</v>
      </c>
      <c r="Q571" s="14">
        <v>173.333333333333</v>
      </c>
      <c r="R571" s="2">
        <v>1285</v>
      </c>
      <c r="S571" s="27">
        <v>5.3343849889991281E-2</v>
      </c>
      <c r="T571" s="14">
        <v>201.81817599999999</v>
      </c>
      <c r="U571" s="27">
        <v>-0.57393899204244037</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1819</v>
      </c>
      <c r="B572" s="2">
        <v>75</v>
      </c>
      <c r="C572" s="27">
        <v>4.829362524146813E-3</v>
      </c>
      <c r="D572" s="2">
        <v>27.272727272727199</v>
      </c>
      <c r="E572" s="2">
        <v>39</v>
      </c>
      <c r="F572" s="27">
        <v>4.253462754935107E-3</v>
      </c>
      <c r="G572" s="14">
        <v>16.363636363636299</v>
      </c>
      <c r="H572" s="2">
        <v>77</v>
      </c>
      <c r="I572" s="27">
        <v>6.4771197846567969E-3</v>
      </c>
      <c r="J572" s="14">
        <v>40.606059999999999</v>
      </c>
      <c r="K572" s="27">
        <v>2.6666666666666668E-2</v>
      </c>
      <c r="L572" s="2">
        <v>228</v>
      </c>
      <c r="M572" s="27">
        <v>6.8247126436781613E-3</v>
      </c>
      <c r="N572" s="2">
        <v>64.848484848484802</v>
      </c>
      <c r="O572" s="2">
        <v>150</v>
      </c>
      <c r="P572" s="27">
        <v>7.547549562242125E-3</v>
      </c>
      <c r="Q572" s="14">
        <v>41.212121212121197</v>
      </c>
      <c r="R572" s="2">
        <v>177</v>
      </c>
      <c r="S572" s="27">
        <v>7.3477520860143631E-3</v>
      </c>
      <c r="T572" s="14">
        <v>70.909090000000006</v>
      </c>
      <c r="U572" s="27">
        <v>-0.22368421052631579</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1820</v>
      </c>
      <c r="B573" s="2">
        <v>526</v>
      </c>
      <c r="C573" s="27">
        <v>3.3869929169349645E-2</v>
      </c>
      <c r="D573" s="2">
        <v>107.87878787878699</v>
      </c>
      <c r="E573" s="2">
        <v>306</v>
      </c>
      <c r="F573" s="27">
        <v>3.3373323154106224E-2</v>
      </c>
      <c r="G573" s="14">
        <v>79.393939393939405</v>
      </c>
      <c r="H573" s="2">
        <v>218</v>
      </c>
      <c r="I573" s="27">
        <v>1.8337819650067293E-2</v>
      </c>
      <c r="J573" s="14">
        <v>89.696969999999993</v>
      </c>
      <c r="K573" s="27">
        <v>-0.5855513307984791</v>
      </c>
      <c r="L573" s="2">
        <v>1577</v>
      </c>
      <c r="M573" s="27">
        <v>4.7204262452107279E-2</v>
      </c>
      <c r="N573" s="2">
        <v>216.363636363636</v>
      </c>
      <c r="O573" s="2">
        <v>630</v>
      </c>
      <c r="P573" s="27">
        <v>3.1699708161416928E-2</v>
      </c>
      <c r="Q573" s="14">
        <v>95.151515151515099</v>
      </c>
      <c r="R573" s="2">
        <v>392</v>
      </c>
      <c r="S573" s="27">
        <v>1.6272987670721075E-2</v>
      </c>
      <c r="T573" s="14">
        <v>111.515152</v>
      </c>
      <c r="U573" s="27">
        <v>-0.75142675967025996</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1821</v>
      </c>
      <c r="B574" s="2">
        <v>521</v>
      </c>
      <c r="C574" s="27">
        <v>3.3547971667739859E-2</v>
      </c>
      <c r="D574" s="2">
        <v>115.151515151515</v>
      </c>
      <c r="E574" s="2">
        <v>299</v>
      </c>
      <c r="F574" s="27">
        <v>3.2609881121169158E-2</v>
      </c>
      <c r="G574" s="14">
        <v>91.515151515151501</v>
      </c>
      <c r="H574" s="2">
        <v>279</v>
      </c>
      <c r="I574" s="27">
        <v>2.3469044414535668E-2</v>
      </c>
      <c r="J574" s="14">
        <v>80</v>
      </c>
      <c r="K574" s="27">
        <v>-0.46449136276391556</v>
      </c>
      <c r="L574" s="2">
        <v>1211</v>
      </c>
      <c r="M574" s="27">
        <v>3.6248802681992334E-2</v>
      </c>
      <c r="N574" s="2">
        <v>160.60606060606</v>
      </c>
      <c r="O574" s="2">
        <v>739</v>
      </c>
      <c r="P574" s="27">
        <v>3.7184260843312868E-2</v>
      </c>
      <c r="Q574" s="14">
        <v>126.06060606060601</v>
      </c>
      <c r="R574" s="2">
        <v>716</v>
      </c>
      <c r="S574" s="27">
        <v>2.9723110133255844E-2</v>
      </c>
      <c r="T574" s="14">
        <v>141.21212800000001</v>
      </c>
      <c r="U574" s="27">
        <v>-0.40875309661436832</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1822</v>
      </c>
      <c r="B575" s="2">
        <v>106</v>
      </c>
      <c r="C575" s="27">
        <v>6.8254990341274956E-3</v>
      </c>
      <c r="D575" s="2">
        <v>50.303030303030297</v>
      </c>
      <c r="E575" s="2">
        <v>130</v>
      </c>
      <c r="F575" s="27">
        <v>1.4178209183117024E-2</v>
      </c>
      <c r="G575" s="14">
        <v>36.363636363636303</v>
      </c>
      <c r="H575" s="2">
        <v>225</v>
      </c>
      <c r="I575" s="27">
        <v>1.8926648721399732E-2</v>
      </c>
      <c r="J575" s="14">
        <v>73.333335899999994</v>
      </c>
      <c r="K575" s="27">
        <v>1.1226415094339623</v>
      </c>
      <c r="L575" s="2">
        <v>318</v>
      </c>
      <c r="M575" s="27">
        <v>9.5186781609195407E-3</v>
      </c>
      <c r="N575" s="2">
        <v>75.151515151515099</v>
      </c>
      <c r="O575" s="2">
        <v>294</v>
      </c>
      <c r="P575" s="27">
        <v>1.4793197141994566E-2</v>
      </c>
      <c r="Q575" s="14">
        <v>67.878787878787804</v>
      </c>
      <c r="R575" s="2">
        <v>590</v>
      </c>
      <c r="S575" s="27">
        <v>2.4492506953381211E-2</v>
      </c>
      <c r="T575" s="14">
        <v>126.060608</v>
      </c>
      <c r="U575" s="27">
        <v>0.85534591194968557</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1765</v>
      </c>
      <c r="B576" s="2">
        <v>2244</v>
      </c>
      <c r="C576" s="27">
        <v>0.14449452672247262</v>
      </c>
      <c r="D576" s="2">
        <v>216.969696969697</v>
      </c>
      <c r="E576" s="2">
        <v>1336</v>
      </c>
      <c r="F576" s="27">
        <v>0.14570836514341803</v>
      </c>
      <c r="G576" s="14">
        <v>157.575757575757</v>
      </c>
      <c r="H576" s="2">
        <v>1473</v>
      </c>
      <c r="I576" s="27">
        <v>0.12390646029609691</v>
      </c>
      <c r="J576" s="14">
        <v>236.96969999999999</v>
      </c>
      <c r="K576" s="27">
        <v>-0.34358288770053474</v>
      </c>
      <c r="L576" s="2">
        <v>4855</v>
      </c>
      <c r="M576" s="27">
        <v>0.14532447318007663</v>
      </c>
      <c r="N576" s="2">
        <v>302.42424242424198</v>
      </c>
      <c r="O576" s="2">
        <v>2932</v>
      </c>
      <c r="P576" s="27">
        <v>0.14752943544329275</v>
      </c>
      <c r="Q576" s="14">
        <v>237.575757575757</v>
      </c>
      <c r="R576" s="2">
        <v>2979</v>
      </c>
      <c r="S576" s="27">
        <v>0.12366640375275022</v>
      </c>
      <c r="T576" s="14">
        <v>279.39395100000002</v>
      </c>
      <c r="U576" s="27">
        <v>-0.38640576725025749</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1766</v>
      </c>
      <c r="B577" s="2">
        <v>380</v>
      </c>
      <c r="C577" s="27">
        <v>2.4468770122343851E-2</v>
      </c>
      <c r="D577" s="2">
        <v>89.090909090909093</v>
      </c>
      <c r="E577" s="2">
        <v>332</v>
      </c>
      <c r="F577" s="27">
        <v>3.6208964990729633E-2</v>
      </c>
      <c r="G577" s="14">
        <v>94.545454545454504</v>
      </c>
      <c r="H577" s="2">
        <v>211</v>
      </c>
      <c r="I577" s="27">
        <v>1.7748990578734858E-2</v>
      </c>
      <c r="J577" s="14">
        <v>56.969695999999999</v>
      </c>
      <c r="K577" s="27">
        <v>-0.44473684210526315</v>
      </c>
      <c r="L577" s="2">
        <v>1185</v>
      </c>
      <c r="M577" s="27">
        <v>3.5470545977011492E-2</v>
      </c>
      <c r="N577" s="2">
        <v>129.09090909090901</v>
      </c>
      <c r="O577" s="2">
        <v>709</v>
      </c>
      <c r="P577" s="27">
        <v>3.5674750930864446E-2</v>
      </c>
      <c r="Q577" s="14">
        <v>129.09090909090901</v>
      </c>
      <c r="R577" s="2">
        <v>521</v>
      </c>
      <c r="S577" s="27">
        <v>2.1628129021545102E-2</v>
      </c>
      <c r="T577" s="14">
        <v>90.909090000000006</v>
      </c>
      <c r="U577" s="27">
        <v>-0.56033755274261599</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1823</v>
      </c>
      <c r="B578" s="2">
        <v>364</v>
      </c>
      <c r="C578" s="27">
        <v>2.3438506117192531E-2</v>
      </c>
      <c r="D578" s="2">
        <v>85.454545454545396</v>
      </c>
      <c r="E578" s="2">
        <v>320</v>
      </c>
      <c r="F578" s="27">
        <v>3.490020721998037E-2</v>
      </c>
      <c r="G578" s="14">
        <v>93.939393939393895</v>
      </c>
      <c r="H578" s="2">
        <v>154</v>
      </c>
      <c r="I578" s="27">
        <v>1.2954239569313594E-2</v>
      </c>
      <c r="J578" s="14">
        <v>46.060607900000001</v>
      </c>
      <c r="K578" s="27">
        <v>-0.57692307692307687</v>
      </c>
      <c r="L578" s="2">
        <v>1147</v>
      </c>
      <c r="M578" s="27">
        <v>3.4333093869731802E-2</v>
      </c>
      <c r="N578" s="2">
        <v>128.48484848484799</v>
      </c>
      <c r="O578" s="2">
        <v>607</v>
      </c>
      <c r="P578" s="27">
        <v>3.05424172285398E-2</v>
      </c>
      <c r="Q578" s="14">
        <v>119.39393939393899</v>
      </c>
      <c r="R578" s="2">
        <v>424</v>
      </c>
      <c r="S578" s="27">
        <v>1.7601394827514633E-2</v>
      </c>
      <c r="T578" s="14">
        <v>79.393936199999999</v>
      </c>
      <c r="U578" s="27">
        <v>-0.63034001743679158</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1824</v>
      </c>
      <c r="B579" s="2">
        <v>92</v>
      </c>
      <c r="C579" s="27">
        <v>5.9240180296200899E-3</v>
      </c>
      <c r="D579" s="2">
        <v>36.363636363636303</v>
      </c>
      <c r="E579" s="2">
        <v>33</v>
      </c>
      <c r="F579" s="27">
        <v>3.5990838695604756E-3</v>
      </c>
      <c r="G579" s="14">
        <v>20</v>
      </c>
      <c r="H579" s="2">
        <v>16</v>
      </c>
      <c r="I579" s="27">
        <v>1.3458950201884253E-3</v>
      </c>
      <c r="J579" s="14">
        <v>14.545455</v>
      </c>
      <c r="K579" s="27">
        <v>-0.82608695652173914</v>
      </c>
      <c r="L579" s="2">
        <v>318</v>
      </c>
      <c r="M579" s="27">
        <v>9.5186781609195407E-3</v>
      </c>
      <c r="N579" s="2">
        <v>74.545454545454504</v>
      </c>
      <c r="O579" s="2">
        <v>135</v>
      </c>
      <c r="P579" s="27">
        <v>6.7927946060179125E-3</v>
      </c>
      <c r="Q579" s="14">
        <v>48.484848484848399</v>
      </c>
      <c r="R579" s="2">
        <v>28</v>
      </c>
      <c r="S579" s="27">
        <v>1.1623562621943626E-3</v>
      </c>
      <c r="T579" s="14">
        <v>18.181818</v>
      </c>
      <c r="U579" s="27">
        <v>-0.91194968553459121</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1825</v>
      </c>
      <c r="B580" s="2">
        <v>125</v>
      </c>
      <c r="C580" s="27">
        <v>8.0489375402446883E-3</v>
      </c>
      <c r="D580" s="2">
        <v>55.757575757575701</v>
      </c>
      <c r="E580" s="2">
        <v>112</v>
      </c>
      <c r="F580" s="27">
        <v>1.2215072526993128E-2</v>
      </c>
      <c r="G580" s="14">
        <v>52.121212121212103</v>
      </c>
      <c r="H580" s="2">
        <v>24</v>
      </c>
      <c r="I580" s="27">
        <v>2.018842530282638E-3</v>
      </c>
      <c r="J580" s="14">
        <v>15.757576</v>
      </c>
      <c r="K580" s="27">
        <v>-0.80800000000000005</v>
      </c>
      <c r="L580" s="2">
        <v>339</v>
      </c>
      <c r="M580" s="27">
        <v>1.0147270114942529E-2</v>
      </c>
      <c r="N580" s="2">
        <v>81.212121212121204</v>
      </c>
      <c r="O580" s="2">
        <v>161</v>
      </c>
      <c r="P580" s="27">
        <v>8.1010365301398806E-3</v>
      </c>
      <c r="Q580" s="14">
        <v>58.181818181818201</v>
      </c>
      <c r="R580" s="2">
        <v>157</v>
      </c>
      <c r="S580" s="27">
        <v>6.5174976130183901E-3</v>
      </c>
      <c r="T580" s="14">
        <v>53.3333321</v>
      </c>
      <c r="U580" s="27">
        <v>-0.53687315634218291</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1826</v>
      </c>
      <c r="B581" s="2">
        <v>147</v>
      </c>
      <c r="C581" s="27">
        <v>9.4655505473277522E-3</v>
      </c>
      <c r="D581" s="2">
        <v>65.454545454545396</v>
      </c>
      <c r="E581" s="2">
        <v>175</v>
      </c>
      <c r="F581" s="27">
        <v>1.9086050823426765E-2</v>
      </c>
      <c r="G581" s="14">
        <v>72.727272727272705</v>
      </c>
      <c r="H581" s="2">
        <v>114</v>
      </c>
      <c r="I581" s="27">
        <v>9.5895020188425297E-3</v>
      </c>
      <c r="J581" s="14">
        <v>42.4242439</v>
      </c>
      <c r="K581" s="27">
        <v>-0.22448979591836735</v>
      </c>
      <c r="L581" s="2">
        <v>490</v>
      </c>
      <c r="M581" s="27">
        <v>1.4667145593869732E-2</v>
      </c>
      <c r="N581" s="2">
        <v>95.757575757575694</v>
      </c>
      <c r="O581" s="2">
        <v>311</v>
      </c>
      <c r="P581" s="27">
        <v>1.5648586092382007E-2</v>
      </c>
      <c r="Q581" s="14">
        <v>93.939393939393895</v>
      </c>
      <c r="R581" s="2">
        <v>239</v>
      </c>
      <c r="S581" s="27">
        <v>9.921540952301881E-3</v>
      </c>
      <c r="T581" s="14">
        <v>64.848489999999998</v>
      </c>
      <c r="U581" s="27">
        <v>-0.51224489795918371</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1827</v>
      </c>
      <c r="B582" s="2">
        <v>16</v>
      </c>
      <c r="C582" s="27">
        <v>1.03026400515132E-3</v>
      </c>
      <c r="D582" s="2">
        <v>15.757575757575699</v>
      </c>
      <c r="E582" s="2">
        <v>12</v>
      </c>
      <c r="F582" s="27">
        <v>1.3087577707492639E-3</v>
      </c>
      <c r="G582" s="14">
        <v>12.1212121212121</v>
      </c>
      <c r="H582" s="2">
        <v>57</v>
      </c>
      <c r="I582" s="27">
        <v>4.7947510094212649E-3</v>
      </c>
      <c r="J582" s="14">
        <v>33.3333321</v>
      </c>
      <c r="K582" s="27">
        <v>2.5625</v>
      </c>
      <c r="L582" s="2">
        <v>38</v>
      </c>
      <c r="M582" s="27">
        <v>1.1374521072796935E-3</v>
      </c>
      <c r="N582" s="2">
        <v>27.272727272727199</v>
      </c>
      <c r="O582" s="2">
        <v>102</v>
      </c>
      <c r="P582" s="27">
        <v>5.1323337023246457E-3</v>
      </c>
      <c r="Q582" s="14">
        <v>46.060606060605998</v>
      </c>
      <c r="R582" s="2">
        <v>97</v>
      </c>
      <c r="S582" s="27">
        <v>4.0267341940304702E-3</v>
      </c>
      <c r="T582" s="14">
        <v>41.212119999999999</v>
      </c>
      <c r="U582" s="27">
        <v>1.5526315789473684</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1767</v>
      </c>
      <c r="B583" s="2">
        <v>1864</v>
      </c>
      <c r="C583" s="27">
        <v>0.12002575660012878</v>
      </c>
      <c r="D583" s="2">
        <v>213.333333333333</v>
      </c>
      <c r="E583" s="2">
        <v>1004</v>
      </c>
      <c r="F583" s="27">
        <v>0.1094994001526884</v>
      </c>
      <c r="G583" s="14">
        <v>136.363636363636</v>
      </c>
      <c r="H583" s="2">
        <v>1262</v>
      </c>
      <c r="I583" s="27">
        <v>0.10615746971736205</v>
      </c>
      <c r="J583" s="14">
        <v>229.090912</v>
      </c>
      <c r="K583" s="27">
        <v>-0.32296137339055792</v>
      </c>
      <c r="L583" s="2">
        <v>3670</v>
      </c>
      <c r="M583" s="27">
        <v>0.10985392720306514</v>
      </c>
      <c r="N583" s="2">
        <v>280</v>
      </c>
      <c r="O583" s="2">
        <v>2223</v>
      </c>
      <c r="P583" s="27">
        <v>0.1118546845124283</v>
      </c>
      <c r="Q583" s="14">
        <v>200</v>
      </c>
      <c r="R583" s="2">
        <v>2458</v>
      </c>
      <c r="S583" s="27">
        <v>0.10203827473120511</v>
      </c>
      <c r="T583" s="14">
        <v>259.39395100000002</v>
      </c>
      <c r="U583" s="27">
        <v>-0.33024523160762942</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1823</v>
      </c>
      <c r="B584" s="2">
        <v>1822</v>
      </c>
      <c r="C584" s="27">
        <v>0.11732131358660657</v>
      </c>
      <c r="D584" s="2">
        <v>210.30303030303</v>
      </c>
      <c r="E584" s="2">
        <v>949</v>
      </c>
      <c r="F584" s="27">
        <v>0.10350092703675429</v>
      </c>
      <c r="G584" s="14">
        <v>132.72727272727201</v>
      </c>
      <c r="H584" s="2">
        <v>1170</v>
      </c>
      <c r="I584" s="27">
        <v>9.8418573351278599E-2</v>
      </c>
      <c r="J584" s="14">
        <v>218.78787199999999</v>
      </c>
      <c r="K584" s="27">
        <v>-0.35784851811196489</v>
      </c>
      <c r="L584" s="2">
        <v>3564</v>
      </c>
      <c r="M584" s="27">
        <v>0.10668103448275862</v>
      </c>
      <c r="N584" s="2">
        <v>279.39393939393898</v>
      </c>
      <c r="O584" s="2">
        <v>2087</v>
      </c>
      <c r="P584" s="27">
        <v>0.10501157290932878</v>
      </c>
      <c r="Q584" s="14">
        <v>192.72727272727201</v>
      </c>
      <c r="R584" s="2">
        <v>2169</v>
      </c>
      <c r="S584" s="27">
        <v>9.0041097596413294E-2</v>
      </c>
      <c r="T584" s="14">
        <v>249.090912</v>
      </c>
      <c r="U584" s="27">
        <v>-0.39141414141414144</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1824</v>
      </c>
      <c r="B585" s="2">
        <v>546</v>
      </c>
      <c r="C585" s="27">
        <v>3.5157759175788797E-2</v>
      </c>
      <c r="D585" s="2">
        <v>115.757575757575</v>
      </c>
      <c r="E585" s="2">
        <v>225</v>
      </c>
      <c r="F585" s="27">
        <v>2.4539208201548698E-2</v>
      </c>
      <c r="G585" s="14">
        <v>78.787878787878796</v>
      </c>
      <c r="H585" s="2">
        <v>207</v>
      </c>
      <c r="I585" s="27">
        <v>1.7412516823687753E-2</v>
      </c>
      <c r="J585" s="14">
        <v>78.181816100000006</v>
      </c>
      <c r="K585" s="27">
        <v>-0.62087912087912089</v>
      </c>
      <c r="L585" s="2">
        <v>770</v>
      </c>
      <c r="M585" s="27">
        <v>2.3048371647509579E-2</v>
      </c>
      <c r="N585" s="2">
        <v>138.18181818181799</v>
      </c>
      <c r="O585" s="2">
        <v>448</v>
      </c>
      <c r="P585" s="27">
        <v>2.2542014692563148E-2</v>
      </c>
      <c r="Q585" s="14">
        <v>110.30303030303</v>
      </c>
      <c r="R585" s="2">
        <v>368</v>
      </c>
      <c r="S585" s="27">
        <v>1.5276682303125908E-2</v>
      </c>
      <c r="T585" s="14">
        <v>100.606064</v>
      </c>
      <c r="U585" s="27">
        <v>-0.52207792207792203</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1825</v>
      </c>
      <c r="B586" s="2">
        <v>664</v>
      </c>
      <c r="C586" s="27">
        <v>4.2755956213779783E-2</v>
      </c>
      <c r="D586" s="2">
        <v>121.818181818181</v>
      </c>
      <c r="E586" s="2">
        <v>303</v>
      </c>
      <c r="F586" s="27">
        <v>3.3046133711418908E-2</v>
      </c>
      <c r="G586" s="14">
        <v>93.3333333333333</v>
      </c>
      <c r="H586" s="2">
        <v>566</v>
      </c>
      <c r="I586" s="27">
        <v>4.7611036339165545E-2</v>
      </c>
      <c r="J586" s="14">
        <v>169.69697600000001</v>
      </c>
      <c r="K586" s="27">
        <v>-0.14759036144578314</v>
      </c>
      <c r="L586" s="2">
        <v>1215</v>
      </c>
      <c r="M586" s="27">
        <v>3.6368534482758619E-2</v>
      </c>
      <c r="N586" s="2">
        <v>187.272727272727</v>
      </c>
      <c r="O586" s="2">
        <v>708</v>
      </c>
      <c r="P586" s="27">
        <v>3.5624433933782833E-2</v>
      </c>
      <c r="Q586" s="14">
        <v>119.39393939393899</v>
      </c>
      <c r="R586" s="2">
        <v>930</v>
      </c>
      <c r="S586" s="27">
        <v>3.8606832994312758E-2</v>
      </c>
      <c r="T586" s="14">
        <v>203.03030000000001</v>
      </c>
      <c r="U586" s="27">
        <v>-0.23456790123456789</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1826</v>
      </c>
      <c r="B587" s="2">
        <v>612</v>
      </c>
      <c r="C587" s="27">
        <v>3.9407598197037992E-2</v>
      </c>
      <c r="D587" s="2">
        <v>120.60606060606</v>
      </c>
      <c r="E587" s="2">
        <v>421</v>
      </c>
      <c r="F587" s="27">
        <v>4.591558512378667E-2</v>
      </c>
      <c r="G587" s="14">
        <v>91.515151515151501</v>
      </c>
      <c r="H587" s="2">
        <v>397</v>
      </c>
      <c r="I587" s="27">
        <v>3.3395020188425301E-2</v>
      </c>
      <c r="J587" s="14">
        <v>96.969695999999999</v>
      </c>
      <c r="K587" s="27">
        <v>-0.35130718954248363</v>
      </c>
      <c r="L587" s="2">
        <v>1579</v>
      </c>
      <c r="M587" s="27">
        <v>4.7264128352490421E-2</v>
      </c>
      <c r="N587" s="2">
        <v>179.39393939393901</v>
      </c>
      <c r="O587" s="2">
        <v>931</v>
      </c>
      <c r="P587" s="27">
        <v>4.6845124282982792E-2</v>
      </c>
      <c r="Q587" s="14">
        <v>125.454545454545</v>
      </c>
      <c r="R587" s="2">
        <v>871</v>
      </c>
      <c r="S587" s="27">
        <v>3.6157582298974637E-2</v>
      </c>
      <c r="T587" s="14">
        <v>138.78787199999999</v>
      </c>
      <c r="U587" s="27">
        <v>-0.44838505383153893</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1827</v>
      </c>
      <c r="B588" s="2">
        <v>42</v>
      </c>
      <c r="C588" s="27">
        <v>2.704443013522215E-3</v>
      </c>
      <c r="D588" s="2">
        <v>27.272727272727199</v>
      </c>
      <c r="E588" s="2">
        <v>55</v>
      </c>
      <c r="F588" s="27">
        <v>5.9984731159341258E-3</v>
      </c>
      <c r="G588" s="14">
        <v>36.969696969696898</v>
      </c>
      <c r="H588" s="2">
        <v>92</v>
      </c>
      <c r="I588" s="27">
        <v>7.7388963660834451E-3</v>
      </c>
      <c r="J588" s="14">
        <v>47.878788</v>
      </c>
      <c r="K588" s="27">
        <v>1.1904761904761905</v>
      </c>
      <c r="L588" s="2">
        <v>106</v>
      </c>
      <c r="M588" s="27">
        <v>3.1728927203065133E-3</v>
      </c>
      <c r="N588" s="2">
        <v>40.606060606060602</v>
      </c>
      <c r="O588" s="2">
        <v>136</v>
      </c>
      <c r="P588" s="27">
        <v>6.8431116030995267E-3</v>
      </c>
      <c r="Q588" s="14">
        <v>50.303030303030297</v>
      </c>
      <c r="R588" s="2">
        <v>289</v>
      </c>
      <c r="S588" s="27">
        <v>1.1997177134791814E-2</v>
      </c>
      <c r="T588" s="14">
        <v>88.484849999999994</v>
      </c>
      <c r="U588" s="27">
        <v>1.7264150943396226</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1816</v>
      </c>
      <c r="B589" s="2">
        <v>12058</v>
      </c>
      <c r="C589" s="27">
        <v>0.77643271088216359</v>
      </c>
      <c r="D589" s="2">
        <v>518.78787878787796</v>
      </c>
      <c r="E589" s="2">
        <v>7059</v>
      </c>
      <c r="F589" s="27">
        <v>0.76987675864325444</v>
      </c>
      <c r="G589" s="14">
        <v>383.030303030303</v>
      </c>
      <c r="H589" s="2">
        <v>9616</v>
      </c>
      <c r="I589" s="27">
        <v>0.80888290713324362</v>
      </c>
      <c r="J589" s="14">
        <v>487.878784</v>
      </c>
      <c r="K589" s="27">
        <v>-0.20252114778570243</v>
      </c>
      <c r="L589" s="2">
        <v>25219</v>
      </c>
      <c r="M589" s="27">
        <v>0.75487907088122608</v>
      </c>
      <c r="N589" s="2">
        <v>681.81818181818096</v>
      </c>
      <c r="O589" s="2">
        <v>15129</v>
      </c>
      <c r="P589" s="27">
        <v>0.76124584884774071</v>
      </c>
      <c r="Q589" s="14">
        <v>473.93939393939399</v>
      </c>
      <c r="R589" s="2">
        <v>19235</v>
      </c>
      <c r="S589" s="27">
        <v>0.79849723940387729</v>
      </c>
      <c r="T589" s="14">
        <v>605.45450000000005</v>
      </c>
      <c r="U589" s="27">
        <v>-0.23728141480629683</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1764</v>
      </c>
      <c r="B590" s="2">
        <v>8178</v>
      </c>
      <c r="C590" s="27">
        <v>0.52659368963296849</v>
      </c>
      <c r="D590" s="2">
        <v>404.24242424242402</v>
      </c>
      <c r="E590" s="2">
        <v>4627</v>
      </c>
      <c r="F590" s="27">
        <v>0.50463518377140359</v>
      </c>
      <c r="G590" s="14">
        <v>325.45454545454498</v>
      </c>
      <c r="H590" s="2">
        <v>6376</v>
      </c>
      <c r="I590" s="27">
        <v>0.53633916554508754</v>
      </c>
      <c r="J590" s="14">
        <v>418.78787199999999</v>
      </c>
      <c r="K590" s="27">
        <v>-0.22034727317192468</v>
      </c>
      <c r="L590" s="2">
        <v>17432</v>
      </c>
      <c r="M590" s="27">
        <v>0.52179118773946365</v>
      </c>
      <c r="N590" s="2">
        <v>585.45454545454504</v>
      </c>
      <c r="O590" s="2">
        <v>10567</v>
      </c>
      <c r="P590" s="27">
        <v>0.53169970816141687</v>
      </c>
      <c r="Q590" s="14">
        <v>419.39393939393898</v>
      </c>
      <c r="R590" s="2">
        <v>13213</v>
      </c>
      <c r="S590" s="27">
        <v>0.54850761758478972</v>
      </c>
      <c r="T590" s="14">
        <v>493.33334400000001</v>
      </c>
      <c r="U590" s="27">
        <v>-0.24202615878843506</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1818</v>
      </c>
      <c r="B591" s="2">
        <v>6185</v>
      </c>
      <c r="C591" s="27">
        <v>0.39826142949130716</v>
      </c>
      <c r="D591" s="2">
        <v>367.87878787878702</v>
      </c>
      <c r="E591" s="2">
        <v>3186</v>
      </c>
      <c r="F591" s="27">
        <v>0.34747518813392952</v>
      </c>
      <c r="G591" s="14">
        <v>264.84848484848402</v>
      </c>
      <c r="H591" s="2">
        <v>3779</v>
      </c>
      <c r="I591" s="27">
        <v>0.31788358008075368</v>
      </c>
      <c r="J591" s="14">
        <v>330.30304000000001</v>
      </c>
      <c r="K591" s="27">
        <v>-0.38900565885206145</v>
      </c>
      <c r="L591" s="2">
        <v>12732</v>
      </c>
      <c r="M591" s="27">
        <v>0.38110632183908044</v>
      </c>
      <c r="N591" s="2">
        <v>492.72727272727201</v>
      </c>
      <c r="O591" s="2">
        <v>7093</v>
      </c>
      <c r="P591" s="27">
        <v>0.35689846029988931</v>
      </c>
      <c r="Q591" s="14">
        <v>355.75757575757501</v>
      </c>
      <c r="R591" s="2">
        <v>7690</v>
      </c>
      <c r="S591" s="27">
        <v>0.31923284486695175</v>
      </c>
      <c r="T591" s="14">
        <v>440.60604899999998</v>
      </c>
      <c r="U591" s="27">
        <v>-0.39601005340873391</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1819</v>
      </c>
      <c r="B592" s="2">
        <v>924</v>
      </c>
      <c r="C592" s="27">
        <v>5.9497746297488732E-2</v>
      </c>
      <c r="D592" s="2">
        <v>109.69696969696901</v>
      </c>
      <c r="E592" s="2">
        <v>710</v>
      </c>
      <c r="F592" s="27">
        <v>7.743483476933144E-2</v>
      </c>
      <c r="G592" s="14">
        <v>136.969696969696</v>
      </c>
      <c r="H592" s="2">
        <v>498</v>
      </c>
      <c r="I592" s="27">
        <v>4.1890982503364739E-2</v>
      </c>
      <c r="J592" s="14">
        <v>121.818184</v>
      </c>
      <c r="K592" s="27">
        <v>-0.46103896103896103</v>
      </c>
      <c r="L592" s="2">
        <v>1829</v>
      </c>
      <c r="M592" s="27">
        <v>5.4747365900383142E-2</v>
      </c>
      <c r="N592" s="2">
        <v>161.81818181818099</v>
      </c>
      <c r="O592" s="2">
        <v>1280</v>
      </c>
      <c r="P592" s="27">
        <v>6.4405756264466138E-2</v>
      </c>
      <c r="Q592" s="14">
        <v>189.69696969696901</v>
      </c>
      <c r="R592" s="2">
        <v>1045</v>
      </c>
      <c r="S592" s="27">
        <v>4.3380796214039605E-2</v>
      </c>
      <c r="T592" s="14">
        <v>184.84848</v>
      </c>
      <c r="U592" s="27">
        <v>-0.42864953526517224</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1820</v>
      </c>
      <c r="B593" s="2">
        <v>1713</v>
      </c>
      <c r="C593" s="27">
        <v>0.1103026400515132</v>
      </c>
      <c r="D593" s="2">
        <v>209.69696969696901</v>
      </c>
      <c r="E593" s="2">
        <v>699</v>
      </c>
      <c r="F593" s="27">
        <v>7.6235140146144617E-2</v>
      </c>
      <c r="G593" s="14">
        <v>95.757575757575694</v>
      </c>
      <c r="H593" s="2">
        <v>1006</v>
      </c>
      <c r="I593" s="27">
        <v>8.4623149394347244E-2</v>
      </c>
      <c r="J593" s="14">
        <v>150.30302399999999</v>
      </c>
      <c r="K593" s="27">
        <v>-0.41272621132516052</v>
      </c>
      <c r="L593" s="2">
        <v>3627</v>
      </c>
      <c r="M593" s="27">
        <v>0.10856681034482758</v>
      </c>
      <c r="N593" s="2">
        <v>308.48484848484799</v>
      </c>
      <c r="O593" s="2">
        <v>1612</v>
      </c>
      <c r="P593" s="27">
        <v>8.1110999295562036E-2</v>
      </c>
      <c r="Q593" s="14">
        <v>160</v>
      </c>
      <c r="R593" s="2">
        <v>1998</v>
      </c>
      <c r="S593" s="27">
        <v>8.2942421852297735E-2</v>
      </c>
      <c r="T593" s="14">
        <v>203.03030000000001</v>
      </c>
      <c r="U593" s="27">
        <v>-0.4491315136476427</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1821</v>
      </c>
      <c r="B594" s="2">
        <v>3548</v>
      </c>
      <c r="C594" s="27">
        <v>0.22846104314230523</v>
      </c>
      <c r="D594" s="2">
        <v>288.48484848484799</v>
      </c>
      <c r="E594" s="2">
        <v>1777</v>
      </c>
      <c r="F594" s="27">
        <v>0.19380521321845348</v>
      </c>
      <c r="G594" s="14">
        <v>221.81818181818099</v>
      </c>
      <c r="H594" s="2">
        <v>2275</v>
      </c>
      <c r="I594" s="27">
        <v>0.19136944818304172</v>
      </c>
      <c r="J594" s="14">
        <v>300.60604899999998</v>
      </c>
      <c r="K594" s="27">
        <v>-0.35879368658399097</v>
      </c>
      <c r="L594" s="2">
        <v>7276</v>
      </c>
      <c r="M594" s="27">
        <v>0.21779214559386972</v>
      </c>
      <c r="N594" s="2">
        <v>390.90909090909099</v>
      </c>
      <c r="O594" s="2">
        <v>4201</v>
      </c>
      <c r="P594" s="27">
        <v>0.21138170473986112</v>
      </c>
      <c r="Q594" s="14">
        <v>296.36363636363598</v>
      </c>
      <c r="R594" s="2">
        <v>4647</v>
      </c>
      <c r="S594" s="27">
        <v>0.19290962680061438</v>
      </c>
      <c r="T594" s="14">
        <v>378.18182400000001</v>
      </c>
      <c r="U594" s="27">
        <v>-0.36132490379329302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1822</v>
      </c>
      <c r="B595" s="2">
        <v>1993</v>
      </c>
      <c r="C595" s="27">
        <v>0.1283322601416613</v>
      </c>
      <c r="D595" s="2">
        <v>200</v>
      </c>
      <c r="E595" s="2">
        <v>1441</v>
      </c>
      <c r="F595" s="27">
        <v>0.1571599956374741</v>
      </c>
      <c r="G595" s="14">
        <v>171.51515151515099</v>
      </c>
      <c r="H595" s="2">
        <v>2597</v>
      </c>
      <c r="I595" s="27">
        <v>0.21845558546433377</v>
      </c>
      <c r="J595" s="14">
        <v>280.60604899999998</v>
      </c>
      <c r="K595" s="27">
        <v>0.30306071249372807</v>
      </c>
      <c r="L595" s="2">
        <v>4700</v>
      </c>
      <c r="M595" s="27">
        <v>0.14068486590038315</v>
      </c>
      <c r="N595" s="2">
        <v>324.24242424242402</v>
      </c>
      <c r="O595" s="2">
        <v>3474</v>
      </c>
      <c r="P595" s="27">
        <v>0.17480124786152762</v>
      </c>
      <c r="Q595" s="14">
        <v>247.87878787878699</v>
      </c>
      <c r="R595" s="2">
        <v>5523</v>
      </c>
      <c r="S595" s="27">
        <v>0.22927477271783803</v>
      </c>
      <c r="T595" s="14">
        <v>361.81817599999999</v>
      </c>
      <c r="U595" s="27">
        <v>0.17510638297872341</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1765</v>
      </c>
      <c r="B596" s="2">
        <v>3880</v>
      </c>
      <c r="C596" s="27">
        <v>0.2498390212491951</v>
      </c>
      <c r="D596" s="2">
        <v>332.12121212121201</v>
      </c>
      <c r="E596" s="2">
        <v>2432</v>
      </c>
      <c r="F596" s="27">
        <v>0.26524157487185079</v>
      </c>
      <c r="G596" s="14">
        <v>240.60606060606</v>
      </c>
      <c r="H596" s="2">
        <v>3240</v>
      </c>
      <c r="I596" s="27">
        <v>0.27254374158815614</v>
      </c>
      <c r="J596" s="14">
        <v>264.24243200000001</v>
      </c>
      <c r="K596" s="27">
        <v>-0.16494845360824742</v>
      </c>
      <c r="L596" s="2">
        <v>7787</v>
      </c>
      <c r="M596" s="27">
        <v>0.23308788314176246</v>
      </c>
      <c r="N596" s="2">
        <v>406.666666666666</v>
      </c>
      <c r="O596" s="2">
        <v>4562</v>
      </c>
      <c r="P596" s="27">
        <v>0.22954614068632384</v>
      </c>
      <c r="Q596" s="14">
        <v>308.48484848484799</v>
      </c>
      <c r="R596" s="2">
        <v>6022</v>
      </c>
      <c r="S596" s="27">
        <v>0.24998962181908754</v>
      </c>
      <c r="T596" s="14">
        <v>373.33334400000001</v>
      </c>
      <c r="U596" s="27">
        <v>-0.22665981764479259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1766</v>
      </c>
      <c r="B597" s="2">
        <v>1611</v>
      </c>
      <c r="C597" s="27">
        <v>0.10373470701867353</v>
      </c>
      <c r="D597" s="2">
        <v>215.15151515151501</v>
      </c>
      <c r="E597" s="2">
        <v>1234</v>
      </c>
      <c r="F597" s="27">
        <v>0.13458392409204931</v>
      </c>
      <c r="G597" s="14">
        <v>175.75757575757501</v>
      </c>
      <c r="H597" s="2">
        <v>1487</v>
      </c>
      <c r="I597" s="27">
        <v>0.12508411843876177</v>
      </c>
      <c r="J597" s="14">
        <v>166.060608</v>
      </c>
      <c r="K597" s="27">
        <v>-7.6970825574177532E-2</v>
      </c>
      <c r="L597" s="2">
        <v>3491</v>
      </c>
      <c r="M597" s="27">
        <v>0.10449592911877395</v>
      </c>
      <c r="N597" s="2">
        <v>259.39393939393898</v>
      </c>
      <c r="O597" s="2">
        <v>2397</v>
      </c>
      <c r="P597" s="27">
        <v>0.12060984200462917</v>
      </c>
      <c r="Q597" s="14">
        <v>223.030303030303</v>
      </c>
      <c r="R597" s="2">
        <v>2804</v>
      </c>
      <c r="S597" s="27">
        <v>0.11640167711403546</v>
      </c>
      <c r="T597" s="14">
        <v>249.090912</v>
      </c>
      <c r="U597" s="27">
        <v>-0.19679175021483816</v>
      </c>
      <c r="V597" s="2">
        <v>118050</v>
      </c>
      <c r="W597" s="27">
        <v>0.104</v>
      </c>
      <c r="X597" s="2">
        <v>1491</v>
      </c>
      <c r="Y597" s="2">
        <v>106727</v>
      </c>
      <c r="Z597" s="27">
        <v>0.107</v>
      </c>
      <c r="AA597" s="14">
        <v>1426.06</v>
      </c>
      <c r="AB597" s="2">
        <v>131667</v>
      </c>
      <c r="AC597" s="27">
        <v>0.115</v>
      </c>
      <c r="AD597" s="14">
        <v>1692.73</v>
      </c>
      <c r="AE597" s="27">
        <v>0.115</v>
      </c>
    </row>
    <row r="598" spans="1:31" x14ac:dyDescent="0.3">
      <c r="A598" t="s">
        <v>1823</v>
      </c>
      <c r="B598" s="2">
        <v>1182</v>
      </c>
      <c r="C598" s="27">
        <v>7.6110753380553772E-2</v>
      </c>
      <c r="D598" s="2">
        <v>184.84848484848399</v>
      </c>
      <c r="E598" s="2">
        <v>847</v>
      </c>
      <c r="F598" s="27">
        <v>9.2376485985385531E-2</v>
      </c>
      <c r="G598" s="14">
        <v>152.12121212121201</v>
      </c>
      <c r="H598" s="2">
        <v>1096</v>
      </c>
      <c r="I598" s="27">
        <v>9.2193808882907138E-2</v>
      </c>
      <c r="J598" s="14">
        <v>163.636368</v>
      </c>
      <c r="K598" s="27">
        <v>-7.2758037225042302E-2</v>
      </c>
      <c r="L598" s="2">
        <v>2572</v>
      </c>
      <c r="M598" s="27">
        <v>7.6987547892720304E-2</v>
      </c>
      <c r="N598" s="2">
        <v>219.39393939393901</v>
      </c>
      <c r="O598" s="2">
        <v>1485</v>
      </c>
      <c r="P598" s="27">
        <v>7.4720740666197036E-2</v>
      </c>
      <c r="Q598" s="14">
        <v>186.666666666666</v>
      </c>
      <c r="R598" s="2">
        <v>1909</v>
      </c>
      <c r="S598" s="27">
        <v>7.9247789447465647E-2</v>
      </c>
      <c r="T598" s="14">
        <v>226.060608</v>
      </c>
      <c r="U598" s="27">
        <v>-0.25777604976671853</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1824</v>
      </c>
      <c r="B599" s="2">
        <v>250</v>
      </c>
      <c r="C599" s="27">
        <v>1.6097875080489377E-2</v>
      </c>
      <c r="D599" s="2">
        <v>83.030303030303003</v>
      </c>
      <c r="E599" s="2">
        <v>174</v>
      </c>
      <c r="F599" s="27">
        <v>1.8976987675864327E-2</v>
      </c>
      <c r="G599" s="14">
        <v>79.393939393939405</v>
      </c>
      <c r="H599" s="2">
        <v>293</v>
      </c>
      <c r="I599" s="27">
        <v>2.4646702557200539E-2</v>
      </c>
      <c r="J599" s="14">
        <v>95.757576</v>
      </c>
      <c r="K599" s="27">
        <v>0.17199999999999999</v>
      </c>
      <c r="L599" s="2">
        <v>553</v>
      </c>
      <c r="M599" s="27">
        <v>1.6552921455938698E-2</v>
      </c>
      <c r="N599" s="2">
        <v>106.666666666666</v>
      </c>
      <c r="O599" s="2">
        <v>358</v>
      </c>
      <c r="P599" s="27">
        <v>1.8013484955217873E-2</v>
      </c>
      <c r="Q599" s="14">
        <v>108.484848484848</v>
      </c>
      <c r="R599" s="2">
        <v>404</v>
      </c>
      <c r="S599" s="27">
        <v>1.6771140354518661E-2</v>
      </c>
      <c r="T599" s="14">
        <v>101.818184</v>
      </c>
      <c r="U599" s="27">
        <v>-0.26943942133815552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1825</v>
      </c>
      <c r="B600" s="2">
        <v>393</v>
      </c>
      <c r="C600" s="27">
        <v>2.5305859626529297E-2</v>
      </c>
      <c r="D600" s="2">
        <v>113.333333333333</v>
      </c>
      <c r="E600" s="2">
        <v>231</v>
      </c>
      <c r="F600" s="27">
        <v>2.519358708692333E-2</v>
      </c>
      <c r="G600" s="14">
        <v>88.484848484848399</v>
      </c>
      <c r="H600" s="2">
        <v>173</v>
      </c>
      <c r="I600" s="27">
        <v>1.4552489905787348E-2</v>
      </c>
      <c r="J600" s="14">
        <v>75.151510000000002</v>
      </c>
      <c r="K600" s="27">
        <v>-0.55979643765903309</v>
      </c>
      <c r="L600" s="2">
        <v>881</v>
      </c>
      <c r="M600" s="27">
        <v>2.6370929118773947E-2</v>
      </c>
      <c r="N600" s="2">
        <v>144.84848484848399</v>
      </c>
      <c r="O600" s="2">
        <v>408</v>
      </c>
      <c r="P600" s="27">
        <v>2.0529334809298583E-2</v>
      </c>
      <c r="Q600" s="14">
        <v>109.69696969696901</v>
      </c>
      <c r="R600" s="2">
        <v>403</v>
      </c>
      <c r="S600" s="27">
        <v>1.6729627630868861E-2</v>
      </c>
      <c r="T600" s="14">
        <v>112.121216</v>
      </c>
      <c r="U600" s="27">
        <v>-0.54256526674233829</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1826</v>
      </c>
      <c r="B601" s="2">
        <v>539</v>
      </c>
      <c r="C601" s="27">
        <v>3.4707018673535095E-2</v>
      </c>
      <c r="D601" s="2">
        <v>126.666666666666</v>
      </c>
      <c r="E601" s="2">
        <v>442</v>
      </c>
      <c r="F601" s="27">
        <v>4.8205911222597882E-2</v>
      </c>
      <c r="G601" s="14">
        <v>107.272727272727</v>
      </c>
      <c r="H601" s="2">
        <v>630</v>
      </c>
      <c r="I601" s="27">
        <v>5.2994616419919247E-2</v>
      </c>
      <c r="J601" s="14">
        <v>153.33332799999999</v>
      </c>
      <c r="K601" s="27">
        <v>0.16883116883116883</v>
      </c>
      <c r="L601" s="2">
        <v>1138</v>
      </c>
      <c r="M601" s="27">
        <v>3.4063697318007666E-2</v>
      </c>
      <c r="N601" s="2">
        <v>166.06060606060601</v>
      </c>
      <c r="O601" s="2">
        <v>719</v>
      </c>
      <c r="P601" s="27">
        <v>3.6177920901680587E-2</v>
      </c>
      <c r="Q601" s="14">
        <v>114.54545454545401</v>
      </c>
      <c r="R601" s="2">
        <v>1102</v>
      </c>
      <c r="S601" s="27">
        <v>4.5747021462078125E-2</v>
      </c>
      <c r="T601" s="14">
        <v>195.15152</v>
      </c>
      <c r="U601" s="27">
        <v>-3.163444639718805E-2</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1827</v>
      </c>
      <c r="B602" s="2">
        <v>429</v>
      </c>
      <c r="C602" s="27">
        <v>2.7623953638119769E-2</v>
      </c>
      <c r="D602" s="2">
        <v>101.818181818181</v>
      </c>
      <c r="E602" s="2">
        <v>387</v>
      </c>
      <c r="F602" s="27">
        <v>4.2207438106663761E-2</v>
      </c>
      <c r="G602" s="14">
        <v>96.363636363636402</v>
      </c>
      <c r="H602" s="2">
        <v>391</v>
      </c>
      <c r="I602" s="27">
        <v>3.2890309555854647E-2</v>
      </c>
      <c r="J602" s="14">
        <v>101.818184</v>
      </c>
      <c r="K602" s="27">
        <v>-8.8578088578088576E-2</v>
      </c>
      <c r="L602" s="2">
        <v>919</v>
      </c>
      <c r="M602" s="27">
        <v>2.750838122605364E-2</v>
      </c>
      <c r="N602" s="2">
        <v>132.72727272727201</v>
      </c>
      <c r="O602" s="2">
        <v>912</v>
      </c>
      <c r="P602" s="27">
        <v>4.5889101338432124E-2</v>
      </c>
      <c r="Q602" s="14">
        <v>149.09090909090901</v>
      </c>
      <c r="R602" s="2">
        <v>895</v>
      </c>
      <c r="S602" s="27">
        <v>3.7153887666569803E-2</v>
      </c>
      <c r="T602" s="14">
        <v>161.21212800000001</v>
      </c>
      <c r="U602" s="27">
        <v>-2.6115342763873776E-2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1767</v>
      </c>
      <c r="B603" s="2">
        <v>2269</v>
      </c>
      <c r="C603" s="27">
        <v>0.14610431423052156</v>
      </c>
      <c r="D603" s="2">
        <v>219.39393939393901</v>
      </c>
      <c r="E603" s="2">
        <v>1198</v>
      </c>
      <c r="F603" s="27">
        <v>0.13065765077980152</v>
      </c>
      <c r="G603" s="14">
        <v>143.636363636363</v>
      </c>
      <c r="H603" s="2">
        <v>1753</v>
      </c>
      <c r="I603" s="27">
        <v>0.14745962314939434</v>
      </c>
      <c r="J603" s="14">
        <v>190.909088</v>
      </c>
      <c r="K603" s="27">
        <v>-0.22741295724988983</v>
      </c>
      <c r="L603" s="2">
        <v>4296</v>
      </c>
      <c r="M603" s="27">
        <v>0.12859195402298851</v>
      </c>
      <c r="N603" s="2">
        <v>313.93939393939303</v>
      </c>
      <c r="O603" s="2">
        <v>2165</v>
      </c>
      <c r="P603" s="27">
        <v>0.10893629868169467</v>
      </c>
      <c r="Q603" s="14">
        <v>181.81818181818099</v>
      </c>
      <c r="R603" s="2">
        <v>3218</v>
      </c>
      <c r="S603" s="27">
        <v>0.13358794470505209</v>
      </c>
      <c r="T603" s="14">
        <v>278.78787199999999</v>
      </c>
      <c r="U603" s="27">
        <v>-0.25093109869646185</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1823</v>
      </c>
      <c r="B604" s="2">
        <v>1583</v>
      </c>
      <c r="C604" s="27">
        <v>0.10193174500965872</v>
      </c>
      <c r="D604" s="2">
        <v>176.363636363636</v>
      </c>
      <c r="E604" s="2">
        <v>811</v>
      </c>
      <c r="F604" s="27">
        <v>8.845021267313774E-2</v>
      </c>
      <c r="G604" s="14">
        <v>123.030303030303</v>
      </c>
      <c r="H604" s="2">
        <v>937</v>
      </c>
      <c r="I604" s="27">
        <v>7.8818977119784653E-2</v>
      </c>
      <c r="J604" s="14">
        <v>140</v>
      </c>
      <c r="K604" s="27">
        <v>-0.40808591282375239</v>
      </c>
      <c r="L604" s="2">
        <v>3088</v>
      </c>
      <c r="M604" s="27">
        <v>9.2432950191570884E-2</v>
      </c>
      <c r="N604" s="2">
        <v>273.93939393939303</v>
      </c>
      <c r="O604" s="2">
        <v>1354</v>
      </c>
      <c r="P604" s="27">
        <v>6.8129214048505582E-2</v>
      </c>
      <c r="Q604" s="14">
        <v>153.333333333333</v>
      </c>
      <c r="R604" s="2">
        <v>1770</v>
      </c>
      <c r="S604" s="27">
        <v>7.3477520860143627E-2</v>
      </c>
      <c r="T604" s="14">
        <v>186.060608</v>
      </c>
      <c r="U604" s="27">
        <v>-0.42681347150259069</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1824</v>
      </c>
      <c r="B605" s="2">
        <v>183</v>
      </c>
      <c r="C605" s="27">
        <v>1.1783644558918224E-2</v>
      </c>
      <c r="D605" s="2">
        <v>63.636363636363598</v>
      </c>
      <c r="E605" s="2">
        <v>69</v>
      </c>
      <c r="F605" s="27">
        <v>7.5253571818082671E-3</v>
      </c>
      <c r="G605" s="14">
        <v>26.6666666666666</v>
      </c>
      <c r="H605" s="2">
        <v>54</v>
      </c>
      <c r="I605" s="27">
        <v>4.5423956931359352E-3</v>
      </c>
      <c r="J605" s="14">
        <v>35.757576</v>
      </c>
      <c r="K605" s="27">
        <v>-0.70491803278688525</v>
      </c>
      <c r="L605" s="2">
        <v>300</v>
      </c>
      <c r="M605" s="27">
        <v>8.9798850574712638E-3</v>
      </c>
      <c r="N605" s="2">
        <v>84.848484848484802</v>
      </c>
      <c r="O605" s="2">
        <v>158</v>
      </c>
      <c r="P605" s="27">
        <v>7.9500855388950388E-3</v>
      </c>
      <c r="Q605" s="14">
        <v>44.848484848484802</v>
      </c>
      <c r="R605" s="2">
        <v>146</v>
      </c>
      <c r="S605" s="27">
        <v>6.060857652870605E-3</v>
      </c>
      <c r="T605" s="14">
        <v>55.757576</v>
      </c>
      <c r="U605" s="27">
        <v>-0.51333333333333331</v>
      </c>
      <c r="V605" s="2">
        <v>16081</v>
      </c>
      <c r="W605" s="27">
        <v>1.4E-2</v>
      </c>
      <c r="X605" s="2">
        <v>598</v>
      </c>
      <c r="Y605" s="2">
        <v>13875</v>
      </c>
      <c r="Z605" s="27">
        <v>1.4E-2</v>
      </c>
      <c r="AA605" s="14">
        <v>473.94</v>
      </c>
      <c r="AB605" s="2">
        <v>13644</v>
      </c>
      <c r="AC605" s="27">
        <v>1.2E-2</v>
      </c>
      <c r="AD605" s="14">
        <v>567.88</v>
      </c>
      <c r="AE605" s="27">
        <v>-0.152</v>
      </c>
    </row>
    <row r="606" spans="1:31" x14ac:dyDescent="0.3">
      <c r="A606" t="s">
        <v>1825</v>
      </c>
      <c r="B606" s="2">
        <v>393</v>
      </c>
      <c r="C606" s="27">
        <v>2.5305859626529297E-2</v>
      </c>
      <c r="D606" s="2">
        <v>78.181818181818201</v>
      </c>
      <c r="E606" s="2">
        <v>195</v>
      </c>
      <c r="F606" s="27">
        <v>2.1267313774675538E-2</v>
      </c>
      <c r="G606" s="14">
        <v>52.121212121212103</v>
      </c>
      <c r="H606" s="2">
        <v>197</v>
      </c>
      <c r="I606" s="27">
        <v>1.6571332436069987E-2</v>
      </c>
      <c r="J606" s="14">
        <v>67.272729999999996</v>
      </c>
      <c r="K606" s="27">
        <v>-0.49872773536895676</v>
      </c>
      <c r="L606" s="2">
        <v>787</v>
      </c>
      <c r="M606" s="27">
        <v>2.3557231800766285E-2</v>
      </c>
      <c r="N606" s="2">
        <v>125.454545454545</v>
      </c>
      <c r="O606" s="2">
        <v>337</v>
      </c>
      <c r="P606" s="27">
        <v>1.6956828016503975E-2</v>
      </c>
      <c r="Q606" s="14">
        <v>70.909090909090907</v>
      </c>
      <c r="R606" s="2">
        <v>318</v>
      </c>
      <c r="S606" s="27">
        <v>1.3201046120635974E-2</v>
      </c>
      <c r="T606" s="14">
        <v>73.333335899999994</v>
      </c>
      <c r="U606" s="27">
        <v>-0.59593392630241426</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1826</v>
      </c>
      <c r="B607" s="2">
        <v>1007</v>
      </c>
      <c r="C607" s="27">
        <v>6.4842240824211209E-2</v>
      </c>
      <c r="D607" s="2">
        <v>136.969696969696</v>
      </c>
      <c r="E607" s="2">
        <v>547</v>
      </c>
      <c r="F607" s="27">
        <v>5.9657541716653946E-2</v>
      </c>
      <c r="G607" s="14">
        <v>104.84848484848401</v>
      </c>
      <c r="H607" s="2">
        <v>686</v>
      </c>
      <c r="I607" s="27">
        <v>5.7705248990578738E-2</v>
      </c>
      <c r="J607" s="14">
        <v>127.272728</v>
      </c>
      <c r="K607" s="27">
        <v>-0.31876861966236347</v>
      </c>
      <c r="L607" s="2">
        <v>2001</v>
      </c>
      <c r="M607" s="27">
        <v>5.9895833333333336E-2</v>
      </c>
      <c r="N607" s="2">
        <v>209.69696969696901</v>
      </c>
      <c r="O607" s="2">
        <v>859</v>
      </c>
      <c r="P607" s="27">
        <v>4.3222300493106575E-2</v>
      </c>
      <c r="Q607" s="14">
        <v>131.51515151515099</v>
      </c>
      <c r="R607" s="2">
        <v>1306</v>
      </c>
      <c r="S607" s="27">
        <v>5.4215617086637052E-2</v>
      </c>
      <c r="T607" s="14">
        <v>164.24243200000001</v>
      </c>
      <c r="U607" s="27">
        <v>-0.3473263368315842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1827</v>
      </c>
      <c r="B608" s="2">
        <v>686</v>
      </c>
      <c r="C608" s="27">
        <v>4.4172569220862844E-2</v>
      </c>
      <c r="D608" s="2">
        <v>126.06060606060601</v>
      </c>
      <c r="E608" s="2">
        <v>387</v>
      </c>
      <c r="F608" s="27">
        <v>4.2207438106663761E-2</v>
      </c>
      <c r="G608" s="14">
        <v>74.545454545454504</v>
      </c>
      <c r="H608" s="2">
        <v>816</v>
      </c>
      <c r="I608" s="27">
        <v>6.8640646029609689E-2</v>
      </c>
      <c r="J608" s="14">
        <v>136.96969999999999</v>
      </c>
      <c r="K608" s="27">
        <v>0.18950437317784258</v>
      </c>
      <c r="L608" s="2">
        <v>1208</v>
      </c>
      <c r="M608" s="27">
        <v>3.6159003831417624E-2</v>
      </c>
      <c r="N608" s="2">
        <v>155.15151515151501</v>
      </c>
      <c r="O608" s="2">
        <v>811</v>
      </c>
      <c r="P608" s="27">
        <v>4.0807084633189092E-2</v>
      </c>
      <c r="Q608" s="14">
        <v>95.757575757575694</v>
      </c>
      <c r="R608" s="2">
        <v>1448</v>
      </c>
      <c r="S608" s="27">
        <v>6.0110423844908466E-2</v>
      </c>
      <c r="T608" s="14">
        <v>203.636368</v>
      </c>
      <c r="U608" s="27">
        <v>0.19867549668874171</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122" t="s">
        <v>1834</v>
      </c>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211" t="s">
        <v>1702</v>
      </c>
      <c r="C611" s="211"/>
      <c r="D611" s="211" t="s">
        <v>1703</v>
      </c>
      <c r="E611" s="211" t="s">
        <v>1702</v>
      </c>
      <c r="F611" s="211"/>
      <c r="G611" s="211" t="s">
        <v>1703</v>
      </c>
      <c r="H611" s="211" t="s">
        <v>1702</v>
      </c>
      <c r="I611" s="211"/>
      <c r="J611" s="211" t="s">
        <v>1703</v>
      </c>
      <c r="K611" t="s">
        <v>172</v>
      </c>
      <c r="L611" s="211" t="s">
        <v>1702</v>
      </c>
      <c r="M611" s="211"/>
      <c r="N611" s="211" t="s">
        <v>1703</v>
      </c>
      <c r="O611" s="211" t="s">
        <v>1702</v>
      </c>
      <c r="P611" s="211"/>
      <c r="Q611" s="211" t="s">
        <v>1703</v>
      </c>
      <c r="R611" s="211" t="s">
        <v>1702</v>
      </c>
      <c r="S611" s="211"/>
      <c r="T611" s="211" t="s">
        <v>1703</v>
      </c>
      <c r="U611" t="s">
        <v>172</v>
      </c>
      <c r="V611" s="211" t="s">
        <v>1702</v>
      </c>
      <c r="W611" s="211"/>
      <c r="X611" s="211" t="s">
        <v>1703</v>
      </c>
      <c r="Y611" s="211" t="s">
        <v>1702</v>
      </c>
      <c r="Z611" s="211"/>
      <c r="AA611" s="211" t="s">
        <v>1703</v>
      </c>
      <c r="AB611" s="211" t="s">
        <v>1702</v>
      </c>
      <c r="AC611" s="211"/>
      <c r="AD611" s="211" t="s">
        <v>1703</v>
      </c>
      <c r="AE611" t="s">
        <v>172</v>
      </c>
    </row>
    <row r="612" spans="1:31" x14ac:dyDescent="0.3">
      <c r="A612" t="s">
        <v>174</v>
      </c>
      <c r="B612" s="2">
        <v>2039</v>
      </c>
      <c r="C612" s="27" t="s">
        <v>172</v>
      </c>
      <c r="D612" s="2">
        <v>194.54545454545399</v>
      </c>
      <c r="E612" s="2">
        <v>2051</v>
      </c>
      <c r="F612" s="27" t="s">
        <v>172</v>
      </c>
      <c r="G612" s="14">
        <v>197.575757575757</v>
      </c>
      <c r="H612" s="2">
        <v>5733</v>
      </c>
      <c r="I612" s="27" t="s">
        <v>172</v>
      </c>
      <c r="J612" s="14">
        <v>547.87879999999996</v>
      </c>
      <c r="K612" s="27">
        <v>1.8116723884256989</v>
      </c>
      <c r="L612" s="2">
        <v>4414</v>
      </c>
      <c r="M612" s="27" t="s">
        <v>172</v>
      </c>
      <c r="N612" s="2">
        <v>276.969696969697</v>
      </c>
      <c r="O612" s="2">
        <v>4474</v>
      </c>
      <c r="P612" s="27" t="s">
        <v>172</v>
      </c>
      <c r="Q612" s="14">
        <v>270.30303030303003</v>
      </c>
      <c r="R612" s="2">
        <v>13402</v>
      </c>
      <c r="S612" s="27" t="s">
        <v>172</v>
      </c>
      <c r="T612" s="14">
        <v>773.33330000000001</v>
      </c>
      <c r="U612" s="27">
        <v>2.0362483008608971</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1800</v>
      </c>
      <c r="B613" s="2">
        <v>283</v>
      </c>
      <c r="C613" s="27">
        <v>0.13879352623835214</v>
      </c>
      <c r="D613" s="2">
        <v>63.636363636363598</v>
      </c>
      <c r="E613" s="2">
        <v>472</v>
      </c>
      <c r="F613" s="27">
        <v>0.23013164310092638</v>
      </c>
      <c r="G613" s="14">
        <v>93.939393939393895</v>
      </c>
      <c r="H613" s="2">
        <v>435</v>
      </c>
      <c r="I613" s="27">
        <v>7.5876504447933021E-2</v>
      </c>
      <c r="J613" s="14">
        <v>107.272728</v>
      </c>
      <c r="K613" s="27">
        <v>0.53710247349823326</v>
      </c>
      <c r="L613" s="2">
        <v>587</v>
      </c>
      <c r="M613" s="27">
        <v>0.13298595378341641</v>
      </c>
      <c r="N613" s="2">
        <v>90.303030303030297</v>
      </c>
      <c r="O613" s="2">
        <v>891</v>
      </c>
      <c r="P613" s="27">
        <v>0.19915064818953956</v>
      </c>
      <c r="Q613" s="14">
        <v>140.60606060606</v>
      </c>
      <c r="R613" s="2">
        <v>2054</v>
      </c>
      <c r="S613" s="27">
        <v>0.15326070735711089</v>
      </c>
      <c r="T613" s="14">
        <v>312.72726399999999</v>
      </c>
      <c r="U613" s="27">
        <v>2.4991482112436114</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1764</v>
      </c>
      <c r="B614" s="2">
        <v>113</v>
      </c>
      <c r="C614" s="27">
        <v>5.5419323197645906E-2</v>
      </c>
      <c r="D614" s="2">
        <v>33.3333333333333</v>
      </c>
      <c r="E614" s="2">
        <v>212</v>
      </c>
      <c r="F614" s="27">
        <v>0.10336421257922965</v>
      </c>
      <c r="G614" s="14">
        <v>72.727272727272705</v>
      </c>
      <c r="H614" s="2">
        <v>167</v>
      </c>
      <c r="I614" s="27">
        <v>2.9129600558171986E-2</v>
      </c>
      <c r="J614" s="14">
        <v>72.727270000000004</v>
      </c>
      <c r="K614" s="27">
        <v>0.47787610619469029</v>
      </c>
      <c r="L614" s="2">
        <v>232</v>
      </c>
      <c r="M614" s="27">
        <v>5.2560036248300863E-2</v>
      </c>
      <c r="N614" s="2">
        <v>53.3333333333333</v>
      </c>
      <c r="O614" s="2">
        <v>354</v>
      </c>
      <c r="P614" s="27">
        <v>7.9123826553419763E-2</v>
      </c>
      <c r="Q614" s="14">
        <v>94.545454545454504</v>
      </c>
      <c r="R614" s="2">
        <v>999</v>
      </c>
      <c r="S614" s="27">
        <v>7.4541113266676617E-2</v>
      </c>
      <c r="T614" s="14">
        <v>264.84848</v>
      </c>
      <c r="U614" s="27">
        <v>3.3060344827586206</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1818</v>
      </c>
      <c r="B615" s="2">
        <v>87</v>
      </c>
      <c r="C615" s="27">
        <v>4.2667974497302599E-2</v>
      </c>
      <c r="D615" s="2">
        <v>32.727272727272698</v>
      </c>
      <c r="E615" s="2">
        <v>141</v>
      </c>
      <c r="F615" s="27">
        <v>6.874695270599708E-2</v>
      </c>
      <c r="G615" s="14">
        <v>64.242424242424207</v>
      </c>
      <c r="H615" s="2">
        <v>167</v>
      </c>
      <c r="I615" s="27">
        <v>2.9129600558171986E-2</v>
      </c>
      <c r="J615" s="14">
        <v>72.727270000000004</v>
      </c>
      <c r="K615" s="27">
        <v>0.91954022988505746</v>
      </c>
      <c r="L615" s="2">
        <v>196</v>
      </c>
      <c r="M615" s="27">
        <v>4.4404168554599006E-2</v>
      </c>
      <c r="N615" s="2">
        <v>53.939393939393902</v>
      </c>
      <c r="O615" s="2">
        <v>283</v>
      </c>
      <c r="P615" s="27">
        <v>6.3254358515869469E-2</v>
      </c>
      <c r="Q615" s="14">
        <v>92.727272727272705</v>
      </c>
      <c r="R615" s="2">
        <v>488</v>
      </c>
      <c r="S615" s="27">
        <v>3.6412475749888075E-2</v>
      </c>
      <c r="T615" s="14">
        <v>155.15152</v>
      </c>
      <c r="U615" s="27">
        <v>1.489795918367347</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1819</v>
      </c>
      <c r="B616" s="2">
        <v>14</v>
      </c>
      <c r="C616" s="27">
        <v>6.8661108386463953E-3</v>
      </c>
      <c r="D616" s="2">
        <v>13.3333333333333</v>
      </c>
      <c r="E616" s="2">
        <v>17</v>
      </c>
      <c r="F616" s="27">
        <v>8.2886396879570945E-3</v>
      </c>
      <c r="G616" s="14">
        <v>13.9393939393939</v>
      </c>
      <c r="H616" s="2">
        <v>0</v>
      </c>
      <c r="I616" s="27">
        <v>0</v>
      </c>
      <c r="J616" s="14">
        <v>18.787877999999999</v>
      </c>
      <c r="K616" s="27">
        <v>-1</v>
      </c>
      <c r="L616" s="2">
        <v>25</v>
      </c>
      <c r="M616" s="27">
        <v>5.6637970095151794E-3</v>
      </c>
      <c r="N616" s="2">
        <v>16.969696969696901</v>
      </c>
      <c r="O616" s="2">
        <v>25</v>
      </c>
      <c r="P616" s="27">
        <v>5.5878408582923558E-3</v>
      </c>
      <c r="Q616" s="14">
        <v>16.363636363636299</v>
      </c>
      <c r="R616" s="2">
        <v>0</v>
      </c>
      <c r="S616" s="27">
        <v>0</v>
      </c>
      <c r="T616" s="14">
        <v>18.787877999999999</v>
      </c>
      <c r="U616" s="27">
        <v>-1</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1820</v>
      </c>
      <c r="B617" s="2">
        <v>46</v>
      </c>
      <c r="C617" s="27">
        <v>2.2560078469838155E-2</v>
      </c>
      <c r="D617" s="2">
        <v>26.060606060605998</v>
      </c>
      <c r="E617" s="2">
        <v>34</v>
      </c>
      <c r="F617" s="27">
        <v>1.6577279375914189E-2</v>
      </c>
      <c r="G617" s="14">
        <v>23.636363636363601</v>
      </c>
      <c r="H617" s="2">
        <v>45</v>
      </c>
      <c r="I617" s="27">
        <v>7.8492935635792772E-3</v>
      </c>
      <c r="J617" s="14">
        <v>31.515152</v>
      </c>
      <c r="K617" s="197">
        <v>-2.1739130434782608E-2</v>
      </c>
      <c r="L617" s="2">
        <v>91</v>
      </c>
      <c r="M617" s="27">
        <v>2.061622111463525E-2</v>
      </c>
      <c r="N617" s="2">
        <v>34.545454545454497</v>
      </c>
      <c r="O617" s="2">
        <v>128</v>
      </c>
      <c r="P617" s="27">
        <v>2.8609745194456863E-2</v>
      </c>
      <c r="Q617" s="14">
        <v>63.030303030303003</v>
      </c>
      <c r="R617" s="2">
        <v>169</v>
      </c>
      <c r="S617" s="27">
        <v>1.2610058200268616E-2</v>
      </c>
      <c r="T617" s="14">
        <v>80</v>
      </c>
      <c r="U617" s="27">
        <v>0.8571428571428571</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1821</v>
      </c>
      <c r="B618" s="2">
        <v>27</v>
      </c>
      <c r="C618" s="27">
        <v>1.3241785188818049E-2</v>
      </c>
      <c r="D618" s="2">
        <v>17.5757575757575</v>
      </c>
      <c r="E618" s="2">
        <v>90</v>
      </c>
      <c r="F618" s="27">
        <v>4.388103364212579E-2</v>
      </c>
      <c r="G618" s="14">
        <v>51.515151515151501</v>
      </c>
      <c r="H618" s="2">
        <v>122</v>
      </c>
      <c r="I618" s="27">
        <v>2.1280306994592709E-2</v>
      </c>
      <c r="J618" s="14">
        <v>64.242424</v>
      </c>
      <c r="K618" s="27">
        <v>3.5185185185185186</v>
      </c>
      <c r="L618" s="2">
        <v>80</v>
      </c>
      <c r="M618" s="27">
        <v>1.8124150430448571E-2</v>
      </c>
      <c r="N618" s="2">
        <v>37.5757575757575</v>
      </c>
      <c r="O618" s="2">
        <v>130</v>
      </c>
      <c r="P618" s="27">
        <v>2.9056772463120252E-2</v>
      </c>
      <c r="Q618" s="14">
        <v>59.393939393939398</v>
      </c>
      <c r="R618" s="2">
        <v>319</v>
      </c>
      <c r="S618" s="27">
        <v>2.380241754961946E-2</v>
      </c>
      <c r="T618" s="14">
        <v>133.33332799999999</v>
      </c>
      <c r="U618" s="27">
        <v>2.9874999999999998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1822</v>
      </c>
      <c r="B619" s="2">
        <v>26</v>
      </c>
      <c r="C619" s="27">
        <v>1.2751348700343305E-2</v>
      </c>
      <c r="D619" s="2">
        <v>24.2424242424242</v>
      </c>
      <c r="E619" s="2">
        <v>71</v>
      </c>
      <c r="F619" s="27">
        <v>3.4617259873232567E-2</v>
      </c>
      <c r="G619" s="14">
        <v>26.6666666666666</v>
      </c>
      <c r="H619" s="2">
        <v>0</v>
      </c>
      <c r="I619" s="27">
        <v>0</v>
      </c>
      <c r="J619" s="14">
        <v>18.787877999999999</v>
      </c>
      <c r="K619" s="27">
        <v>-1</v>
      </c>
      <c r="L619" s="2">
        <v>36</v>
      </c>
      <c r="M619" s="27">
        <v>8.155867693701857E-3</v>
      </c>
      <c r="N619" s="2">
        <v>21.2121212121212</v>
      </c>
      <c r="O619" s="2">
        <v>71</v>
      </c>
      <c r="P619" s="27">
        <v>1.586946803755029E-2</v>
      </c>
      <c r="Q619" s="14">
        <v>26.6666666666666</v>
      </c>
      <c r="R619" s="2">
        <v>511</v>
      </c>
      <c r="S619" s="27">
        <v>3.8128637516788542E-2</v>
      </c>
      <c r="T619" s="14">
        <v>221.81817599999999</v>
      </c>
      <c r="U619" s="27">
        <v>13.194444444444445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1765</v>
      </c>
      <c r="B620" s="2">
        <v>170</v>
      </c>
      <c r="C620" s="27">
        <v>8.3374203040706224E-2</v>
      </c>
      <c r="D620" s="2">
        <v>55.757575757575701</v>
      </c>
      <c r="E620" s="2">
        <v>260</v>
      </c>
      <c r="F620" s="27">
        <v>0.12676743052169673</v>
      </c>
      <c r="G620" s="14">
        <v>63.030303030303003</v>
      </c>
      <c r="H620" s="2">
        <v>268</v>
      </c>
      <c r="I620" s="27">
        <v>4.6746903889761035E-2</v>
      </c>
      <c r="J620" s="14">
        <v>74.545455899999993</v>
      </c>
      <c r="K620" s="27">
        <v>0.57647058823529407</v>
      </c>
      <c r="L620" s="2">
        <v>355</v>
      </c>
      <c r="M620" s="27">
        <v>8.0425917535115535E-2</v>
      </c>
      <c r="N620" s="2">
        <v>69.090909090909093</v>
      </c>
      <c r="O620" s="2">
        <v>537</v>
      </c>
      <c r="P620" s="27">
        <v>0.1200268216361198</v>
      </c>
      <c r="Q620" s="14">
        <v>115.151515151515</v>
      </c>
      <c r="R620" s="2">
        <v>1055</v>
      </c>
      <c r="S620" s="27">
        <v>7.8719594090434261E-2</v>
      </c>
      <c r="T620" s="14">
        <v>212.121216</v>
      </c>
      <c r="U620" s="27">
        <v>1.971830985915493</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1766</v>
      </c>
      <c r="B621" s="2">
        <v>0</v>
      </c>
      <c r="C621" s="27">
        <v>0</v>
      </c>
      <c r="D621" s="2">
        <v>80</v>
      </c>
      <c r="E621" s="2">
        <v>44</v>
      </c>
      <c r="F621" s="27">
        <v>2.1452949780594831E-2</v>
      </c>
      <c r="G621" s="14">
        <v>26.060606060605998</v>
      </c>
      <c r="H621" s="2">
        <v>30</v>
      </c>
      <c r="I621" s="27">
        <v>5.2328623757195184E-3</v>
      </c>
      <c r="J621" s="14">
        <v>23.636364</v>
      </c>
      <c r="K621" s="27"/>
      <c r="L621" s="2">
        <v>45</v>
      </c>
      <c r="M621" s="27">
        <v>1.0194834617127321E-2</v>
      </c>
      <c r="N621" s="2">
        <v>24.2424242424242</v>
      </c>
      <c r="O621" s="2">
        <v>71</v>
      </c>
      <c r="P621" s="27">
        <v>1.586946803755029E-2</v>
      </c>
      <c r="Q621" s="14">
        <v>29.696969696969699</v>
      </c>
      <c r="R621" s="2">
        <v>128</v>
      </c>
      <c r="S621" s="27">
        <v>9.550813311446053E-3</v>
      </c>
      <c r="T621" s="14">
        <v>52.727271999999999</v>
      </c>
      <c r="U621" s="27">
        <v>1.8444444444444446</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1823</v>
      </c>
      <c r="B622" s="2">
        <v>0</v>
      </c>
      <c r="C622" s="27">
        <v>0</v>
      </c>
      <c r="D622" s="2">
        <v>80</v>
      </c>
      <c r="E622" s="2">
        <v>25</v>
      </c>
      <c r="F622" s="27">
        <v>1.218917601170161E-2</v>
      </c>
      <c r="G622" s="14">
        <v>19.393939393939299</v>
      </c>
      <c r="H622" s="2">
        <v>20</v>
      </c>
      <c r="I622" s="27">
        <v>3.4885749171463458E-3</v>
      </c>
      <c r="J622" s="14">
        <v>18.787877999999999</v>
      </c>
      <c r="K622" s="27"/>
      <c r="L622" s="2">
        <v>45</v>
      </c>
      <c r="M622" s="27">
        <v>1.0194834617127321E-2</v>
      </c>
      <c r="N622" s="2">
        <v>24.2424242424242</v>
      </c>
      <c r="O622" s="2">
        <v>38</v>
      </c>
      <c r="P622" s="27">
        <v>8.493518104604381E-3</v>
      </c>
      <c r="Q622" s="14">
        <v>20.606060606060598</v>
      </c>
      <c r="R622" s="2">
        <v>54</v>
      </c>
      <c r="S622" s="27">
        <v>4.0292493657663039E-3</v>
      </c>
      <c r="T622" s="14">
        <v>33.3333321</v>
      </c>
      <c r="U622" s="27">
        <v>0.2</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1824</v>
      </c>
      <c r="B623" s="2">
        <v>0</v>
      </c>
      <c r="C623" s="27">
        <v>0</v>
      </c>
      <c r="D623" s="2">
        <v>80</v>
      </c>
      <c r="E623" s="2">
        <v>0</v>
      </c>
      <c r="F623" s="27">
        <v>0</v>
      </c>
      <c r="G623" s="14">
        <v>16.969696969696901</v>
      </c>
      <c r="H623" s="2">
        <v>0</v>
      </c>
      <c r="I623" s="27">
        <v>0</v>
      </c>
      <c r="J623" s="14">
        <v>18.787877999999999</v>
      </c>
      <c r="K623" s="27"/>
      <c r="L623" s="2">
        <v>11</v>
      </c>
      <c r="M623" s="27">
        <v>2.4920706841866785E-3</v>
      </c>
      <c r="N623" s="2">
        <v>10.303030303030299</v>
      </c>
      <c r="O623" s="2">
        <v>3</v>
      </c>
      <c r="P623" s="27">
        <v>6.7054090299508275E-4</v>
      </c>
      <c r="Q623" s="14">
        <v>3.0303030303030298</v>
      </c>
      <c r="R623" s="2">
        <v>0</v>
      </c>
      <c r="S623" s="27">
        <v>0</v>
      </c>
      <c r="T623" s="14">
        <v>18.787877999999999</v>
      </c>
      <c r="U623" s="27">
        <v>-1</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1825</v>
      </c>
      <c r="B624" s="2">
        <v>0</v>
      </c>
      <c r="C624" s="27">
        <v>0</v>
      </c>
      <c r="D624" s="2">
        <v>80</v>
      </c>
      <c r="E624" s="2">
        <v>17</v>
      </c>
      <c r="F624" s="27">
        <v>8.2886396879570945E-3</v>
      </c>
      <c r="G624" s="14">
        <v>16.969696969696901</v>
      </c>
      <c r="H624" s="2">
        <v>20</v>
      </c>
      <c r="I624" s="27">
        <v>3.4885749171463458E-3</v>
      </c>
      <c r="J624" s="14">
        <v>18.787877999999999</v>
      </c>
      <c r="K624" s="27"/>
      <c r="L624" s="2">
        <v>19</v>
      </c>
      <c r="M624" s="27">
        <v>4.3044857272315357E-3</v>
      </c>
      <c r="N624" s="2">
        <v>18.181818181818102</v>
      </c>
      <c r="O624" s="2">
        <v>17</v>
      </c>
      <c r="P624" s="27">
        <v>3.7997317836388021E-3</v>
      </c>
      <c r="Q624" s="14">
        <v>16.969696969696901</v>
      </c>
      <c r="R624" s="2">
        <v>20</v>
      </c>
      <c r="S624" s="27">
        <v>1.4923145799134458E-3</v>
      </c>
      <c r="T624" s="14">
        <v>18.787877999999999</v>
      </c>
      <c r="U624" s="27">
        <v>5.2631578947368418E-2</v>
      </c>
      <c r="V624" s="2">
        <v>279</v>
      </c>
      <c r="W624" s="27">
        <v>1E-3</v>
      </c>
      <c r="X624" s="2">
        <v>84</v>
      </c>
      <c r="Y624" s="2">
        <v>750</v>
      </c>
      <c r="Z624" s="27">
        <v>3.0000000000000001E-3</v>
      </c>
      <c r="AA624" s="14">
        <v>116.97</v>
      </c>
      <c r="AB624" s="2">
        <v>1091</v>
      </c>
      <c r="AC624" s="27">
        <v>2E-3</v>
      </c>
      <c r="AD624" s="14">
        <v>232.73</v>
      </c>
      <c r="AE624" s="27">
        <v>2.91</v>
      </c>
    </row>
    <row r="625" spans="1:31" x14ac:dyDescent="0.3">
      <c r="A625" t="s">
        <v>1826</v>
      </c>
      <c r="B625" s="2">
        <v>0</v>
      </c>
      <c r="C625" s="27">
        <v>0</v>
      </c>
      <c r="D625" s="2">
        <v>80</v>
      </c>
      <c r="E625" s="2">
        <v>8</v>
      </c>
      <c r="F625" s="27">
        <v>3.9005363237445147E-3</v>
      </c>
      <c r="G625" s="14">
        <v>7.2727272727272698</v>
      </c>
      <c r="H625" s="2">
        <v>0</v>
      </c>
      <c r="I625" s="27">
        <v>0</v>
      </c>
      <c r="J625" s="14">
        <v>18.787877999999999</v>
      </c>
      <c r="L625" s="2">
        <v>15</v>
      </c>
      <c r="M625" s="27">
        <v>3.3982782057091075E-3</v>
      </c>
      <c r="N625" s="2">
        <v>13.3333333333333</v>
      </c>
      <c r="O625" s="2">
        <v>18</v>
      </c>
      <c r="P625" s="27">
        <v>4.0232454179704958E-3</v>
      </c>
      <c r="Q625" s="14">
        <v>9.6969696969696901</v>
      </c>
      <c r="R625" s="2">
        <v>34</v>
      </c>
      <c r="S625" s="27">
        <v>2.5369347858528579E-3</v>
      </c>
      <c r="T625" s="14">
        <v>27.878788</v>
      </c>
      <c r="U625" s="27">
        <v>1.2666666666666666</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1827</v>
      </c>
      <c r="B626" s="2">
        <v>0</v>
      </c>
      <c r="C626" s="27">
        <v>0</v>
      </c>
      <c r="D626" s="2">
        <v>80</v>
      </c>
      <c r="E626" s="2">
        <v>19</v>
      </c>
      <c r="F626" s="27">
        <v>9.2637737688932228E-3</v>
      </c>
      <c r="G626" s="14">
        <v>18.7878787878787</v>
      </c>
      <c r="H626" s="2">
        <v>10</v>
      </c>
      <c r="I626" s="27">
        <v>1.7442874585731729E-3</v>
      </c>
      <c r="J626" s="14">
        <v>12.121212</v>
      </c>
      <c r="K626" s="27"/>
      <c r="L626" s="2">
        <v>0</v>
      </c>
      <c r="M626" s="27">
        <v>0</v>
      </c>
      <c r="N626" s="2">
        <v>80</v>
      </c>
      <c r="O626" s="2">
        <v>33</v>
      </c>
      <c r="P626" s="27">
        <v>7.3759499329459095E-3</v>
      </c>
      <c r="Q626" s="14">
        <v>21.2121212121212</v>
      </c>
      <c r="R626" s="2">
        <v>74</v>
      </c>
      <c r="S626" s="27">
        <v>5.5215639456797491E-3</v>
      </c>
      <c r="T626" s="14">
        <v>33.3333321</v>
      </c>
      <c r="U626" s="27"/>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1767</v>
      </c>
      <c r="B627" s="2">
        <v>170</v>
      </c>
      <c r="C627" s="27">
        <v>8.3374203040706224E-2</v>
      </c>
      <c r="D627" s="2">
        <v>55.757575757575701</v>
      </c>
      <c r="E627" s="2">
        <v>216</v>
      </c>
      <c r="F627" s="27">
        <v>0.1053144807411019</v>
      </c>
      <c r="G627" s="14">
        <v>62.424242424242401</v>
      </c>
      <c r="H627" s="2">
        <v>238</v>
      </c>
      <c r="I627" s="27">
        <v>4.1514041514041512E-2</v>
      </c>
      <c r="J627" s="14">
        <v>70.303030000000007</v>
      </c>
      <c r="K627" s="27">
        <v>0.4</v>
      </c>
      <c r="L627" s="2">
        <v>310</v>
      </c>
      <c r="M627" s="27">
        <v>7.0231082917988213E-2</v>
      </c>
      <c r="N627" s="2">
        <v>63.030303030303003</v>
      </c>
      <c r="O627" s="2">
        <v>466</v>
      </c>
      <c r="P627" s="27">
        <v>0.10415735359856951</v>
      </c>
      <c r="Q627" s="14">
        <v>118.787878787878</v>
      </c>
      <c r="R627" s="2">
        <v>927</v>
      </c>
      <c r="S627" s="27">
        <v>6.9168780778988206E-2</v>
      </c>
      <c r="T627" s="14">
        <v>206.66667200000001</v>
      </c>
      <c r="U627" s="27">
        <v>1.9903225806451612</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1823</v>
      </c>
      <c r="B628" s="2">
        <v>145</v>
      </c>
      <c r="C628" s="27">
        <v>7.1113290828837661E-2</v>
      </c>
      <c r="D628" s="2">
        <v>47.878787878787797</v>
      </c>
      <c r="E628" s="2">
        <v>201</v>
      </c>
      <c r="F628" s="27">
        <v>9.8000975134080931E-2</v>
      </c>
      <c r="G628" s="14">
        <v>61.818181818181799</v>
      </c>
      <c r="H628" s="2">
        <v>168</v>
      </c>
      <c r="I628" s="27">
        <v>2.9304029304029304E-2</v>
      </c>
      <c r="J628" s="14">
        <v>64.848489999999998</v>
      </c>
      <c r="K628" s="27">
        <v>0.15862068965517243</v>
      </c>
      <c r="L628" s="2">
        <v>274</v>
      </c>
      <c r="M628" s="27">
        <v>6.2075215224286363E-2</v>
      </c>
      <c r="N628" s="2">
        <v>55.151515151515099</v>
      </c>
      <c r="O628" s="2">
        <v>438</v>
      </c>
      <c r="P628" s="27">
        <v>9.7898971837282078E-2</v>
      </c>
      <c r="Q628" s="14">
        <v>120</v>
      </c>
      <c r="R628" s="2">
        <v>814</v>
      </c>
      <c r="S628" s="27">
        <v>6.0737203402477243E-2</v>
      </c>
      <c r="T628" s="14">
        <v>199.393936</v>
      </c>
      <c r="U628" s="27">
        <v>1.9708029197080292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1824</v>
      </c>
      <c r="B629" s="2">
        <v>8</v>
      </c>
      <c r="C629" s="27">
        <v>3.9234919077979404E-3</v>
      </c>
      <c r="D629" s="2">
        <v>9.6969696969696901</v>
      </c>
      <c r="E629" s="2">
        <v>84</v>
      </c>
      <c r="F629" s="27">
        <v>4.0955631399317405E-2</v>
      </c>
      <c r="G629" s="14">
        <v>40</v>
      </c>
      <c r="H629" s="2">
        <v>15</v>
      </c>
      <c r="I629" s="27">
        <v>2.6164311878597592E-3</v>
      </c>
      <c r="J629" s="14">
        <v>12.121212</v>
      </c>
      <c r="K629" s="27">
        <v>0.875</v>
      </c>
      <c r="L629" s="2">
        <v>60</v>
      </c>
      <c r="M629" s="27">
        <v>1.359311282283643E-2</v>
      </c>
      <c r="N629" s="2">
        <v>25.4545454545454</v>
      </c>
      <c r="O629" s="2">
        <v>154</v>
      </c>
      <c r="P629" s="27">
        <v>3.442109968708091E-2</v>
      </c>
      <c r="Q629" s="14">
        <v>58.787878787878803</v>
      </c>
      <c r="R629" s="2">
        <v>62</v>
      </c>
      <c r="S629" s="27">
        <v>4.6261751977316815E-3</v>
      </c>
      <c r="T629" s="14">
        <v>29.69697</v>
      </c>
      <c r="U629" s="27">
        <v>3.3333333333333333E-2</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1825</v>
      </c>
      <c r="B630" s="2">
        <v>53</v>
      </c>
      <c r="C630" s="27">
        <v>2.5993133889161354E-2</v>
      </c>
      <c r="D630" s="2">
        <v>32.727272727272698</v>
      </c>
      <c r="E630" s="2">
        <v>82</v>
      </c>
      <c r="F630" s="27">
        <v>3.9980497318381276E-2</v>
      </c>
      <c r="G630" s="14">
        <v>42.424242424242401</v>
      </c>
      <c r="H630" s="2">
        <v>79</v>
      </c>
      <c r="I630" s="27">
        <v>1.3779870922728065E-2</v>
      </c>
      <c r="J630" s="14">
        <v>47.878788</v>
      </c>
      <c r="K630" s="27">
        <v>0.49056603773584906</v>
      </c>
      <c r="L630" s="2">
        <v>86</v>
      </c>
      <c r="M630" s="27">
        <v>1.9483461712732214E-2</v>
      </c>
      <c r="N630" s="2">
        <v>33.939393939393902</v>
      </c>
      <c r="O630" s="2">
        <v>112</v>
      </c>
      <c r="P630" s="27">
        <v>2.5033527045149755E-2</v>
      </c>
      <c r="Q630" s="14">
        <v>47.272727272727202</v>
      </c>
      <c r="R630" s="2">
        <v>269</v>
      </c>
      <c r="S630" s="27">
        <v>2.0071631099835844E-2</v>
      </c>
      <c r="T630" s="14">
        <v>82.424239999999998</v>
      </c>
      <c r="U630" s="27">
        <v>2.1279069767441858</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1826</v>
      </c>
      <c r="B631" s="2">
        <v>84</v>
      </c>
      <c r="C631" s="27">
        <v>4.1196665031878368E-2</v>
      </c>
      <c r="D631" s="2">
        <v>36.363636363636303</v>
      </c>
      <c r="E631" s="2">
        <v>35</v>
      </c>
      <c r="F631" s="27">
        <v>1.7064846416382253E-2</v>
      </c>
      <c r="G631" s="14">
        <v>18.181818181818102</v>
      </c>
      <c r="H631" s="2">
        <v>74</v>
      </c>
      <c r="I631" s="27">
        <v>1.2907727193441479E-2</v>
      </c>
      <c r="J631" s="14">
        <v>42.4242439</v>
      </c>
      <c r="K631" s="27">
        <v>-0.11904761904761904</v>
      </c>
      <c r="L631" s="2">
        <v>128</v>
      </c>
      <c r="M631" s="27">
        <v>2.8998640688717717E-2</v>
      </c>
      <c r="N631" s="2">
        <v>41.818181818181799</v>
      </c>
      <c r="O631" s="2">
        <v>172</v>
      </c>
      <c r="P631" s="27">
        <v>3.844434510505141E-2</v>
      </c>
      <c r="Q631" s="14">
        <v>78.787878787878796</v>
      </c>
      <c r="R631" s="2">
        <v>483</v>
      </c>
      <c r="S631" s="27">
        <v>3.6039397104909714E-2</v>
      </c>
      <c r="T631" s="14">
        <v>187.878784</v>
      </c>
      <c r="U631" s="27">
        <v>2.7734375</v>
      </c>
      <c r="V631" s="2">
        <v>5211</v>
      </c>
      <c r="W631" s="27">
        <v>2.7E-2</v>
      </c>
      <c r="X631" s="2">
        <v>300</v>
      </c>
      <c r="Y631" s="2">
        <v>7834</v>
      </c>
      <c r="Z631" s="27">
        <v>3.1E-2</v>
      </c>
      <c r="AA631" s="14">
        <v>369.09</v>
      </c>
      <c r="AB631" s="2">
        <v>12441</v>
      </c>
      <c r="AC631" s="27">
        <v>2.4E-2</v>
      </c>
      <c r="AD631" s="14">
        <v>820.61</v>
      </c>
      <c r="AE631" s="27">
        <v>1.387</v>
      </c>
    </row>
    <row r="632" spans="1:31" x14ac:dyDescent="0.3">
      <c r="A632" t="s">
        <v>1827</v>
      </c>
      <c r="B632" s="2">
        <v>25</v>
      </c>
      <c r="C632" s="27">
        <v>1.2260912211868563E-2</v>
      </c>
      <c r="D632" s="2">
        <v>18.7878787878787</v>
      </c>
      <c r="E632" s="2">
        <v>15</v>
      </c>
      <c r="F632" s="27">
        <v>7.3135056070209653E-3</v>
      </c>
      <c r="G632" s="14">
        <v>10.909090909090899</v>
      </c>
      <c r="H632" s="2">
        <v>70</v>
      </c>
      <c r="I632" s="27">
        <v>1.221001221001221E-2</v>
      </c>
      <c r="J632" s="14">
        <v>36.969695999999999</v>
      </c>
      <c r="K632" s="27">
        <v>1.8</v>
      </c>
      <c r="L632" s="2">
        <v>36</v>
      </c>
      <c r="M632" s="27">
        <v>8.155867693701857E-3</v>
      </c>
      <c r="N632" s="2">
        <v>22.424242424242401</v>
      </c>
      <c r="O632" s="2">
        <v>28</v>
      </c>
      <c r="P632" s="27">
        <v>6.2583817612874388E-3</v>
      </c>
      <c r="Q632" s="14">
        <v>13.3333333333333</v>
      </c>
      <c r="R632" s="2">
        <v>113</v>
      </c>
      <c r="S632" s="27">
        <v>8.4315773765109691E-3</v>
      </c>
      <c r="T632" s="14">
        <v>45.4545441</v>
      </c>
      <c r="U632" s="27">
        <v>2.1388888888888888</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1816</v>
      </c>
      <c r="B633" s="2">
        <v>1756</v>
      </c>
      <c r="C633" s="27">
        <v>0.86120647376164783</v>
      </c>
      <c r="D633" s="2">
        <v>183.636363636363</v>
      </c>
      <c r="E633" s="2">
        <v>1579</v>
      </c>
      <c r="F633" s="27">
        <v>0.76986835689907362</v>
      </c>
      <c r="G633" s="14">
        <v>183.636363636363</v>
      </c>
      <c r="H633" s="2">
        <v>5298</v>
      </c>
      <c r="I633" s="27">
        <v>0.92412349555206696</v>
      </c>
      <c r="J633" s="14">
        <v>536.96969999999999</v>
      </c>
      <c r="K633" s="27">
        <v>2.0170842824601367</v>
      </c>
      <c r="L633" s="2">
        <v>3827</v>
      </c>
      <c r="M633" s="27">
        <v>0.86701404621658362</v>
      </c>
      <c r="N633" s="2">
        <v>250.30303030303</v>
      </c>
      <c r="O633" s="2">
        <v>3583</v>
      </c>
      <c r="P633" s="27">
        <v>0.80084935181046046</v>
      </c>
      <c r="Q633" s="14">
        <v>250.30303030303</v>
      </c>
      <c r="R633" s="2">
        <v>11348</v>
      </c>
      <c r="S633" s="27">
        <v>0.84673929264288916</v>
      </c>
      <c r="T633" s="14">
        <v>765.45450000000005</v>
      </c>
      <c r="U633" s="27">
        <v>1.9652469297099555</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1764</v>
      </c>
      <c r="B634" s="2">
        <v>1155</v>
      </c>
      <c r="C634" s="27">
        <v>0.56645414418832762</v>
      </c>
      <c r="D634" s="2">
        <v>149.09090909090901</v>
      </c>
      <c r="E634" s="2">
        <v>1128</v>
      </c>
      <c r="F634" s="27">
        <v>0.54997562164797664</v>
      </c>
      <c r="G634" s="14">
        <v>153.939393939393</v>
      </c>
      <c r="H634" s="2">
        <v>3398</v>
      </c>
      <c r="I634" s="27">
        <v>0.59270887842316411</v>
      </c>
      <c r="J634" s="14">
        <v>498.78787199999999</v>
      </c>
      <c r="K634" s="27">
        <v>1.9419913419913419</v>
      </c>
      <c r="L634" s="2">
        <v>2645</v>
      </c>
      <c r="M634" s="27">
        <v>0.5992297236067059</v>
      </c>
      <c r="N634" s="2">
        <v>203.030303030303</v>
      </c>
      <c r="O634" s="2">
        <v>2500</v>
      </c>
      <c r="P634" s="27">
        <v>0.55878408582923556</v>
      </c>
      <c r="Q634" s="14">
        <v>232.12121212121201</v>
      </c>
      <c r="R634" s="2">
        <v>7832</v>
      </c>
      <c r="S634" s="27">
        <v>0.58439038949410538</v>
      </c>
      <c r="T634" s="14">
        <v>660.60609999999997</v>
      </c>
      <c r="U634" s="27">
        <v>1.9610586011342155</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1818</v>
      </c>
      <c r="B635" s="2">
        <v>625</v>
      </c>
      <c r="C635" s="27">
        <v>0.30652280529671405</v>
      </c>
      <c r="D635" s="2">
        <v>117.575757575757</v>
      </c>
      <c r="E635" s="2">
        <v>693</v>
      </c>
      <c r="F635" s="27">
        <v>0.33788395904436858</v>
      </c>
      <c r="G635" s="14">
        <v>131.51515151515099</v>
      </c>
      <c r="H635" s="2">
        <v>1792</v>
      </c>
      <c r="I635" s="27">
        <v>0.31257631257631258</v>
      </c>
      <c r="J635" s="14">
        <v>289.69695999999999</v>
      </c>
      <c r="K635" s="27">
        <v>1.8672</v>
      </c>
      <c r="L635" s="2">
        <v>1354</v>
      </c>
      <c r="M635" s="27">
        <v>0.3067512460353421</v>
      </c>
      <c r="N635" s="2">
        <v>160</v>
      </c>
      <c r="O635" s="2">
        <v>1293</v>
      </c>
      <c r="P635" s="27">
        <v>0.28900312919088067</v>
      </c>
      <c r="Q635" s="14">
        <v>181.81818181818099</v>
      </c>
      <c r="R635" s="2">
        <v>4318</v>
      </c>
      <c r="S635" s="27">
        <v>0.32219071780331293</v>
      </c>
      <c r="T635" s="14">
        <v>444.24243200000001</v>
      </c>
      <c r="U635" s="27">
        <v>2.1890694239290989</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1819</v>
      </c>
      <c r="B636" s="2">
        <v>133</v>
      </c>
      <c r="C636" s="27">
        <v>6.5228052967140751E-2</v>
      </c>
      <c r="D636" s="2">
        <v>58.787878787878803</v>
      </c>
      <c r="E636" s="2">
        <v>100</v>
      </c>
      <c r="F636" s="27">
        <v>4.8756704046806439E-2</v>
      </c>
      <c r="G636" s="14">
        <v>41.212121212121197</v>
      </c>
      <c r="H636" s="2">
        <v>308</v>
      </c>
      <c r="I636" s="27">
        <v>5.3724053724053727E-2</v>
      </c>
      <c r="J636" s="14">
        <v>108.484848</v>
      </c>
      <c r="K636" s="27">
        <v>1.3157894736842106</v>
      </c>
      <c r="L636" s="2">
        <v>295</v>
      </c>
      <c r="M636" s="27">
        <v>6.6832804712279106E-2</v>
      </c>
      <c r="N636" s="2">
        <v>75.757575757575694</v>
      </c>
      <c r="O636" s="2">
        <v>153</v>
      </c>
      <c r="P636" s="27">
        <v>3.4197586052749217E-2</v>
      </c>
      <c r="Q636" s="14">
        <v>55.757575757575701</v>
      </c>
      <c r="R636" s="2">
        <v>603</v>
      </c>
      <c r="S636" s="27">
        <v>4.4993284584390392E-2</v>
      </c>
      <c r="T636" s="14">
        <v>143.636368</v>
      </c>
      <c r="U636" s="27">
        <v>1.0440677966101695</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1820</v>
      </c>
      <c r="B637" s="2">
        <v>121</v>
      </c>
      <c r="C637" s="27">
        <v>5.9342815105443848E-2</v>
      </c>
      <c r="D637" s="2">
        <v>47.272727272727202</v>
      </c>
      <c r="E637" s="2">
        <v>140</v>
      </c>
      <c r="F637" s="27">
        <v>6.8259385665529013E-2</v>
      </c>
      <c r="G637" s="14">
        <v>47.272727272727202</v>
      </c>
      <c r="H637" s="2">
        <v>362</v>
      </c>
      <c r="I637" s="27">
        <v>6.3143206000348853E-2</v>
      </c>
      <c r="J637" s="14">
        <v>119.393936</v>
      </c>
      <c r="K637" s="27">
        <v>1.9917355371900827</v>
      </c>
      <c r="L637" s="2">
        <v>318</v>
      </c>
      <c r="M637" s="27">
        <v>7.2043497961033071E-2</v>
      </c>
      <c r="N637" s="2">
        <v>72.121212121212096</v>
      </c>
      <c r="O637" s="2">
        <v>270</v>
      </c>
      <c r="P637" s="27">
        <v>6.034868126955744E-2</v>
      </c>
      <c r="Q637" s="14">
        <v>65.454545454545396</v>
      </c>
      <c r="R637" s="2">
        <v>1118</v>
      </c>
      <c r="S637" s="27">
        <v>8.3420385017161619E-2</v>
      </c>
      <c r="T637" s="14">
        <v>266.66665599999999</v>
      </c>
      <c r="U637" s="27">
        <v>2.5157232704402515</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1821</v>
      </c>
      <c r="B638" s="2">
        <v>371</v>
      </c>
      <c r="C638" s="27">
        <v>0.18195193722412947</v>
      </c>
      <c r="D638" s="2">
        <v>84.848484848484802</v>
      </c>
      <c r="E638" s="2">
        <v>453</v>
      </c>
      <c r="F638" s="27">
        <v>0.22086786933203315</v>
      </c>
      <c r="G638" s="14">
        <v>106.666666666666</v>
      </c>
      <c r="H638" s="2">
        <v>1122</v>
      </c>
      <c r="I638" s="27">
        <v>0.19570905285190998</v>
      </c>
      <c r="J638" s="14">
        <v>258.78787199999999</v>
      </c>
      <c r="K638" s="27">
        <v>2.0242587601078168</v>
      </c>
      <c r="L638" s="2">
        <v>741</v>
      </c>
      <c r="M638" s="27">
        <v>0.1678749433620299</v>
      </c>
      <c r="N638" s="2">
        <v>112.72727272727199</v>
      </c>
      <c r="O638" s="2">
        <v>870</v>
      </c>
      <c r="P638" s="27">
        <v>0.19445686186857397</v>
      </c>
      <c r="Q638" s="14">
        <v>143.030303030303</v>
      </c>
      <c r="R638" s="2">
        <v>2597</v>
      </c>
      <c r="S638" s="27">
        <v>0.19377704820176092</v>
      </c>
      <c r="T638" s="14">
        <v>371.51513699999998</v>
      </c>
      <c r="U638" s="27">
        <v>2.5047233468286101</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1822</v>
      </c>
      <c r="B639" s="2">
        <v>530</v>
      </c>
      <c r="C639" s="27">
        <v>0.25993133889161352</v>
      </c>
      <c r="D639" s="2">
        <v>80</v>
      </c>
      <c r="E639" s="2">
        <v>435</v>
      </c>
      <c r="F639" s="27">
        <v>0.21209166260360798</v>
      </c>
      <c r="G639" s="14">
        <v>79.393939393939405</v>
      </c>
      <c r="H639" s="2">
        <v>1606</v>
      </c>
      <c r="I639" s="27">
        <v>0.28013256584685153</v>
      </c>
      <c r="J639" s="14">
        <v>354.54544099999998</v>
      </c>
      <c r="K639" s="27">
        <v>2.030188679245283</v>
      </c>
      <c r="L639" s="2">
        <v>1291</v>
      </c>
      <c r="M639" s="27">
        <v>0.29247847757136386</v>
      </c>
      <c r="N639" s="2">
        <v>135.75757575757501</v>
      </c>
      <c r="O639" s="2">
        <v>1207</v>
      </c>
      <c r="P639" s="27">
        <v>0.26978095663835494</v>
      </c>
      <c r="Q639" s="14">
        <v>129.69696969696901</v>
      </c>
      <c r="R639" s="2">
        <v>3514</v>
      </c>
      <c r="S639" s="27">
        <v>0.26219967169079245</v>
      </c>
      <c r="T639" s="14">
        <v>436.96969999999999</v>
      </c>
      <c r="U639" s="27">
        <v>1.7219209914794733</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1765</v>
      </c>
      <c r="B640" s="2">
        <v>601</v>
      </c>
      <c r="C640" s="27">
        <v>0.29475232957332026</v>
      </c>
      <c r="D640" s="2">
        <v>120.60606060606</v>
      </c>
      <c r="E640" s="2">
        <v>451</v>
      </c>
      <c r="F640" s="27">
        <v>0.21989273525109704</v>
      </c>
      <c r="G640" s="14">
        <v>88.484848484848399</v>
      </c>
      <c r="H640" s="2">
        <v>1900</v>
      </c>
      <c r="I640" s="27">
        <v>0.33141461712890286</v>
      </c>
      <c r="J640" s="14">
        <v>344.24243200000001</v>
      </c>
      <c r="K640" s="27">
        <v>2.1613976705490847</v>
      </c>
      <c r="L640" s="2">
        <v>1182</v>
      </c>
      <c r="M640" s="27">
        <v>0.26778432260987767</v>
      </c>
      <c r="N640" s="2">
        <v>153.939393939393</v>
      </c>
      <c r="O640" s="2">
        <v>1083</v>
      </c>
      <c r="P640" s="27">
        <v>0.24206526598122485</v>
      </c>
      <c r="Q640" s="14">
        <v>124.84848484848401</v>
      </c>
      <c r="R640" s="2">
        <v>3516</v>
      </c>
      <c r="S640" s="27">
        <v>0.26234890314878379</v>
      </c>
      <c r="T640" s="14">
        <v>509.69695999999999</v>
      </c>
      <c r="U640" s="27">
        <v>1.9746192893401016</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1766</v>
      </c>
      <c r="B641" s="2">
        <v>181</v>
      </c>
      <c r="C641" s="27">
        <v>8.876900441392839E-2</v>
      </c>
      <c r="D641" s="2">
        <v>53.939393939393902</v>
      </c>
      <c r="E641" s="2">
        <v>155</v>
      </c>
      <c r="F641" s="27">
        <v>7.5572891272549972E-2</v>
      </c>
      <c r="G641" s="14">
        <v>51.515151515151501</v>
      </c>
      <c r="H641" s="2">
        <v>692</v>
      </c>
      <c r="I641" s="27">
        <v>0.12070469213326356</v>
      </c>
      <c r="J641" s="14">
        <v>217.57576</v>
      </c>
      <c r="K641" s="27">
        <v>2.8232044198895028</v>
      </c>
      <c r="L641" s="2">
        <v>386</v>
      </c>
      <c r="M641" s="27">
        <v>8.744902582691437E-2</v>
      </c>
      <c r="N641" s="2">
        <v>83.636363636363598</v>
      </c>
      <c r="O641" s="2">
        <v>428</v>
      </c>
      <c r="P641" s="27">
        <v>9.5663835493965135E-2</v>
      </c>
      <c r="Q641" s="14">
        <v>67.878787878787804</v>
      </c>
      <c r="R641" s="2">
        <v>1483</v>
      </c>
      <c r="S641" s="27">
        <v>0.11065512610058201</v>
      </c>
      <c r="T641" s="14">
        <v>267.27273600000001</v>
      </c>
      <c r="U641" s="27">
        <v>2.8419689119170983</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1823</v>
      </c>
      <c r="B642" s="2">
        <v>126</v>
      </c>
      <c r="C642" s="27">
        <v>6.1794997547817559E-2</v>
      </c>
      <c r="D642" s="2">
        <v>43.030303030303003</v>
      </c>
      <c r="E642" s="2">
        <v>92</v>
      </c>
      <c r="F642" s="27">
        <v>4.4856167723061918E-2</v>
      </c>
      <c r="G642" s="14">
        <v>38.787878787878697</v>
      </c>
      <c r="H642" s="2">
        <v>431</v>
      </c>
      <c r="I642" s="27">
        <v>7.5178789464503751E-2</v>
      </c>
      <c r="J642" s="14">
        <v>190.909088</v>
      </c>
      <c r="K642" s="27">
        <v>2.4206349206349205</v>
      </c>
      <c r="L642" s="2">
        <v>188</v>
      </c>
      <c r="M642" s="27">
        <v>4.2591753511554149E-2</v>
      </c>
      <c r="N642" s="2">
        <v>51.515151515151501</v>
      </c>
      <c r="O642" s="2">
        <v>231</v>
      </c>
      <c r="P642" s="27">
        <v>5.1631649530621368E-2</v>
      </c>
      <c r="Q642" s="14">
        <v>54.545454545454497</v>
      </c>
      <c r="R642" s="2">
        <v>965</v>
      </c>
      <c r="S642" s="27">
        <v>7.2004178480823758E-2</v>
      </c>
      <c r="T642" s="14">
        <v>235.15152</v>
      </c>
      <c r="U642" s="27">
        <v>4.1329787234042552</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1824</v>
      </c>
      <c r="B643" s="2">
        <v>55</v>
      </c>
      <c r="C643" s="27">
        <v>2.6974006866110838E-2</v>
      </c>
      <c r="D643" s="2">
        <v>24.2424242424242</v>
      </c>
      <c r="E643" s="2">
        <v>21</v>
      </c>
      <c r="F643" s="27">
        <v>1.0238907849829351E-2</v>
      </c>
      <c r="G643" s="14">
        <v>21.2121212121212</v>
      </c>
      <c r="H643" s="2">
        <v>147</v>
      </c>
      <c r="I643" s="27">
        <v>2.564102564102564E-2</v>
      </c>
      <c r="J643" s="14">
        <v>130.909088</v>
      </c>
      <c r="K643" s="27">
        <v>1.6727272727272726</v>
      </c>
      <c r="L643" s="2">
        <v>68</v>
      </c>
      <c r="M643" s="27">
        <v>1.5405527865881287E-2</v>
      </c>
      <c r="N643" s="2">
        <v>27.878787878787801</v>
      </c>
      <c r="O643" s="2">
        <v>21</v>
      </c>
      <c r="P643" s="27">
        <v>4.6937863209655789E-3</v>
      </c>
      <c r="Q643" s="14">
        <v>21.2121212121212</v>
      </c>
      <c r="R643" s="2">
        <v>237</v>
      </c>
      <c r="S643" s="27">
        <v>1.7683927771974334E-2</v>
      </c>
      <c r="T643" s="14">
        <v>116.969696</v>
      </c>
      <c r="U643" s="27">
        <v>2.4852941176470589</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1825</v>
      </c>
      <c r="B644" s="2">
        <v>0</v>
      </c>
      <c r="C644" s="27">
        <v>0</v>
      </c>
      <c r="D644" s="2">
        <v>80</v>
      </c>
      <c r="E644" s="2">
        <v>8</v>
      </c>
      <c r="F644" s="27">
        <v>3.9005363237445147E-3</v>
      </c>
      <c r="G644" s="14">
        <v>7.8787878787878798</v>
      </c>
      <c r="H644" s="2">
        <v>157</v>
      </c>
      <c r="I644" s="27">
        <v>2.7385313099598813E-2</v>
      </c>
      <c r="J644" s="14">
        <v>129.090912</v>
      </c>
      <c r="K644" s="27"/>
      <c r="L644" s="2">
        <v>20</v>
      </c>
      <c r="M644" s="27">
        <v>4.5310376076121428E-3</v>
      </c>
      <c r="N644" s="2">
        <v>13.9393939393939</v>
      </c>
      <c r="O644" s="2">
        <v>61</v>
      </c>
      <c r="P644" s="27">
        <v>1.3634331694233347E-2</v>
      </c>
      <c r="Q644" s="14">
        <v>28.484848484848399</v>
      </c>
      <c r="R644" s="2">
        <v>258</v>
      </c>
      <c r="S644" s="27">
        <v>1.9250858080883452E-2</v>
      </c>
      <c r="T644" s="14">
        <v>138.18182400000001</v>
      </c>
      <c r="U644" s="27">
        <v>11.9</v>
      </c>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1826</v>
      </c>
      <c r="B645" s="2">
        <v>71</v>
      </c>
      <c r="C645" s="27">
        <v>3.4820990681706722E-2</v>
      </c>
      <c r="D645" s="2">
        <v>35.151515151515099</v>
      </c>
      <c r="E645" s="2">
        <v>63</v>
      </c>
      <c r="F645" s="27">
        <v>3.0716723549488054E-2</v>
      </c>
      <c r="G645" s="14">
        <v>31.515151515151501</v>
      </c>
      <c r="H645" s="2">
        <v>127</v>
      </c>
      <c r="I645" s="27">
        <v>2.2152450723879294E-2</v>
      </c>
      <c r="J645" s="14">
        <v>64.242424</v>
      </c>
      <c r="K645" s="27">
        <v>0.78873239436619713</v>
      </c>
      <c r="L645" s="2">
        <v>100</v>
      </c>
      <c r="M645" s="27">
        <v>2.2655188038060717E-2</v>
      </c>
      <c r="N645" s="2">
        <v>37.5757575757575</v>
      </c>
      <c r="O645" s="2">
        <v>149</v>
      </c>
      <c r="P645" s="27">
        <v>3.3303531515422438E-2</v>
      </c>
      <c r="Q645" s="14">
        <v>43.030303030303003</v>
      </c>
      <c r="R645" s="2">
        <v>470</v>
      </c>
      <c r="S645" s="27">
        <v>3.5069392627965976E-2</v>
      </c>
      <c r="T645" s="14">
        <v>168.484848</v>
      </c>
      <c r="U645" s="27">
        <v>3.7</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1827</v>
      </c>
      <c r="B646" s="2">
        <v>55</v>
      </c>
      <c r="C646" s="27">
        <v>2.6974006866110838E-2</v>
      </c>
      <c r="D646" s="2">
        <v>32.121212121212103</v>
      </c>
      <c r="E646" s="2">
        <v>63</v>
      </c>
      <c r="F646" s="27">
        <v>3.0716723549488054E-2</v>
      </c>
      <c r="G646" s="14">
        <v>35.757575757575701</v>
      </c>
      <c r="H646" s="2">
        <v>261</v>
      </c>
      <c r="I646" s="27">
        <v>4.5525902668759811E-2</v>
      </c>
      <c r="J646" s="14">
        <v>87.272729999999996</v>
      </c>
      <c r="K646" s="27">
        <v>3.7454545454545456</v>
      </c>
      <c r="L646" s="2">
        <v>198</v>
      </c>
      <c r="M646" s="27">
        <v>4.4857272315360221E-2</v>
      </c>
      <c r="N646" s="2">
        <v>64.848484848484802</v>
      </c>
      <c r="O646" s="2">
        <v>197</v>
      </c>
      <c r="P646" s="27">
        <v>4.4032185963343767E-2</v>
      </c>
      <c r="Q646" s="14">
        <v>53.939393939393902</v>
      </c>
      <c r="R646" s="2">
        <v>518</v>
      </c>
      <c r="S646" s="27">
        <v>3.8650947619758243E-2</v>
      </c>
      <c r="T646" s="14">
        <v>115.151512</v>
      </c>
      <c r="U646" s="27">
        <v>1.6161616161616161</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1767</v>
      </c>
      <c r="B647" s="2">
        <v>420</v>
      </c>
      <c r="C647" s="27">
        <v>0.20598332515939186</v>
      </c>
      <c r="D647" s="2">
        <v>104.84848484848401</v>
      </c>
      <c r="E647" s="2">
        <v>296</v>
      </c>
      <c r="F647" s="27">
        <v>0.14431984397854705</v>
      </c>
      <c r="G647" s="14">
        <v>74.545454545454504</v>
      </c>
      <c r="H647" s="2">
        <v>1208</v>
      </c>
      <c r="I647" s="27">
        <v>0.21070992499563929</v>
      </c>
      <c r="J647" s="14">
        <v>269.69695999999999</v>
      </c>
      <c r="K647" s="27">
        <v>1.8761904761904762</v>
      </c>
      <c r="L647" s="2">
        <v>796</v>
      </c>
      <c r="M647" s="27">
        <v>0.18033529678296331</v>
      </c>
      <c r="N647" s="2">
        <v>128.48484848484799</v>
      </c>
      <c r="O647" s="2">
        <v>655</v>
      </c>
      <c r="P647" s="27">
        <v>0.14640143048725973</v>
      </c>
      <c r="Q647" s="14">
        <v>105.454545454545</v>
      </c>
      <c r="R647" s="2">
        <v>2033</v>
      </c>
      <c r="S647" s="27">
        <v>0.15169377704820175</v>
      </c>
      <c r="T647" s="14">
        <v>406.06060000000002</v>
      </c>
      <c r="U647" s="27">
        <v>1.5540201005025125</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1823</v>
      </c>
      <c r="B648" s="2">
        <v>261</v>
      </c>
      <c r="C648" s="27">
        <v>0.12800392349190781</v>
      </c>
      <c r="D648" s="2">
        <v>83.636363636363598</v>
      </c>
      <c r="E648" s="2">
        <v>217</v>
      </c>
      <c r="F648" s="27">
        <v>0.10580204778156997</v>
      </c>
      <c r="G648" s="14">
        <v>65.454545454545396</v>
      </c>
      <c r="H648" s="2">
        <v>838</v>
      </c>
      <c r="I648" s="27">
        <v>0.14617128902843188</v>
      </c>
      <c r="J648" s="14">
        <v>257.57574499999998</v>
      </c>
      <c r="K648" s="27">
        <v>2.210727969348659</v>
      </c>
      <c r="L648" s="2">
        <v>525</v>
      </c>
      <c r="M648" s="27">
        <v>0.11893973719981876</v>
      </c>
      <c r="N648" s="2">
        <v>105.454545454545</v>
      </c>
      <c r="O648" s="2">
        <v>501</v>
      </c>
      <c r="P648" s="27">
        <v>0.11198033080017882</v>
      </c>
      <c r="Q648" s="14">
        <v>97.575757575757606</v>
      </c>
      <c r="R648" s="2">
        <v>1283</v>
      </c>
      <c r="S648" s="27">
        <v>9.5731980301447542E-2</v>
      </c>
      <c r="T648" s="14">
        <v>359.39395100000002</v>
      </c>
      <c r="U648" s="27">
        <v>1.4438095238095239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1824</v>
      </c>
      <c r="B649" s="2">
        <v>56</v>
      </c>
      <c r="C649" s="27">
        <v>2.7464443354585581E-2</v>
      </c>
      <c r="D649" s="2">
        <v>27.878787878787801</v>
      </c>
      <c r="E649" s="2">
        <v>86</v>
      </c>
      <c r="F649" s="27">
        <v>4.1930765480253533E-2</v>
      </c>
      <c r="G649" s="14">
        <v>52.121212121212103</v>
      </c>
      <c r="H649" s="2">
        <v>105</v>
      </c>
      <c r="I649" s="27">
        <v>1.8315018315018316E-2</v>
      </c>
      <c r="J649" s="14">
        <v>43.030304000000001</v>
      </c>
      <c r="K649" s="27">
        <v>0.875</v>
      </c>
      <c r="L649" s="2">
        <v>122</v>
      </c>
      <c r="M649" s="27">
        <v>2.7639329406434075E-2</v>
      </c>
      <c r="N649" s="2">
        <v>39.393939393939398</v>
      </c>
      <c r="O649" s="2">
        <v>177</v>
      </c>
      <c r="P649" s="27">
        <v>3.9561913276709881E-2</v>
      </c>
      <c r="Q649" s="14">
        <v>70.303030303030297</v>
      </c>
      <c r="R649" s="2">
        <v>159</v>
      </c>
      <c r="S649" s="27">
        <v>1.1863900910311894E-2</v>
      </c>
      <c r="T649" s="14">
        <v>52.121212</v>
      </c>
      <c r="U649" s="27">
        <v>0.30327868852459017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1825</v>
      </c>
      <c r="B650" s="2">
        <v>125</v>
      </c>
      <c r="C650" s="27">
        <v>6.1304561059342816E-2</v>
      </c>
      <c r="D650" s="2">
        <v>62.424242424242401</v>
      </c>
      <c r="E650" s="2">
        <v>21</v>
      </c>
      <c r="F650" s="27">
        <v>1.0238907849829351E-2</v>
      </c>
      <c r="G650" s="14">
        <v>16.969696969696901</v>
      </c>
      <c r="H650" s="2">
        <v>333</v>
      </c>
      <c r="I650" s="27">
        <v>5.8084772370486655E-2</v>
      </c>
      <c r="J650" s="14">
        <v>161.21212800000001</v>
      </c>
      <c r="K650" s="27">
        <v>1.6639999999999999</v>
      </c>
      <c r="L650" s="2">
        <v>125</v>
      </c>
      <c r="M650" s="27">
        <v>2.8318985047575896E-2</v>
      </c>
      <c r="N650" s="2">
        <v>62.424242424242401</v>
      </c>
      <c r="O650" s="2">
        <v>21</v>
      </c>
      <c r="P650" s="27">
        <v>4.6937863209655789E-3</v>
      </c>
      <c r="Q650" s="14">
        <v>16.969696969696901</v>
      </c>
      <c r="R650" s="2">
        <v>407</v>
      </c>
      <c r="S650" s="27">
        <v>3.0368601701238621E-2</v>
      </c>
      <c r="T650" s="14">
        <v>162.42424</v>
      </c>
      <c r="U650" s="27">
        <v>2.2559999999999998</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1826</v>
      </c>
      <c r="B651" s="2">
        <v>80</v>
      </c>
      <c r="C651" s="27">
        <v>3.9234919077979401E-2</v>
      </c>
      <c r="D651" s="2">
        <v>40</v>
      </c>
      <c r="E651" s="2">
        <v>110</v>
      </c>
      <c r="F651" s="27">
        <v>5.363237445148708E-2</v>
      </c>
      <c r="G651" s="14">
        <v>60.606060606060602</v>
      </c>
      <c r="H651" s="2">
        <v>400</v>
      </c>
      <c r="I651" s="27">
        <v>6.977149834292691E-2</v>
      </c>
      <c r="J651" s="14">
        <v>160</v>
      </c>
      <c r="K651" s="27">
        <v>4</v>
      </c>
      <c r="L651" s="2">
        <v>278</v>
      </c>
      <c r="M651" s="27">
        <v>6.2981422745808785E-2</v>
      </c>
      <c r="N651" s="2">
        <v>72.121212121212096</v>
      </c>
      <c r="O651" s="2">
        <v>303</v>
      </c>
      <c r="P651" s="27">
        <v>6.7724631202503355E-2</v>
      </c>
      <c r="Q651" s="14">
        <v>85.454545454545396</v>
      </c>
      <c r="R651" s="2">
        <v>717</v>
      </c>
      <c r="S651" s="27">
        <v>5.3499477689897032E-2</v>
      </c>
      <c r="T651" s="14">
        <v>272.121216</v>
      </c>
      <c r="U651" s="27">
        <v>1.579136690647482</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1827</v>
      </c>
      <c r="B652" s="2">
        <v>159</v>
      </c>
      <c r="C652" s="27">
        <v>7.7979401667484058E-2</v>
      </c>
      <c r="D652" s="2">
        <v>51.515151515151501</v>
      </c>
      <c r="E652" s="2">
        <v>79</v>
      </c>
      <c r="F652" s="27">
        <v>3.8517796196977087E-2</v>
      </c>
      <c r="G652" s="14">
        <v>28.484848484848399</v>
      </c>
      <c r="H652" s="2">
        <v>370</v>
      </c>
      <c r="I652" s="27">
        <v>6.4538635967207394E-2</v>
      </c>
      <c r="J652" s="14">
        <v>113.939392</v>
      </c>
      <c r="K652" s="27">
        <v>1.3270440251572326</v>
      </c>
      <c r="L652" s="2">
        <v>271</v>
      </c>
      <c r="M652" s="27">
        <v>6.1395559583144542E-2</v>
      </c>
      <c r="N652" s="2">
        <v>66.6666666666666</v>
      </c>
      <c r="O652" s="2">
        <v>154</v>
      </c>
      <c r="P652" s="27">
        <v>3.442109968708091E-2</v>
      </c>
      <c r="Q652" s="14">
        <v>44.848484848484802</v>
      </c>
      <c r="R652" s="2">
        <v>750</v>
      </c>
      <c r="S652" s="27">
        <v>5.5961796746754215E-2</v>
      </c>
      <c r="T652" s="14">
        <v>155.75756799999999</v>
      </c>
      <c r="U652" s="27">
        <v>1.7675276752767528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122" t="s">
        <v>1835</v>
      </c>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211" t="s">
        <v>1702</v>
      </c>
      <c r="C655" s="211"/>
      <c r="D655" s="211" t="s">
        <v>1703</v>
      </c>
      <c r="E655" s="211" t="s">
        <v>1702</v>
      </c>
      <c r="F655" s="211"/>
      <c r="G655" s="211" t="s">
        <v>1703</v>
      </c>
      <c r="H655" s="211" t="s">
        <v>1702</v>
      </c>
      <c r="I655" s="211"/>
      <c r="J655" s="211" t="s">
        <v>1703</v>
      </c>
      <c r="K655" t="s">
        <v>172</v>
      </c>
      <c r="L655" s="211" t="s">
        <v>1702</v>
      </c>
      <c r="M655" s="211"/>
      <c r="N655" s="211" t="s">
        <v>1703</v>
      </c>
      <c r="O655" s="211" t="s">
        <v>1702</v>
      </c>
      <c r="P655" s="211"/>
      <c r="Q655" s="211" t="s">
        <v>1703</v>
      </c>
      <c r="R655" s="211" t="s">
        <v>1702</v>
      </c>
      <c r="S655" s="211"/>
      <c r="T655" s="211" t="s">
        <v>1703</v>
      </c>
      <c r="U655" t="s">
        <v>172</v>
      </c>
      <c r="V655" s="211" t="s">
        <v>1702</v>
      </c>
      <c r="W655" s="211"/>
      <c r="X655" s="211" t="s">
        <v>1703</v>
      </c>
      <c r="Y655" s="211" t="s">
        <v>1702</v>
      </c>
      <c r="Z655" s="211"/>
      <c r="AA655" s="211" t="s">
        <v>1703</v>
      </c>
      <c r="AB655" s="211" t="s">
        <v>1702</v>
      </c>
      <c r="AC655" s="211"/>
      <c r="AD655" s="211" t="s">
        <v>1703</v>
      </c>
      <c r="AE655" t="s">
        <v>172</v>
      </c>
    </row>
    <row r="656" spans="1:31" x14ac:dyDescent="0.3">
      <c r="A656" t="s">
        <v>174</v>
      </c>
      <c r="B656" s="2">
        <v>35577</v>
      </c>
      <c r="C656" s="27" t="s">
        <v>172</v>
      </c>
      <c r="D656" s="2">
        <v>470.90909090909099</v>
      </c>
      <c r="E656" s="2">
        <v>34114</v>
      </c>
      <c r="F656" s="27" t="s">
        <v>172</v>
      </c>
      <c r="G656" s="14">
        <v>540</v>
      </c>
      <c r="H656" s="2">
        <v>32362</v>
      </c>
      <c r="I656" s="27" t="s">
        <v>172</v>
      </c>
      <c r="J656" s="14">
        <v>721.21209999999996</v>
      </c>
      <c r="K656" s="27">
        <v>-9.0367372178654745E-2</v>
      </c>
      <c r="L656" s="2">
        <v>86595</v>
      </c>
      <c r="M656" s="27" t="s">
        <v>172</v>
      </c>
      <c r="N656" s="2">
        <v>693.93939393939399</v>
      </c>
      <c r="O656" s="2">
        <v>84350</v>
      </c>
      <c r="P656" s="27" t="s">
        <v>172</v>
      </c>
      <c r="Q656" s="14">
        <v>876.969696969697</v>
      </c>
      <c r="R656" s="2">
        <v>78697</v>
      </c>
      <c r="S656" s="27" t="s">
        <v>172</v>
      </c>
      <c r="T656" s="14">
        <v>715.15150000000006</v>
      </c>
      <c r="U656" s="27">
        <v>-9.1206189733818346E-2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1800</v>
      </c>
      <c r="B657" s="2">
        <v>1941</v>
      </c>
      <c r="C657" s="27">
        <v>5.4557719875200271E-2</v>
      </c>
      <c r="D657" s="2">
        <v>207.272727272727</v>
      </c>
      <c r="E657" s="2">
        <v>2601</v>
      </c>
      <c r="F657" s="27">
        <v>7.6244357155420064E-2</v>
      </c>
      <c r="G657" s="14">
        <v>214.54545454545399</v>
      </c>
      <c r="H657" s="2">
        <v>2559</v>
      </c>
      <c r="I657" s="27">
        <v>7.9074222853964524E-2</v>
      </c>
      <c r="J657" s="14">
        <v>319.39395100000002</v>
      </c>
      <c r="K657" s="27">
        <v>0.31839258114374036</v>
      </c>
      <c r="L657" s="2">
        <v>7194</v>
      </c>
      <c r="M657" s="27">
        <v>8.3076390091806687E-2</v>
      </c>
      <c r="N657" s="2">
        <v>309.09090909090901</v>
      </c>
      <c r="O657" s="2">
        <v>8951</v>
      </c>
      <c r="P657" s="27">
        <v>0.10611736810906935</v>
      </c>
      <c r="Q657" s="14">
        <v>446.06060606060601</v>
      </c>
      <c r="R657" s="2">
        <v>7822</v>
      </c>
      <c r="S657" s="27">
        <v>9.9393877784413637E-2</v>
      </c>
      <c r="T657" s="14">
        <v>506.66665599999999</v>
      </c>
      <c r="U657" s="27">
        <v>8.7294968028912984E-2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1764</v>
      </c>
      <c r="B658" s="2">
        <v>764</v>
      </c>
      <c r="C658" s="27">
        <v>2.1474548163139106E-2</v>
      </c>
      <c r="D658" s="2">
        <v>120.60606060606</v>
      </c>
      <c r="E658" s="2">
        <v>978</v>
      </c>
      <c r="F658" s="27">
        <v>2.8668581813918039E-2</v>
      </c>
      <c r="G658" s="14">
        <v>163.636363636363</v>
      </c>
      <c r="H658" s="2">
        <v>1011</v>
      </c>
      <c r="I658" s="27">
        <v>3.1240343612879303E-2</v>
      </c>
      <c r="J658" s="14">
        <v>226.060608</v>
      </c>
      <c r="K658" s="27">
        <v>0.32329842931937175</v>
      </c>
      <c r="L658" s="2">
        <v>2662</v>
      </c>
      <c r="M658" s="27">
        <v>3.0740804896356604E-2</v>
      </c>
      <c r="N658" s="2">
        <v>218.78787878787799</v>
      </c>
      <c r="O658" s="2">
        <v>3220</v>
      </c>
      <c r="P658" s="27">
        <v>3.8174273858921165E-2</v>
      </c>
      <c r="Q658" s="14">
        <v>263.636363636363</v>
      </c>
      <c r="R658" s="2">
        <v>2546</v>
      </c>
      <c r="S658" s="27">
        <v>3.2351932093980712E-2</v>
      </c>
      <c r="T658" s="14">
        <v>292.121216</v>
      </c>
      <c r="U658" s="27">
        <v>-4.3576258452291509E-2</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1818</v>
      </c>
      <c r="B659" s="2">
        <v>413</v>
      </c>
      <c r="C659" s="27">
        <v>1.1608623548922056E-2</v>
      </c>
      <c r="D659" s="2">
        <v>89.090909090909093</v>
      </c>
      <c r="E659" s="2">
        <v>546</v>
      </c>
      <c r="F659" s="27">
        <v>1.6005159172187373E-2</v>
      </c>
      <c r="G659" s="14">
        <v>104.24242424242399</v>
      </c>
      <c r="H659" s="2">
        <v>388</v>
      </c>
      <c r="I659" s="27">
        <v>1.1989370249057536E-2</v>
      </c>
      <c r="J659" s="14">
        <v>107.878784</v>
      </c>
      <c r="K659" s="27">
        <v>-6.0532687651331719E-2</v>
      </c>
      <c r="L659" s="2">
        <v>1298</v>
      </c>
      <c r="M659" s="27">
        <v>1.4989318089959005E-2</v>
      </c>
      <c r="N659" s="2">
        <v>149.09090909090901</v>
      </c>
      <c r="O659" s="2">
        <v>1815</v>
      </c>
      <c r="P659" s="27">
        <v>2.1517486662714878E-2</v>
      </c>
      <c r="Q659" s="14">
        <v>178.78787878787799</v>
      </c>
      <c r="R659" s="2">
        <v>1101</v>
      </c>
      <c r="S659" s="27">
        <v>1.3990368120766993E-2</v>
      </c>
      <c r="T659" s="14">
        <v>179.393936</v>
      </c>
      <c r="U659" s="27">
        <v>-0.15177195685670261</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1819</v>
      </c>
      <c r="B660" s="2">
        <v>67</v>
      </c>
      <c r="C660" s="27">
        <v>1.8832391713747645E-3</v>
      </c>
      <c r="D660" s="2">
        <v>30.303030303030301</v>
      </c>
      <c r="E660" s="2">
        <v>110</v>
      </c>
      <c r="F660" s="27">
        <v>3.224482617107346E-3</v>
      </c>
      <c r="G660" s="14">
        <v>58.181818181818201</v>
      </c>
      <c r="H660" s="2">
        <v>69</v>
      </c>
      <c r="I660" s="27">
        <v>2.1321302762499226E-3</v>
      </c>
      <c r="J660" s="14">
        <v>38.181820000000002</v>
      </c>
      <c r="K660" s="27">
        <v>2.9850746268656716E-2</v>
      </c>
      <c r="L660" s="2">
        <v>344</v>
      </c>
      <c r="M660" s="27">
        <v>3.97251573416479E-3</v>
      </c>
      <c r="N660" s="2">
        <v>99.393939393939405</v>
      </c>
      <c r="O660" s="2">
        <v>295</v>
      </c>
      <c r="P660" s="27">
        <v>3.4973325429756967E-3</v>
      </c>
      <c r="Q660" s="14">
        <v>98.787878787878796</v>
      </c>
      <c r="R660" s="2">
        <v>191</v>
      </c>
      <c r="S660" s="27">
        <v>2.4270302552829204E-3</v>
      </c>
      <c r="T660" s="14">
        <v>70.909090000000006</v>
      </c>
      <c r="U660" s="27">
        <v>-0.44476744186046513</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1820</v>
      </c>
      <c r="B661" s="2">
        <v>104</v>
      </c>
      <c r="C661" s="27">
        <v>2.9232369227309781E-3</v>
      </c>
      <c r="D661" s="2">
        <v>45.454545454545404</v>
      </c>
      <c r="E661" s="2">
        <v>166</v>
      </c>
      <c r="F661" s="27">
        <v>4.8660374039983583E-3</v>
      </c>
      <c r="G661" s="14">
        <v>46.6666666666666</v>
      </c>
      <c r="H661" s="2">
        <v>174</v>
      </c>
      <c r="I661" s="27">
        <v>5.3766763488041526E-3</v>
      </c>
      <c r="J661" s="14">
        <v>84.242424</v>
      </c>
      <c r="K661" s="27">
        <v>0.67307692307692313</v>
      </c>
      <c r="L661" s="2">
        <v>476</v>
      </c>
      <c r="M661" s="27">
        <v>5.4968531670419769E-3</v>
      </c>
      <c r="N661" s="2">
        <v>83.030303030303003</v>
      </c>
      <c r="O661" s="2">
        <v>683</v>
      </c>
      <c r="P661" s="27">
        <v>8.0972139893301723E-3</v>
      </c>
      <c r="Q661" s="14">
        <v>113.939393939393</v>
      </c>
      <c r="R661" s="2">
        <v>380</v>
      </c>
      <c r="S661" s="27">
        <v>4.8286465811911506E-3</v>
      </c>
      <c r="T661" s="14">
        <v>116.969696</v>
      </c>
      <c r="U661" s="27">
        <v>-0.20168067226890757</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1821</v>
      </c>
      <c r="B662" s="2">
        <v>242</v>
      </c>
      <c r="C662" s="27">
        <v>6.8021474548163137E-3</v>
      </c>
      <c r="D662" s="2">
        <v>69.696969696969703</v>
      </c>
      <c r="E662" s="2">
        <v>270</v>
      </c>
      <c r="F662" s="27">
        <v>7.9146391510816674E-3</v>
      </c>
      <c r="G662" s="14">
        <v>73.939393939393895</v>
      </c>
      <c r="H662" s="2">
        <v>145</v>
      </c>
      <c r="I662" s="27">
        <v>4.4805636240034608E-3</v>
      </c>
      <c r="J662" s="14">
        <v>55.757576</v>
      </c>
      <c r="K662" s="27">
        <v>-0.40082644628099173</v>
      </c>
      <c r="L662" s="2">
        <v>478</v>
      </c>
      <c r="M662" s="27">
        <v>5.5199491887522375E-3</v>
      </c>
      <c r="N662" s="2">
        <v>106.06060606060601</v>
      </c>
      <c r="O662" s="2">
        <v>837</v>
      </c>
      <c r="P662" s="27">
        <v>9.9229401304090099E-3</v>
      </c>
      <c r="Q662" s="14">
        <v>123.636363636363</v>
      </c>
      <c r="R662" s="2">
        <v>530</v>
      </c>
      <c r="S662" s="27">
        <v>6.7346912842929209E-3</v>
      </c>
      <c r="T662" s="14">
        <v>104.848488</v>
      </c>
      <c r="U662" s="27">
        <v>0.10878661087866109</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1822</v>
      </c>
      <c r="B663" s="2">
        <v>351</v>
      </c>
      <c r="C663" s="27">
        <v>9.8659246142170504E-3</v>
      </c>
      <c r="D663" s="2">
        <v>78.181818181818201</v>
      </c>
      <c r="E663" s="2">
        <v>432</v>
      </c>
      <c r="F663" s="27">
        <v>1.2663422641730667E-2</v>
      </c>
      <c r="G663" s="14">
        <v>120.60606060606</v>
      </c>
      <c r="H663" s="2">
        <v>623</v>
      </c>
      <c r="I663" s="27">
        <v>1.9250973363821765E-2</v>
      </c>
      <c r="J663" s="14">
        <v>193.33332799999999</v>
      </c>
      <c r="K663" s="27">
        <v>0.77492877492877488</v>
      </c>
      <c r="L663" s="2">
        <v>1364</v>
      </c>
      <c r="M663" s="27">
        <v>1.5751486806397597E-2</v>
      </c>
      <c r="N663" s="2">
        <v>156.969696969696</v>
      </c>
      <c r="O663" s="2">
        <v>1405</v>
      </c>
      <c r="P663" s="27">
        <v>1.6656787196206283E-2</v>
      </c>
      <c r="Q663" s="14">
        <v>184.84848484848399</v>
      </c>
      <c r="R663" s="2">
        <v>1445</v>
      </c>
      <c r="S663" s="27">
        <v>1.8361563973213719E-2</v>
      </c>
      <c r="T663" s="14">
        <v>229.69697600000001</v>
      </c>
      <c r="U663" s="27">
        <v>5.9384164222873903E-2</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1765</v>
      </c>
      <c r="B664" s="2">
        <v>1177</v>
      </c>
      <c r="C664" s="27">
        <v>3.3083171712061162E-2</v>
      </c>
      <c r="D664" s="2">
        <v>162.42424242424201</v>
      </c>
      <c r="E664" s="2">
        <v>1623</v>
      </c>
      <c r="F664" s="27">
        <v>4.7575775341502022E-2</v>
      </c>
      <c r="G664" s="14">
        <v>173.939393939393</v>
      </c>
      <c r="H664" s="2">
        <v>1548</v>
      </c>
      <c r="I664" s="27">
        <v>4.7833879241085224E-2</v>
      </c>
      <c r="J664" s="14">
        <v>200</v>
      </c>
      <c r="K664" s="27">
        <v>0.31520815632965166</v>
      </c>
      <c r="L664" s="2">
        <v>4532</v>
      </c>
      <c r="M664" s="27">
        <v>5.2335585195450084E-2</v>
      </c>
      <c r="N664" s="2">
        <v>267.27272727272702</v>
      </c>
      <c r="O664" s="2">
        <v>5731</v>
      </c>
      <c r="P664" s="27">
        <v>6.7943094250148189E-2</v>
      </c>
      <c r="Q664" s="14">
        <v>381.21212121212102</v>
      </c>
      <c r="R664" s="2">
        <v>5276</v>
      </c>
      <c r="S664" s="27">
        <v>6.7041945690432925E-2</v>
      </c>
      <c r="T664" s="14">
        <v>473.33334400000001</v>
      </c>
      <c r="U664" s="27">
        <v>0.16416593115622241</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1766</v>
      </c>
      <c r="B665" s="2">
        <v>167</v>
      </c>
      <c r="C665" s="27">
        <v>4.6940439047699354E-3</v>
      </c>
      <c r="D665" s="2">
        <v>58.181818181818201</v>
      </c>
      <c r="E665" s="2">
        <v>442</v>
      </c>
      <c r="F665" s="27">
        <v>1.2956557425104064E-2</v>
      </c>
      <c r="G665" s="14">
        <v>106.06060606060601</v>
      </c>
      <c r="H665" s="2">
        <v>333</v>
      </c>
      <c r="I665" s="27">
        <v>1.0289846115814844E-2</v>
      </c>
      <c r="J665" s="14">
        <v>92.727270000000004</v>
      </c>
      <c r="K665" s="27">
        <v>0.99401197604790414</v>
      </c>
      <c r="L665" s="2">
        <v>662</v>
      </c>
      <c r="M665" s="27">
        <v>7.6447831860961954E-3</v>
      </c>
      <c r="N665" s="2">
        <v>127.87878787878699</v>
      </c>
      <c r="O665" s="2">
        <v>1382</v>
      </c>
      <c r="P665" s="27">
        <v>1.6384113811499703E-2</v>
      </c>
      <c r="Q665" s="14">
        <v>172.12121212121201</v>
      </c>
      <c r="R665" s="2">
        <v>1518</v>
      </c>
      <c r="S665" s="27">
        <v>1.9289172395389912E-2</v>
      </c>
      <c r="T665" s="14">
        <v>314.54544099999998</v>
      </c>
      <c r="U665" s="27">
        <v>1.2930513595166162</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1823</v>
      </c>
      <c r="B666" s="2">
        <v>140</v>
      </c>
      <c r="C666" s="27">
        <v>3.9351266267532393E-3</v>
      </c>
      <c r="D666" s="2">
        <v>56.363636363636303</v>
      </c>
      <c r="E666" s="2">
        <v>315</v>
      </c>
      <c r="F666" s="27">
        <v>9.2337456762619455E-3</v>
      </c>
      <c r="G666" s="14">
        <v>98.181818181818201</v>
      </c>
      <c r="H666" s="2">
        <v>234</v>
      </c>
      <c r="I666" s="27">
        <v>7.2307026759779987E-3</v>
      </c>
      <c r="J666" s="14">
        <v>87.272729999999996</v>
      </c>
      <c r="K666" s="27">
        <v>0.67142857142857137</v>
      </c>
      <c r="L666" s="2">
        <v>424</v>
      </c>
      <c r="M666" s="27">
        <v>4.896356602575206E-3</v>
      </c>
      <c r="N666" s="2">
        <v>107.272727272727</v>
      </c>
      <c r="O666" s="2">
        <v>928</v>
      </c>
      <c r="P666" s="27">
        <v>1.1001778304682869E-2</v>
      </c>
      <c r="Q666" s="14">
        <v>149.69696969696901</v>
      </c>
      <c r="R666" s="2">
        <v>829</v>
      </c>
      <c r="S666" s="27">
        <v>1.0534073725809116E-2</v>
      </c>
      <c r="T666" s="14">
        <v>156.96969999999999</v>
      </c>
      <c r="U666" s="27">
        <v>0.95518867924528306</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1824</v>
      </c>
      <c r="B667" s="2">
        <v>66</v>
      </c>
      <c r="C667" s="27">
        <v>1.8551311240408129E-3</v>
      </c>
      <c r="D667" s="2">
        <v>40.606060606060602</v>
      </c>
      <c r="E667" s="2">
        <v>46</v>
      </c>
      <c r="F667" s="27">
        <v>1.3484200035176173E-3</v>
      </c>
      <c r="G667" s="14">
        <v>33.3333333333333</v>
      </c>
      <c r="H667" s="2">
        <v>8</v>
      </c>
      <c r="I667" s="27">
        <v>2.4720351028984612E-4</v>
      </c>
      <c r="J667" s="14">
        <v>6.6666665099999998</v>
      </c>
      <c r="K667" s="27">
        <v>-0.87878787878787878</v>
      </c>
      <c r="L667" s="2">
        <v>140</v>
      </c>
      <c r="M667" s="27">
        <v>1.6167215197182285E-3</v>
      </c>
      <c r="N667" s="2">
        <v>60</v>
      </c>
      <c r="O667" s="2">
        <v>163</v>
      </c>
      <c r="P667" s="27">
        <v>1.932424422050978E-3</v>
      </c>
      <c r="Q667" s="14">
        <v>67.272727272727195</v>
      </c>
      <c r="R667" s="2">
        <v>98</v>
      </c>
      <c r="S667" s="27">
        <v>1.2452825393598232E-3</v>
      </c>
      <c r="T667" s="14">
        <v>58.787880000000001</v>
      </c>
      <c r="U667" s="27">
        <v>-0.3</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1825</v>
      </c>
      <c r="B668" s="2">
        <v>39</v>
      </c>
      <c r="C668" s="27">
        <v>1.0962138460241166E-3</v>
      </c>
      <c r="D668" s="2">
        <v>32.727272727272698</v>
      </c>
      <c r="E668" s="2">
        <v>104</v>
      </c>
      <c r="F668" s="27">
        <v>3.048601747083309E-3</v>
      </c>
      <c r="G668" s="14">
        <v>68.484848484848399</v>
      </c>
      <c r="H668" s="2">
        <v>8</v>
      </c>
      <c r="I668" s="27">
        <v>2.4720351028984612E-4</v>
      </c>
      <c r="J668" s="14">
        <v>7.8787880000000001</v>
      </c>
      <c r="K668" s="27">
        <v>-0.79487179487179482</v>
      </c>
      <c r="L668" s="2">
        <v>63</v>
      </c>
      <c r="M668" s="27">
        <v>7.2752468387320287E-4</v>
      </c>
      <c r="N668" s="2">
        <v>40.606060606060602</v>
      </c>
      <c r="O668" s="2">
        <v>315</v>
      </c>
      <c r="P668" s="27">
        <v>3.7344398340248964E-3</v>
      </c>
      <c r="Q668" s="14">
        <v>100</v>
      </c>
      <c r="R668" s="2">
        <v>135</v>
      </c>
      <c r="S668" s="27">
        <v>1.715440232791593E-3</v>
      </c>
      <c r="T668" s="14">
        <v>87.272729999999996</v>
      </c>
      <c r="U668" s="27">
        <v>1.1428571428571428</v>
      </c>
      <c r="V668" s="2">
        <v>1879</v>
      </c>
      <c r="W668" s="27">
        <v>0</v>
      </c>
      <c r="X668" s="2">
        <v>204</v>
      </c>
      <c r="Y668" s="2">
        <v>3110</v>
      </c>
      <c r="Z668" s="27">
        <v>1E-3</v>
      </c>
      <c r="AA668" s="14">
        <v>259.39</v>
      </c>
      <c r="AB668" s="2">
        <v>2137</v>
      </c>
      <c r="AC668" s="27">
        <v>1E-3</v>
      </c>
      <c r="AD668" s="14">
        <v>293.94</v>
      </c>
      <c r="AE668" s="27">
        <v>0.13700000000000001</v>
      </c>
    </row>
    <row r="669" spans="1:31" x14ac:dyDescent="0.3">
      <c r="A669" t="s">
        <v>1826</v>
      </c>
      <c r="B669" s="2">
        <v>35</v>
      </c>
      <c r="C669" s="27">
        <v>9.8378165668830983E-4</v>
      </c>
      <c r="D669" s="2">
        <v>19.393939393939299</v>
      </c>
      <c r="E669" s="2">
        <v>165</v>
      </c>
      <c r="F669" s="27">
        <v>4.8367239256610186E-3</v>
      </c>
      <c r="G669" s="14">
        <v>57.5757575757575</v>
      </c>
      <c r="H669" s="2">
        <v>218</v>
      </c>
      <c r="I669" s="27">
        <v>6.7362956553983066E-3</v>
      </c>
      <c r="J669" s="14">
        <v>86.666664100000006</v>
      </c>
      <c r="K669" s="27">
        <v>5.2285714285714286</v>
      </c>
      <c r="L669" s="2">
        <v>221</v>
      </c>
      <c r="M669" s="27">
        <v>2.5521103989837751E-3</v>
      </c>
      <c r="N669" s="2">
        <v>70.909090909090907</v>
      </c>
      <c r="O669" s="2">
        <v>450</v>
      </c>
      <c r="P669" s="27">
        <v>5.3349140486069948E-3</v>
      </c>
      <c r="Q669" s="14">
        <v>92.121212121212096</v>
      </c>
      <c r="R669" s="2">
        <v>596</v>
      </c>
      <c r="S669" s="27">
        <v>7.5733509536577001E-3</v>
      </c>
      <c r="T669" s="14">
        <v>128.484848</v>
      </c>
      <c r="U669" s="27">
        <v>1.6968325791855203</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1827</v>
      </c>
      <c r="B670" s="2">
        <v>27</v>
      </c>
      <c r="C670" s="27">
        <v>7.5891727801669616E-4</v>
      </c>
      <c r="D670" s="2">
        <v>15.151515151515101</v>
      </c>
      <c r="E670" s="2">
        <v>127</v>
      </c>
      <c r="F670" s="27">
        <v>3.7228117488421176E-3</v>
      </c>
      <c r="G670" s="14">
        <v>42.424242424242401</v>
      </c>
      <c r="H670" s="2">
        <v>99</v>
      </c>
      <c r="I670" s="27">
        <v>3.0591434398368456E-3</v>
      </c>
      <c r="J670" s="14">
        <v>54.5454559</v>
      </c>
      <c r="K670" s="27">
        <v>2.6666666666666665</v>
      </c>
      <c r="L670" s="2">
        <v>238</v>
      </c>
      <c r="M670" s="27">
        <v>2.7484265835209885E-3</v>
      </c>
      <c r="N670" s="2">
        <v>66.6666666666666</v>
      </c>
      <c r="O670" s="2">
        <v>454</v>
      </c>
      <c r="P670" s="27">
        <v>5.3823355068168344E-3</v>
      </c>
      <c r="Q670" s="14">
        <v>95.757575757575694</v>
      </c>
      <c r="R670" s="2">
        <v>689</v>
      </c>
      <c r="S670" s="27">
        <v>8.7550986695807964E-3</v>
      </c>
      <c r="T670" s="14">
        <v>275.75756799999999</v>
      </c>
      <c r="U670" s="27">
        <v>1.8949579831932772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1767</v>
      </c>
      <c r="B671" s="2">
        <v>1010</v>
      </c>
      <c r="C671" s="27">
        <v>2.8389127807291227E-2</v>
      </c>
      <c r="D671" s="2">
        <v>149.69696969696901</v>
      </c>
      <c r="E671" s="2">
        <v>1181</v>
      </c>
      <c r="F671" s="27">
        <v>3.4619217916397958E-2</v>
      </c>
      <c r="G671" s="14">
        <v>148.48484848484799</v>
      </c>
      <c r="H671" s="2">
        <v>1215</v>
      </c>
      <c r="I671" s="27">
        <v>3.7544033125270382E-2</v>
      </c>
      <c r="J671" s="14">
        <v>158.78787199999999</v>
      </c>
      <c r="K671" s="27">
        <v>0.20297029702970298</v>
      </c>
      <c r="L671" s="2">
        <v>3870</v>
      </c>
      <c r="M671" s="27">
        <v>4.4690802009353887E-2</v>
      </c>
      <c r="N671" s="2">
        <v>271.51515151515099</v>
      </c>
      <c r="O671" s="2">
        <v>4349</v>
      </c>
      <c r="P671" s="27">
        <v>5.155898043864849E-2</v>
      </c>
      <c r="Q671" s="14">
        <v>337.575757575757</v>
      </c>
      <c r="R671" s="2">
        <v>3758</v>
      </c>
      <c r="S671" s="27">
        <v>4.7752773295043016E-2</v>
      </c>
      <c r="T671" s="14">
        <v>323.63635299999999</v>
      </c>
      <c r="U671" s="27">
        <v>-2.8940568475452195E-2</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1823</v>
      </c>
      <c r="B672" s="2">
        <v>939</v>
      </c>
      <c r="C672" s="27">
        <v>2.6393456446580657E-2</v>
      </c>
      <c r="D672" s="2">
        <v>148.48484848484799</v>
      </c>
      <c r="E672" s="2">
        <v>969</v>
      </c>
      <c r="F672" s="27">
        <v>2.8404760508881983E-2</v>
      </c>
      <c r="G672" s="14">
        <v>136.969696969696</v>
      </c>
      <c r="H672" s="2">
        <v>964</v>
      </c>
      <c r="I672" s="27">
        <v>2.9788022989926458E-2</v>
      </c>
      <c r="J672" s="14">
        <v>153.939392</v>
      </c>
      <c r="K672" s="27">
        <v>2.6624068157614485E-2</v>
      </c>
      <c r="L672" s="2">
        <v>3505</v>
      </c>
      <c r="M672" s="27">
        <v>4.0475778047231362E-2</v>
      </c>
      <c r="N672" s="2">
        <v>269.69696969696901</v>
      </c>
      <c r="O672" s="2">
        <v>3551</v>
      </c>
      <c r="P672" s="27">
        <v>4.2098399525785417E-2</v>
      </c>
      <c r="Q672" s="14">
        <v>320.60606060606</v>
      </c>
      <c r="R672" s="2">
        <v>2818</v>
      </c>
      <c r="S672" s="27">
        <v>3.580822648893859E-2</v>
      </c>
      <c r="T672" s="14">
        <v>264.84848</v>
      </c>
      <c r="U672" s="27">
        <v>-0.19600570613409415</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1824</v>
      </c>
      <c r="B673" s="2">
        <v>243</v>
      </c>
      <c r="C673" s="27">
        <v>6.8302555021502653E-3</v>
      </c>
      <c r="D673" s="2">
        <v>81.818181818181799</v>
      </c>
      <c r="E673" s="2">
        <v>149</v>
      </c>
      <c r="F673" s="27">
        <v>4.3677082722635872E-3</v>
      </c>
      <c r="G673" s="14">
        <v>48.484848484848399</v>
      </c>
      <c r="H673" s="2">
        <v>190</v>
      </c>
      <c r="I673" s="27">
        <v>5.8710833693838456E-3</v>
      </c>
      <c r="J673" s="14">
        <v>63.030304000000001</v>
      </c>
      <c r="K673" s="27">
        <v>-0.21810699588477367</v>
      </c>
      <c r="L673" s="2">
        <v>1086</v>
      </c>
      <c r="M673" s="27">
        <v>1.2541139788671401E-2</v>
      </c>
      <c r="N673" s="2">
        <v>126.06060606060601</v>
      </c>
      <c r="O673" s="2">
        <v>630</v>
      </c>
      <c r="P673" s="27">
        <v>7.4688796680497929E-3</v>
      </c>
      <c r="Q673" s="14">
        <v>143.030303030303</v>
      </c>
      <c r="R673" s="2">
        <v>385</v>
      </c>
      <c r="S673" s="27">
        <v>4.8921814046278761E-3</v>
      </c>
      <c r="T673" s="14">
        <v>90.303030000000007</v>
      </c>
      <c r="U673" s="27">
        <v>-0.64548802946592998</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1825</v>
      </c>
      <c r="B674" s="2">
        <v>298</v>
      </c>
      <c r="C674" s="27">
        <v>8.3761981055176099E-3</v>
      </c>
      <c r="D674" s="2">
        <v>67.878787878787804</v>
      </c>
      <c r="E674" s="2">
        <v>363</v>
      </c>
      <c r="F674" s="27">
        <v>1.0640792636454241E-2</v>
      </c>
      <c r="G674" s="14">
        <v>76.969696969696898</v>
      </c>
      <c r="H674" s="2">
        <v>152</v>
      </c>
      <c r="I674" s="27">
        <v>4.6968666955070765E-3</v>
      </c>
      <c r="J674" s="14">
        <v>39.393940000000001</v>
      </c>
      <c r="K674" s="27">
        <v>-0.48993288590604028</v>
      </c>
      <c r="L674" s="2">
        <v>930</v>
      </c>
      <c r="M674" s="27">
        <v>1.073965009527109E-2</v>
      </c>
      <c r="N674" s="2">
        <v>129.69696969696901</v>
      </c>
      <c r="O674" s="2">
        <v>1117</v>
      </c>
      <c r="P674" s="27">
        <v>1.3242442205097807E-2</v>
      </c>
      <c r="Q674" s="14">
        <v>170.90909090909</v>
      </c>
      <c r="R674" s="2">
        <v>687</v>
      </c>
      <c r="S674" s="27">
        <v>8.7296847402061062E-3</v>
      </c>
      <c r="T674" s="14">
        <v>113.333336</v>
      </c>
      <c r="U674" s="27">
        <v>-0.26129032258064516</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1826</v>
      </c>
      <c r="B675" s="2">
        <v>398</v>
      </c>
      <c r="C675" s="27">
        <v>1.1187002838912781E-2</v>
      </c>
      <c r="D675" s="2">
        <v>86.060606060606005</v>
      </c>
      <c r="E675" s="2">
        <v>457</v>
      </c>
      <c r="F675" s="27">
        <v>1.3396259600164155E-2</v>
      </c>
      <c r="G675" s="14">
        <v>96.363636363636402</v>
      </c>
      <c r="H675" s="2">
        <v>622</v>
      </c>
      <c r="I675" s="27">
        <v>1.9220072925035536E-2</v>
      </c>
      <c r="J675" s="14">
        <v>153.33332799999999</v>
      </c>
      <c r="K675" s="27">
        <v>0.56281407035175879</v>
      </c>
      <c r="L675" s="2">
        <v>1489</v>
      </c>
      <c r="M675" s="27">
        <v>1.7194988163288873E-2</v>
      </c>
      <c r="N675" s="2">
        <v>187.87878787878699</v>
      </c>
      <c r="O675" s="2">
        <v>1804</v>
      </c>
      <c r="P675" s="27">
        <v>2.138707765263782E-2</v>
      </c>
      <c r="Q675" s="14">
        <v>238.78787878787799</v>
      </c>
      <c r="R675" s="2">
        <v>1746</v>
      </c>
      <c r="S675" s="27">
        <v>2.2186360344104605E-2</v>
      </c>
      <c r="T675" s="14">
        <v>224.84848</v>
      </c>
      <c r="U675" s="27">
        <v>0.17259905977165882</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1827</v>
      </c>
      <c r="B676" s="2">
        <v>71</v>
      </c>
      <c r="C676" s="27">
        <v>1.9956713607105713E-3</v>
      </c>
      <c r="D676" s="2">
        <v>29.090909090909101</v>
      </c>
      <c r="E676" s="2">
        <v>212</v>
      </c>
      <c r="F676" s="27">
        <v>6.2144574075159754E-3</v>
      </c>
      <c r="G676" s="14">
        <v>71.515151515151501</v>
      </c>
      <c r="H676" s="2">
        <v>251</v>
      </c>
      <c r="I676" s="27">
        <v>7.7560101353439216E-3</v>
      </c>
      <c r="J676" s="14">
        <v>72.121215800000002</v>
      </c>
      <c r="K676" s="27">
        <v>2.535211267605634</v>
      </c>
      <c r="L676" s="2">
        <v>365</v>
      </c>
      <c r="M676" s="27">
        <v>4.215023962122524E-3</v>
      </c>
      <c r="N676" s="2">
        <v>83.030303030303003</v>
      </c>
      <c r="O676" s="2">
        <v>798</v>
      </c>
      <c r="P676" s="27">
        <v>9.4605809128630713E-3</v>
      </c>
      <c r="Q676" s="14">
        <v>126.06060606060601</v>
      </c>
      <c r="R676" s="2">
        <v>940</v>
      </c>
      <c r="S676" s="27">
        <v>1.1944546806104427E-2</v>
      </c>
      <c r="T676" s="14">
        <v>169.090912</v>
      </c>
      <c r="U676" s="27">
        <v>1.5753424657534247</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1816</v>
      </c>
      <c r="B677" s="2">
        <v>33636</v>
      </c>
      <c r="C677" s="27">
        <v>0.94544228012479969</v>
      </c>
      <c r="D677" s="2">
        <v>467.27272727272702</v>
      </c>
      <c r="E677" s="2">
        <v>31513</v>
      </c>
      <c r="F677" s="27">
        <v>0.92375564284457989</v>
      </c>
      <c r="G677" s="14">
        <v>508.48484848484799</v>
      </c>
      <c r="H677" s="2">
        <v>29803</v>
      </c>
      <c r="I677" s="27">
        <v>0.92092577714603552</v>
      </c>
      <c r="J677" s="14">
        <v>720.60609999999997</v>
      </c>
      <c r="K677" s="27">
        <v>-0.11395528600309192</v>
      </c>
      <c r="L677" s="2">
        <v>79401</v>
      </c>
      <c r="M677" s="27">
        <v>0.91692360990819333</v>
      </c>
      <c r="N677" s="2">
        <v>740.60606060606005</v>
      </c>
      <c r="O677" s="2">
        <v>75399</v>
      </c>
      <c r="P677" s="27">
        <v>0.89388263189093065</v>
      </c>
      <c r="Q677" s="14">
        <v>881.81818181818198</v>
      </c>
      <c r="R677" s="2">
        <v>70875</v>
      </c>
      <c r="S677" s="27">
        <v>0.90060612221558634</v>
      </c>
      <c r="T677" s="14">
        <v>740</v>
      </c>
      <c r="U677" s="27">
        <v>-0.1073790002644803</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1764</v>
      </c>
      <c r="B678" s="2">
        <v>27050</v>
      </c>
      <c r="C678" s="27">
        <v>0.76032268038339379</v>
      </c>
      <c r="D678" s="2">
        <v>490.90909090909099</v>
      </c>
      <c r="E678" s="2">
        <v>25769</v>
      </c>
      <c r="F678" s="27">
        <v>0.75537902327490181</v>
      </c>
      <c r="G678" s="14">
        <v>503.636363636363</v>
      </c>
      <c r="H678" s="2">
        <v>23592</v>
      </c>
      <c r="I678" s="27">
        <v>0.72900315184475617</v>
      </c>
      <c r="J678" s="14">
        <v>678.18179999999995</v>
      </c>
      <c r="K678" s="27">
        <v>-0.1278373382624769</v>
      </c>
      <c r="L678" s="2">
        <v>63611</v>
      </c>
      <c r="M678" s="27">
        <v>0.7345805185056874</v>
      </c>
      <c r="N678" s="2">
        <v>692.72727272727195</v>
      </c>
      <c r="O678" s="2">
        <v>60498</v>
      </c>
      <c r="P678" s="27">
        <v>0.71722584469472439</v>
      </c>
      <c r="Q678" s="14">
        <v>784.24242424242402</v>
      </c>
      <c r="R678" s="2">
        <v>56198</v>
      </c>
      <c r="S678" s="27">
        <v>0.71410600149942183</v>
      </c>
      <c r="T678" s="14">
        <v>766.06060000000002</v>
      </c>
      <c r="U678" s="27">
        <v>-0.1165364480985993</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1818</v>
      </c>
      <c r="B679" s="2">
        <v>12539</v>
      </c>
      <c r="C679" s="27">
        <v>0.35244680552042051</v>
      </c>
      <c r="D679" s="2">
        <v>382.42424242424198</v>
      </c>
      <c r="E679" s="2">
        <v>10617</v>
      </c>
      <c r="F679" s="27">
        <v>0.31122119950753357</v>
      </c>
      <c r="G679" s="14">
        <v>417.575757575757</v>
      </c>
      <c r="H679" s="2">
        <v>10401</v>
      </c>
      <c r="I679" s="27">
        <v>0.3213954638155862</v>
      </c>
      <c r="J679" s="14">
        <v>538.78790000000004</v>
      </c>
      <c r="K679" s="27">
        <v>-0.17050801499322116</v>
      </c>
      <c r="L679" s="2">
        <v>25827</v>
      </c>
      <c r="M679" s="27">
        <v>0.29825047635544777</v>
      </c>
      <c r="N679" s="2">
        <v>552.12121212121201</v>
      </c>
      <c r="O679" s="2">
        <v>23020</v>
      </c>
      <c r="P679" s="27">
        <v>0.2729104919976289</v>
      </c>
      <c r="Q679" s="14">
        <v>549.69696969696895</v>
      </c>
      <c r="R679" s="2">
        <v>22056</v>
      </c>
      <c r="S679" s="27">
        <v>0.28026481314408425</v>
      </c>
      <c r="T679" s="14">
        <v>601.21209999999996</v>
      </c>
      <c r="U679" s="27">
        <v>-0.14600998954582414</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1819</v>
      </c>
      <c r="B680" s="2">
        <v>2543</v>
      </c>
      <c r="C680" s="27">
        <v>7.1478764370239201E-2</v>
      </c>
      <c r="D680" s="2">
        <v>195.15151515151501</v>
      </c>
      <c r="E680" s="2">
        <v>2292</v>
      </c>
      <c r="F680" s="27">
        <v>6.7186492349182156E-2</v>
      </c>
      <c r="G680" s="14">
        <v>195.15151515151501</v>
      </c>
      <c r="H680" s="2">
        <v>2258</v>
      </c>
      <c r="I680" s="27">
        <v>6.9773190779309061E-2</v>
      </c>
      <c r="J680" s="14">
        <v>321.21212800000001</v>
      </c>
      <c r="K680" s="27">
        <v>-0.11207235548564687</v>
      </c>
      <c r="L680" s="2">
        <v>5074</v>
      </c>
      <c r="M680" s="27">
        <v>5.8594607078930654E-2</v>
      </c>
      <c r="N680" s="2">
        <v>285.45454545454498</v>
      </c>
      <c r="O680" s="2">
        <v>4500</v>
      </c>
      <c r="P680" s="27">
        <v>5.3349140486069944E-2</v>
      </c>
      <c r="Q680" s="14">
        <v>283.636363636363</v>
      </c>
      <c r="R680" s="2">
        <v>4828</v>
      </c>
      <c r="S680" s="27">
        <v>6.1349225510502307E-2</v>
      </c>
      <c r="T680" s="14">
        <v>438.18182400000001</v>
      </c>
      <c r="U680" s="27">
        <v>-4.8482459597950334E-2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1820</v>
      </c>
      <c r="B681" s="2">
        <v>2100</v>
      </c>
      <c r="C681" s="27">
        <v>5.9026899401298592E-2</v>
      </c>
      <c r="D681" s="2">
        <v>187.87878787878699</v>
      </c>
      <c r="E681" s="2">
        <v>2037</v>
      </c>
      <c r="F681" s="27">
        <v>5.9711555373160578E-2</v>
      </c>
      <c r="G681" s="14">
        <v>216.969696969697</v>
      </c>
      <c r="H681" s="2">
        <v>2470</v>
      </c>
      <c r="I681" s="27">
        <v>7.6324083801989989E-2</v>
      </c>
      <c r="J681" s="14">
        <v>407.27273600000001</v>
      </c>
      <c r="K681" s="27">
        <v>0.1761904761904762</v>
      </c>
      <c r="L681" s="2">
        <v>4389</v>
      </c>
      <c r="M681" s="27">
        <v>5.0684219643166467E-2</v>
      </c>
      <c r="N681" s="2">
        <v>247.87878787878699</v>
      </c>
      <c r="O681" s="2">
        <v>4444</v>
      </c>
      <c r="P681" s="27">
        <v>5.2685240071132185E-2</v>
      </c>
      <c r="Q681" s="14">
        <v>266.06060606060601</v>
      </c>
      <c r="R681" s="2">
        <v>4819</v>
      </c>
      <c r="S681" s="27">
        <v>6.1234862828316201E-2</v>
      </c>
      <c r="T681" s="14">
        <v>444.24243200000001</v>
      </c>
      <c r="U681" s="27">
        <v>9.7972203235361127E-2</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1821</v>
      </c>
      <c r="B682" s="2">
        <v>7896</v>
      </c>
      <c r="C682" s="27">
        <v>0.22194114174888271</v>
      </c>
      <c r="D682" s="2">
        <v>316.969696969697</v>
      </c>
      <c r="E682" s="2">
        <v>6288</v>
      </c>
      <c r="F682" s="27">
        <v>0.18432315178519082</v>
      </c>
      <c r="G682" s="14">
        <v>369.09090909090901</v>
      </c>
      <c r="H682" s="2">
        <v>5673</v>
      </c>
      <c r="I682" s="27">
        <v>0.17529818923428714</v>
      </c>
      <c r="J682" s="14">
        <v>380.60604899999998</v>
      </c>
      <c r="K682" s="27">
        <v>-0.28153495440729481</v>
      </c>
      <c r="L682" s="2">
        <v>16364</v>
      </c>
      <c r="M682" s="27">
        <v>0.18897164963335067</v>
      </c>
      <c r="N682" s="2">
        <v>453.33333333333297</v>
      </c>
      <c r="O682" s="2">
        <v>14076</v>
      </c>
      <c r="P682" s="27">
        <v>0.1668761114404268</v>
      </c>
      <c r="Q682" s="14">
        <v>492.12121212121201</v>
      </c>
      <c r="R682" s="2">
        <v>12409</v>
      </c>
      <c r="S682" s="27">
        <v>0.15768072480526577</v>
      </c>
      <c r="T682" s="14">
        <v>561.81820000000005</v>
      </c>
      <c r="U682" s="27">
        <v>-0.24168907357614275</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1822</v>
      </c>
      <c r="B683" s="2">
        <v>14511</v>
      </c>
      <c r="C683" s="27">
        <v>0.40787587486297328</v>
      </c>
      <c r="D683" s="2">
        <v>355.15151515151501</v>
      </c>
      <c r="E683" s="2">
        <v>15152</v>
      </c>
      <c r="F683" s="27">
        <v>0.44415782376736823</v>
      </c>
      <c r="G683" s="14">
        <v>380</v>
      </c>
      <c r="H683" s="2">
        <v>13191</v>
      </c>
      <c r="I683" s="27">
        <v>0.40760768802917002</v>
      </c>
      <c r="J683" s="14">
        <v>491.51513699999998</v>
      </c>
      <c r="K683" s="27">
        <v>-9.0965474467645233E-2</v>
      </c>
      <c r="L683" s="2">
        <v>37784</v>
      </c>
      <c r="M683" s="27">
        <v>0.43633004215023963</v>
      </c>
      <c r="N683" s="2">
        <v>574.54545454545405</v>
      </c>
      <c r="O683" s="2">
        <v>37478</v>
      </c>
      <c r="P683" s="27">
        <v>0.44431535269709543</v>
      </c>
      <c r="Q683" s="14">
        <v>635.75757575757495</v>
      </c>
      <c r="R683" s="2">
        <v>34142</v>
      </c>
      <c r="S683" s="27">
        <v>0.43384118835533758</v>
      </c>
      <c r="T683" s="14">
        <v>649.09090000000003</v>
      </c>
      <c r="U683" s="27">
        <v>-9.6390006351894986E-2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1765</v>
      </c>
      <c r="B684" s="2">
        <v>6586</v>
      </c>
      <c r="C684" s="27">
        <v>0.18511959974140596</v>
      </c>
      <c r="D684" s="2">
        <v>336.36363636363598</v>
      </c>
      <c r="E684" s="2">
        <v>5744</v>
      </c>
      <c r="F684" s="27">
        <v>0.16837661956967814</v>
      </c>
      <c r="G684" s="14">
        <v>349.09090909090901</v>
      </c>
      <c r="H684" s="2">
        <v>6211</v>
      </c>
      <c r="I684" s="27">
        <v>0.19192262530127926</v>
      </c>
      <c r="J684" s="14">
        <v>416.96969999999999</v>
      </c>
      <c r="K684" s="27">
        <v>-5.6938961433343455E-2</v>
      </c>
      <c r="L684" s="2">
        <v>15790</v>
      </c>
      <c r="M684" s="27">
        <v>0.18234309140250593</v>
      </c>
      <c r="N684" s="2">
        <v>489.09090909090901</v>
      </c>
      <c r="O684" s="2">
        <v>14901</v>
      </c>
      <c r="P684" s="27">
        <v>0.17665678719620628</v>
      </c>
      <c r="Q684" s="14">
        <v>637.57575757575705</v>
      </c>
      <c r="R684" s="2">
        <v>14677</v>
      </c>
      <c r="S684" s="27">
        <v>0.18650012071616454</v>
      </c>
      <c r="T684" s="14">
        <v>668.48486300000002</v>
      </c>
      <c r="U684" s="27">
        <v>-7.0487650411652947E-2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1766</v>
      </c>
      <c r="B685" s="2">
        <v>1784</v>
      </c>
      <c r="C685" s="27">
        <v>5.0144756443769853E-2</v>
      </c>
      <c r="D685" s="2">
        <v>178.18181818181799</v>
      </c>
      <c r="E685" s="2">
        <v>1841</v>
      </c>
      <c r="F685" s="27">
        <v>5.3966113619042036E-2</v>
      </c>
      <c r="G685" s="14">
        <v>200.60606060606</v>
      </c>
      <c r="H685" s="2">
        <v>1890</v>
      </c>
      <c r="I685" s="27">
        <v>5.8401829305976143E-2</v>
      </c>
      <c r="J685" s="14">
        <v>214.545456</v>
      </c>
      <c r="K685" s="27">
        <v>5.9417040358744393E-2</v>
      </c>
      <c r="L685" s="2">
        <v>5253</v>
      </c>
      <c r="M685" s="27">
        <v>6.0661701021998964E-2</v>
      </c>
      <c r="N685" s="2">
        <v>278.78787878787801</v>
      </c>
      <c r="O685" s="2">
        <v>5191</v>
      </c>
      <c r="P685" s="27">
        <v>6.1541197391819798E-2</v>
      </c>
      <c r="Q685" s="14">
        <v>412.12121212121201</v>
      </c>
      <c r="R685" s="2">
        <v>4854</v>
      </c>
      <c r="S685" s="27">
        <v>6.167960659237328E-2</v>
      </c>
      <c r="T685" s="14">
        <v>350.30304000000001</v>
      </c>
      <c r="U685" s="27">
        <v>-7.5956596230725301E-2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1823</v>
      </c>
      <c r="B686" s="2">
        <v>1053</v>
      </c>
      <c r="C686" s="27">
        <v>2.9597773842651151E-2</v>
      </c>
      <c r="D686" s="2">
        <v>132.72727272727201</v>
      </c>
      <c r="E686" s="2">
        <v>1130</v>
      </c>
      <c r="F686" s="27">
        <v>3.3124230521193648E-2</v>
      </c>
      <c r="G686" s="14">
        <v>171.51515151515099</v>
      </c>
      <c r="H686" s="2">
        <v>982</v>
      </c>
      <c r="I686" s="27">
        <v>3.034423088807861E-2</v>
      </c>
      <c r="J686" s="14">
        <v>140.606064</v>
      </c>
      <c r="K686" s="27">
        <v>-6.7426400759734093E-2</v>
      </c>
      <c r="L686" s="2">
        <v>2908</v>
      </c>
      <c r="M686" s="27">
        <v>3.3581615566718633E-2</v>
      </c>
      <c r="N686" s="2">
        <v>220.60606060606</v>
      </c>
      <c r="O686" s="2">
        <v>2957</v>
      </c>
      <c r="P686" s="27">
        <v>3.5056312981624184E-2</v>
      </c>
      <c r="Q686" s="14">
        <v>308.48484848484799</v>
      </c>
      <c r="R686" s="2">
        <v>2702</v>
      </c>
      <c r="S686" s="27">
        <v>3.433421858520655E-2</v>
      </c>
      <c r="T686" s="14">
        <v>287.27273600000001</v>
      </c>
      <c r="U686" s="27">
        <v>-7.0839064649243472E-2</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1824</v>
      </c>
      <c r="B687" s="2">
        <v>306</v>
      </c>
      <c r="C687" s="27">
        <v>8.601062484189223E-3</v>
      </c>
      <c r="D687" s="2">
        <v>72.727272727272705</v>
      </c>
      <c r="E687" s="2">
        <v>182</v>
      </c>
      <c r="F687" s="27">
        <v>5.3350530573957906E-3</v>
      </c>
      <c r="G687" s="14">
        <v>54.545454545454497</v>
      </c>
      <c r="H687" s="2">
        <v>173</v>
      </c>
      <c r="I687" s="27">
        <v>5.3457759100179227E-3</v>
      </c>
      <c r="J687" s="14">
        <v>72.121215800000002</v>
      </c>
      <c r="K687" s="27">
        <v>-0.434640522875817</v>
      </c>
      <c r="L687" s="2">
        <v>550</v>
      </c>
      <c r="M687" s="27">
        <v>6.3514059703216122E-3</v>
      </c>
      <c r="N687" s="2">
        <v>93.3333333333333</v>
      </c>
      <c r="O687" s="2">
        <v>721</v>
      </c>
      <c r="P687" s="27">
        <v>8.5477178423236516E-3</v>
      </c>
      <c r="Q687" s="14">
        <v>140</v>
      </c>
      <c r="R687" s="2">
        <v>511</v>
      </c>
      <c r="S687" s="27">
        <v>6.4932589552333638E-3</v>
      </c>
      <c r="T687" s="14">
        <v>140.606064</v>
      </c>
      <c r="U687" s="27">
        <v>-7.0909090909090908E-2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1825</v>
      </c>
      <c r="B688" s="2">
        <v>88</v>
      </c>
      <c r="C688" s="27">
        <v>2.4735081653877505E-3</v>
      </c>
      <c r="D688" s="2">
        <v>44.2424242424242</v>
      </c>
      <c r="E688" s="2">
        <v>142</v>
      </c>
      <c r="F688" s="27">
        <v>4.1625139239022104E-3</v>
      </c>
      <c r="G688" s="14">
        <v>59.393939393939398</v>
      </c>
      <c r="H688" s="2">
        <v>278</v>
      </c>
      <c r="I688" s="27">
        <v>8.5903219825721518E-3</v>
      </c>
      <c r="J688" s="14">
        <v>86.666664100000006</v>
      </c>
      <c r="K688" s="27">
        <v>2.1590909090909092</v>
      </c>
      <c r="L688" s="2">
        <v>438</v>
      </c>
      <c r="M688" s="27">
        <v>5.058028754547029E-3</v>
      </c>
      <c r="N688" s="2">
        <v>96.363636363636402</v>
      </c>
      <c r="O688" s="2">
        <v>423</v>
      </c>
      <c r="P688" s="27">
        <v>5.014819205690575E-3</v>
      </c>
      <c r="Q688" s="14">
        <v>117.575757575757</v>
      </c>
      <c r="R688" s="2">
        <v>615</v>
      </c>
      <c r="S688" s="27">
        <v>7.8147832827172581E-3</v>
      </c>
      <c r="T688" s="14">
        <v>138.18182400000001</v>
      </c>
      <c r="U688" s="27">
        <v>0.4041095890410959</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1826</v>
      </c>
      <c r="B689" s="2">
        <v>659</v>
      </c>
      <c r="C689" s="27">
        <v>1.8523203193074177E-2</v>
      </c>
      <c r="D689" s="2">
        <v>114.54545454545401</v>
      </c>
      <c r="E689" s="2">
        <v>806</v>
      </c>
      <c r="F689" s="27">
        <v>2.3626663539895645E-2</v>
      </c>
      <c r="G689" s="14">
        <v>143.030303030303</v>
      </c>
      <c r="H689" s="2">
        <v>531</v>
      </c>
      <c r="I689" s="27">
        <v>1.6408132995488534E-2</v>
      </c>
      <c r="J689" s="14">
        <v>97.575760000000002</v>
      </c>
      <c r="K689" s="27">
        <v>-0.19423368740515934</v>
      </c>
      <c r="L689" s="2">
        <v>1920</v>
      </c>
      <c r="M689" s="27">
        <v>2.2172180841849992E-2</v>
      </c>
      <c r="N689" s="2">
        <v>180</v>
      </c>
      <c r="O689" s="2">
        <v>1813</v>
      </c>
      <c r="P689" s="27">
        <v>2.149377593360996E-2</v>
      </c>
      <c r="Q689" s="14">
        <v>231.51515151515099</v>
      </c>
      <c r="R689" s="2">
        <v>1576</v>
      </c>
      <c r="S689" s="27">
        <v>2.0026176347255932E-2</v>
      </c>
      <c r="T689" s="14">
        <v>230.909088</v>
      </c>
      <c r="U689" s="27">
        <v>-0.17916666666666667</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1827</v>
      </c>
      <c r="B690" s="2">
        <v>731</v>
      </c>
      <c r="C690" s="27">
        <v>2.0546982601118702E-2</v>
      </c>
      <c r="D690" s="2">
        <v>113.939393939393</v>
      </c>
      <c r="E690" s="2">
        <v>711</v>
      </c>
      <c r="F690" s="27">
        <v>2.0841883097848391E-2</v>
      </c>
      <c r="G690" s="14">
        <v>119.39393939393899</v>
      </c>
      <c r="H690" s="2">
        <v>908</v>
      </c>
      <c r="I690" s="27">
        <v>2.8057598417897536E-2</v>
      </c>
      <c r="J690" s="14">
        <v>152.121216</v>
      </c>
      <c r="K690" s="27">
        <v>0.24213406292749659</v>
      </c>
      <c r="L690" s="2">
        <v>2345</v>
      </c>
      <c r="M690" s="27">
        <v>2.7080085455280328E-2</v>
      </c>
      <c r="N690" s="2">
        <v>173.939393939393</v>
      </c>
      <c r="O690" s="2">
        <v>2234</v>
      </c>
      <c r="P690" s="27">
        <v>2.6484884410195614E-2</v>
      </c>
      <c r="Q690" s="14">
        <v>243.030303030303</v>
      </c>
      <c r="R690" s="2">
        <v>2152</v>
      </c>
      <c r="S690" s="27">
        <v>2.7345388007166727E-2</v>
      </c>
      <c r="T690" s="14">
        <v>240.606064</v>
      </c>
      <c r="U690" s="27">
        <v>-8.2302771855010656E-2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1767</v>
      </c>
      <c r="B691" s="2">
        <v>4802</v>
      </c>
      <c r="C691" s="27">
        <v>0.13497484329763612</v>
      </c>
      <c r="D691" s="2">
        <v>289.09090909090901</v>
      </c>
      <c r="E691" s="2">
        <v>3903</v>
      </c>
      <c r="F691" s="27">
        <v>0.11441050595063611</v>
      </c>
      <c r="G691" s="14">
        <v>292.72727272727201</v>
      </c>
      <c r="H691" s="2">
        <v>4321</v>
      </c>
      <c r="I691" s="27">
        <v>0.13352079599530314</v>
      </c>
      <c r="J691" s="14">
        <v>372.72726399999999</v>
      </c>
      <c r="K691" s="27">
        <v>-0.10016659725114535</v>
      </c>
      <c r="L691" s="2">
        <v>10537</v>
      </c>
      <c r="M691" s="27">
        <v>0.12168139038050696</v>
      </c>
      <c r="N691" s="2">
        <v>380</v>
      </c>
      <c r="O691" s="2">
        <v>9710</v>
      </c>
      <c r="P691" s="27">
        <v>0.11511558980438648</v>
      </c>
      <c r="Q691" s="14">
        <v>452.12121212121201</v>
      </c>
      <c r="R691" s="2">
        <v>9823</v>
      </c>
      <c r="S691" s="27">
        <v>0.12482051412379125</v>
      </c>
      <c r="T691" s="14">
        <v>572.72730000000001</v>
      </c>
      <c r="U691" s="27">
        <v>-6.7761222359305304E-2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1823</v>
      </c>
      <c r="B692" s="2">
        <v>2839</v>
      </c>
      <c r="C692" s="27">
        <v>7.97987463810889E-2</v>
      </c>
      <c r="D692" s="2">
        <v>204.84848484848399</v>
      </c>
      <c r="E692" s="2">
        <v>2323</v>
      </c>
      <c r="F692" s="27">
        <v>6.8095210177639684E-2</v>
      </c>
      <c r="G692" s="14">
        <v>265.45454545454498</v>
      </c>
      <c r="H692" s="2">
        <v>2069</v>
      </c>
      <c r="I692" s="27">
        <v>6.3933007848711448E-2</v>
      </c>
      <c r="J692" s="14">
        <v>246.66667200000001</v>
      </c>
      <c r="K692" s="27">
        <v>-0.27122226135963368</v>
      </c>
      <c r="L692" s="2">
        <v>5968</v>
      </c>
      <c r="M692" s="27">
        <v>6.891852878341706E-2</v>
      </c>
      <c r="N692" s="2">
        <v>301.21212121212102</v>
      </c>
      <c r="O692" s="2">
        <v>5374</v>
      </c>
      <c r="P692" s="27">
        <v>6.3710729104919983E-2</v>
      </c>
      <c r="Q692" s="14">
        <v>382.42424242424198</v>
      </c>
      <c r="R692" s="2">
        <v>4362</v>
      </c>
      <c r="S692" s="27">
        <v>5.5427779966199471E-2</v>
      </c>
      <c r="T692" s="14">
        <v>330.30304000000001</v>
      </c>
      <c r="U692" s="27">
        <v>-0.2691018766756032</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1824</v>
      </c>
      <c r="B693" s="2">
        <v>574</v>
      </c>
      <c r="C693" s="27">
        <v>1.613401916968828E-2</v>
      </c>
      <c r="D693" s="2">
        <v>100</v>
      </c>
      <c r="E693" s="2">
        <v>240</v>
      </c>
      <c r="F693" s="27">
        <v>7.0352348009614825E-3</v>
      </c>
      <c r="G693" s="14">
        <v>64.242424242424207</v>
      </c>
      <c r="H693" s="2">
        <v>175</v>
      </c>
      <c r="I693" s="27">
        <v>5.4075767875903834E-3</v>
      </c>
      <c r="J693" s="14">
        <v>56.363636</v>
      </c>
      <c r="K693" s="27">
        <v>-0.69512195121951215</v>
      </c>
      <c r="L693" s="2">
        <v>1136</v>
      </c>
      <c r="M693" s="27">
        <v>1.3118540331427911E-2</v>
      </c>
      <c r="N693" s="2">
        <v>154.54545454545399</v>
      </c>
      <c r="O693" s="2">
        <v>838</v>
      </c>
      <c r="P693" s="27">
        <v>9.9347954949614709E-3</v>
      </c>
      <c r="Q693" s="14">
        <v>130.90909090909</v>
      </c>
      <c r="R693" s="2">
        <v>613</v>
      </c>
      <c r="S693" s="27">
        <v>7.789369353342567E-3</v>
      </c>
      <c r="T693" s="14">
        <v>129.090912</v>
      </c>
      <c r="U693" s="27">
        <v>-0.460387323943662</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1825</v>
      </c>
      <c r="B694" s="2">
        <v>401</v>
      </c>
      <c r="C694" s="27">
        <v>1.1271326980914636E-2</v>
      </c>
      <c r="D694" s="2">
        <v>80</v>
      </c>
      <c r="E694" s="2">
        <v>243</v>
      </c>
      <c r="F694" s="27">
        <v>7.123175235973501E-3</v>
      </c>
      <c r="G694" s="14">
        <v>72.727272727272705</v>
      </c>
      <c r="H694" s="2">
        <v>68</v>
      </c>
      <c r="I694" s="27">
        <v>2.1012298374636922E-3</v>
      </c>
      <c r="J694" s="14">
        <v>39.393940000000001</v>
      </c>
      <c r="K694" s="27">
        <v>-0.83042394014962595</v>
      </c>
      <c r="L694" s="2">
        <v>643</v>
      </c>
      <c r="M694" s="27">
        <v>7.425370979848721E-3</v>
      </c>
      <c r="N694" s="2">
        <v>105.454545454545</v>
      </c>
      <c r="O694" s="2">
        <v>633</v>
      </c>
      <c r="P694" s="27">
        <v>7.5044457617071724E-3</v>
      </c>
      <c r="Q694" s="14">
        <v>122.424242424242</v>
      </c>
      <c r="R694" s="2">
        <v>233</v>
      </c>
      <c r="S694" s="27">
        <v>2.960722772151416E-3</v>
      </c>
      <c r="T694" s="14">
        <v>80</v>
      </c>
      <c r="U694" s="27">
        <v>-0.63763608087091761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1826</v>
      </c>
      <c r="B695" s="2">
        <v>1864</v>
      </c>
      <c r="C695" s="27">
        <v>5.2393400230485991E-2</v>
      </c>
      <c r="D695" s="2">
        <v>169.69696969696901</v>
      </c>
      <c r="E695" s="2">
        <v>1840</v>
      </c>
      <c r="F695" s="27">
        <v>5.3936800140704698E-2</v>
      </c>
      <c r="G695" s="14">
        <v>228.48484848484799</v>
      </c>
      <c r="H695" s="2">
        <v>1826</v>
      </c>
      <c r="I695" s="27">
        <v>5.6424201223657378E-2</v>
      </c>
      <c r="J695" s="14">
        <v>232.72728000000001</v>
      </c>
      <c r="K695" s="27">
        <v>-2.03862660944206E-2</v>
      </c>
      <c r="L695" s="2">
        <v>4189</v>
      </c>
      <c r="M695" s="27">
        <v>4.8374617472140426E-2</v>
      </c>
      <c r="N695" s="2">
        <v>270.30303030303003</v>
      </c>
      <c r="O695" s="2">
        <v>3903</v>
      </c>
      <c r="P695" s="27">
        <v>4.627148784825133E-2</v>
      </c>
      <c r="Q695" s="14">
        <v>338.78787878787801</v>
      </c>
      <c r="R695" s="2">
        <v>3516</v>
      </c>
      <c r="S695" s="27">
        <v>4.4677687840705492E-2</v>
      </c>
      <c r="T695" s="14">
        <v>316.36364700000001</v>
      </c>
      <c r="U695" s="27">
        <v>-0.16065886846502744</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1827</v>
      </c>
      <c r="B696" s="2">
        <v>1963</v>
      </c>
      <c r="C696" s="27">
        <v>5.5176096916547207E-2</v>
      </c>
      <c r="D696" s="2">
        <v>186.666666666666</v>
      </c>
      <c r="E696" s="2">
        <v>1580</v>
      </c>
      <c r="F696" s="27">
        <v>4.6315295772996423E-2</v>
      </c>
      <c r="G696" s="14">
        <v>165.45454545454501</v>
      </c>
      <c r="H696" s="2">
        <v>2252</v>
      </c>
      <c r="I696" s="27">
        <v>6.9587788146591681E-2</v>
      </c>
      <c r="J696" s="14">
        <v>299.39395100000002</v>
      </c>
      <c r="K696" s="27">
        <v>0.14722363728986246</v>
      </c>
      <c r="L696" s="2">
        <v>4569</v>
      </c>
      <c r="M696" s="27">
        <v>5.27628615970899E-2</v>
      </c>
      <c r="N696" s="2">
        <v>274.54545454545399</v>
      </c>
      <c r="O696" s="2">
        <v>4336</v>
      </c>
      <c r="P696" s="27">
        <v>5.1404860699466509E-2</v>
      </c>
      <c r="Q696" s="14">
        <v>292.72727272727201</v>
      </c>
      <c r="R696" s="2">
        <v>5461</v>
      </c>
      <c r="S696" s="27">
        <v>6.9392734157591771E-2</v>
      </c>
      <c r="T696" s="14">
        <v>435.15152</v>
      </c>
      <c r="U696" s="27">
        <v>0.1952287152549792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122" t="s">
        <v>1836</v>
      </c>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211" t="s">
        <v>1702</v>
      </c>
      <c r="C699" s="211"/>
      <c r="D699" s="211" t="s">
        <v>1703</v>
      </c>
      <c r="E699" s="211" t="s">
        <v>1702</v>
      </c>
      <c r="F699" s="211"/>
      <c r="G699" s="211" t="s">
        <v>1703</v>
      </c>
      <c r="H699" s="211" t="s">
        <v>1702</v>
      </c>
      <c r="I699" s="211"/>
      <c r="J699" s="211" t="s">
        <v>1703</v>
      </c>
      <c r="K699" t="s">
        <v>172</v>
      </c>
      <c r="L699" s="211" t="s">
        <v>1702</v>
      </c>
      <c r="M699" s="211"/>
      <c r="N699" s="211" t="s">
        <v>1703</v>
      </c>
      <c r="O699" s="211" t="s">
        <v>1702</v>
      </c>
      <c r="P699" s="211"/>
      <c r="Q699" s="211" t="s">
        <v>1703</v>
      </c>
      <c r="R699" s="211" t="s">
        <v>1702</v>
      </c>
      <c r="S699" s="211"/>
      <c r="T699" s="211" t="s">
        <v>1703</v>
      </c>
      <c r="U699" t="s">
        <v>172</v>
      </c>
      <c r="V699" s="211" t="s">
        <v>1702</v>
      </c>
      <c r="W699" s="211"/>
      <c r="X699" s="211" t="s">
        <v>1703</v>
      </c>
      <c r="Y699" s="211" t="s">
        <v>1702</v>
      </c>
      <c r="Z699" s="211"/>
      <c r="AA699" s="211" t="s">
        <v>1703</v>
      </c>
      <c r="AB699" s="211" t="s">
        <v>1702</v>
      </c>
      <c r="AC699" s="211"/>
      <c r="AD699" s="211" t="s">
        <v>1703</v>
      </c>
      <c r="AE699" t="s">
        <v>172</v>
      </c>
    </row>
    <row r="700" spans="1:31" x14ac:dyDescent="0.3">
      <c r="A700" t="s">
        <v>174</v>
      </c>
      <c r="B700" s="2">
        <v>31137</v>
      </c>
      <c r="C700" s="27" t="s">
        <v>172</v>
      </c>
      <c r="D700" s="2">
        <v>445.45454545454498</v>
      </c>
      <c r="E700" s="2">
        <v>36410</v>
      </c>
      <c r="F700" s="27" t="s">
        <v>172</v>
      </c>
      <c r="G700" s="14">
        <v>511.51515151515099</v>
      </c>
      <c r="H700" s="2">
        <v>41458</v>
      </c>
      <c r="I700" s="27" t="s">
        <v>172</v>
      </c>
      <c r="J700" s="14">
        <v>610.30304000000001</v>
      </c>
      <c r="K700" s="27">
        <v>0.33147059768121528</v>
      </c>
      <c r="L700" s="2">
        <v>79240</v>
      </c>
      <c r="M700" s="27" t="s">
        <v>172</v>
      </c>
      <c r="N700" s="2">
        <v>724.84848484848396</v>
      </c>
      <c r="O700" s="2">
        <v>90051</v>
      </c>
      <c r="P700" s="27" t="s">
        <v>172</v>
      </c>
      <c r="Q700" s="14">
        <v>750.90909090909099</v>
      </c>
      <c r="R700" s="2">
        <v>99337</v>
      </c>
      <c r="S700" s="27" t="s">
        <v>172</v>
      </c>
      <c r="T700" s="14">
        <v>881.81820000000005</v>
      </c>
      <c r="U700" s="27">
        <v>0.25362190812720847</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1800</v>
      </c>
      <c r="B701" s="2">
        <v>6727</v>
      </c>
      <c r="C701" s="27">
        <v>0.21604521951376177</v>
      </c>
      <c r="D701" s="2">
        <v>369.69696969696901</v>
      </c>
      <c r="E701" s="2">
        <v>8309</v>
      </c>
      <c r="F701" s="27">
        <v>0.22820653666575116</v>
      </c>
      <c r="G701" s="14">
        <v>400.60606060606</v>
      </c>
      <c r="H701" s="2">
        <v>7166</v>
      </c>
      <c r="I701" s="27">
        <v>0.17284963095180664</v>
      </c>
      <c r="J701" s="14">
        <v>466.06060000000002</v>
      </c>
      <c r="K701" s="27">
        <v>6.5259402408205741E-2</v>
      </c>
      <c r="L701" s="2">
        <v>20183</v>
      </c>
      <c r="M701" s="27">
        <v>0.25470721857647655</v>
      </c>
      <c r="N701" s="2">
        <v>633.33333333333303</v>
      </c>
      <c r="O701" s="2">
        <v>24491</v>
      </c>
      <c r="P701" s="27">
        <v>0.27196810696161067</v>
      </c>
      <c r="Q701" s="14">
        <v>692.12121212121201</v>
      </c>
      <c r="R701" s="2">
        <v>20999</v>
      </c>
      <c r="S701" s="27">
        <v>0.21139152581616114</v>
      </c>
      <c r="T701" s="14">
        <v>696.96969999999999</v>
      </c>
      <c r="U701" s="27">
        <v>4.0430064906109099E-2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1764</v>
      </c>
      <c r="B702" s="2">
        <v>2509</v>
      </c>
      <c r="C702" s="27">
        <v>8.0579375020072577E-2</v>
      </c>
      <c r="D702" s="2">
        <v>219.39393939393901</v>
      </c>
      <c r="E702" s="2">
        <v>2935</v>
      </c>
      <c r="F702" s="27">
        <v>8.0609722603680309E-2</v>
      </c>
      <c r="G702" s="14">
        <v>238.78787878787799</v>
      </c>
      <c r="H702" s="2">
        <v>2618</v>
      </c>
      <c r="I702" s="27">
        <v>6.3148246418061646E-2</v>
      </c>
      <c r="J702" s="14">
        <v>267.878784</v>
      </c>
      <c r="K702" s="27">
        <v>4.3443603029095258E-2</v>
      </c>
      <c r="L702" s="2">
        <v>9044</v>
      </c>
      <c r="M702" s="27">
        <v>0.11413427561837455</v>
      </c>
      <c r="N702" s="2">
        <v>429.09090909090901</v>
      </c>
      <c r="O702" s="2">
        <v>10132</v>
      </c>
      <c r="P702" s="27">
        <v>0.11251401983320562</v>
      </c>
      <c r="Q702" s="14">
        <v>452.12121212121201</v>
      </c>
      <c r="R702" s="2">
        <v>9115</v>
      </c>
      <c r="S702" s="27">
        <v>9.175835791296294E-2</v>
      </c>
      <c r="T702" s="14">
        <v>501.21212800000001</v>
      </c>
      <c r="U702" s="27">
        <v>7.8505086245024332E-3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1818</v>
      </c>
      <c r="B703" s="2">
        <v>2119</v>
      </c>
      <c r="C703" s="27">
        <v>6.8054083566175289E-2</v>
      </c>
      <c r="D703" s="2">
        <v>207.272727272727</v>
      </c>
      <c r="E703" s="2">
        <v>2535</v>
      </c>
      <c r="F703" s="27">
        <v>6.962372974457566E-2</v>
      </c>
      <c r="G703" s="14">
        <v>220.60606060606</v>
      </c>
      <c r="H703" s="2">
        <v>1837</v>
      </c>
      <c r="I703" s="27">
        <v>4.4309903999228135E-2</v>
      </c>
      <c r="J703" s="14">
        <v>184.24243200000001</v>
      </c>
      <c r="K703" s="27">
        <v>-0.13308164228409627</v>
      </c>
      <c r="L703" s="2">
        <v>7889</v>
      </c>
      <c r="M703" s="27">
        <v>9.9558303886925797E-2</v>
      </c>
      <c r="N703" s="2">
        <v>416.36363636363598</v>
      </c>
      <c r="O703" s="2">
        <v>8858</v>
      </c>
      <c r="P703" s="27">
        <v>9.8366481216199703E-2</v>
      </c>
      <c r="Q703" s="14">
        <v>422.42424242424198</v>
      </c>
      <c r="R703" s="2">
        <v>6555</v>
      </c>
      <c r="S703" s="27">
        <v>6.5987497105811532E-2</v>
      </c>
      <c r="T703" s="14">
        <v>450.90910000000002</v>
      </c>
      <c r="U703" s="27">
        <v>-0.16909620991253643</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1819</v>
      </c>
      <c r="B704" s="2">
        <v>179</v>
      </c>
      <c r="C704" s="27">
        <v>5.7487876160195262E-3</v>
      </c>
      <c r="D704" s="2">
        <v>61.212121212121197</v>
      </c>
      <c r="E704" s="2">
        <v>221</v>
      </c>
      <c r="F704" s="27">
        <v>6.0697610546553149E-3</v>
      </c>
      <c r="G704" s="14">
        <v>60.606060606060602</v>
      </c>
      <c r="H704" s="2">
        <v>184</v>
      </c>
      <c r="I704" s="27">
        <v>4.4382266390081528E-3</v>
      </c>
      <c r="J704" s="14">
        <v>81.212119999999999</v>
      </c>
      <c r="K704" s="27">
        <v>2.7932960893854747E-2</v>
      </c>
      <c r="L704" s="2">
        <v>813</v>
      </c>
      <c r="M704" s="27">
        <v>1.0259969712266531E-2</v>
      </c>
      <c r="N704" s="2">
        <v>149.69696969696901</v>
      </c>
      <c r="O704" s="2">
        <v>704</v>
      </c>
      <c r="P704" s="27">
        <v>7.8177921400095496E-3</v>
      </c>
      <c r="Q704" s="14">
        <v>105.454545454545</v>
      </c>
      <c r="R704" s="2">
        <v>657</v>
      </c>
      <c r="S704" s="27">
        <v>6.6138498243353437E-3</v>
      </c>
      <c r="T704" s="14">
        <v>133.33332799999999</v>
      </c>
      <c r="U704" s="27">
        <v>-0.1918819188191882</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1820</v>
      </c>
      <c r="B705" s="2">
        <v>973</v>
      </c>
      <c r="C705" s="27">
        <v>3.1248996370877091E-2</v>
      </c>
      <c r="D705" s="2">
        <v>136.969696969696</v>
      </c>
      <c r="E705" s="2">
        <v>1207</v>
      </c>
      <c r="F705" s="27">
        <v>3.3150233452348257E-2</v>
      </c>
      <c r="G705" s="14">
        <v>141.81818181818099</v>
      </c>
      <c r="H705" s="2">
        <v>703</v>
      </c>
      <c r="I705" s="27">
        <v>1.6956920256645278E-2</v>
      </c>
      <c r="J705" s="14">
        <v>132.121216</v>
      </c>
      <c r="K705" s="27">
        <v>-0.27749229188078112</v>
      </c>
      <c r="L705" s="2">
        <v>3820</v>
      </c>
      <c r="M705" s="27">
        <v>4.8207975769813227E-2</v>
      </c>
      <c r="N705" s="2">
        <v>285.45454545454498</v>
      </c>
      <c r="O705" s="2">
        <v>4378</v>
      </c>
      <c r="P705" s="27">
        <v>4.8616894870684393E-2</v>
      </c>
      <c r="Q705" s="14">
        <v>289.69696969696901</v>
      </c>
      <c r="R705" s="2">
        <v>2595</v>
      </c>
      <c r="S705" s="27">
        <v>2.6123196794749188E-2</v>
      </c>
      <c r="T705" s="14">
        <v>253.33332799999999</v>
      </c>
      <c r="U705" s="27">
        <v>-0.3206806282722513</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1821</v>
      </c>
      <c r="B706" s="2">
        <v>967</v>
      </c>
      <c r="C706" s="27">
        <v>3.1056299579278673E-2</v>
      </c>
      <c r="D706" s="2">
        <v>160</v>
      </c>
      <c r="E706" s="2">
        <v>1107</v>
      </c>
      <c r="F706" s="27">
        <v>3.0403735237572095E-2</v>
      </c>
      <c r="G706" s="14">
        <v>158.78787878787799</v>
      </c>
      <c r="H706" s="2">
        <v>950</v>
      </c>
      <c r="I706" s="27">
        <v>2.2914757103574702E-2</v>
      </c>
      <c r="J706" s="14">
        <v>120.606064</v>
      </c>
      <c r="K706" s="27">
        <v>-1.7580144777662874E-2</v>
      </c>
      <c r="L706" s="2">
        <v>3256</v>
      </c>
      <c r="M706" s="27">
        <v>4.1090358404846039E-2</v>
      </c>
      <c r="N706" s="2">
        <v>283.636363636363</v>
      </c>
      <c r="O706" s="2">
        <v>3776</v>
      </c>
      <c r="P706" s="27">
        <v>4.1931794205505767E-2</v>
      </c>
      <c r="Q706" s="14">
        <v>278.78787878787801</v>
      </c>
      <c r="R706" s="2">
        <v>3303</v>
      </c>
      <c r="S706" s="27">
        <v>3.3250450486727E-2</v>
      </c>
      <c r="T706" s="14">
        <v>333.93939999999998</v>
      </c>
      <c r="U706" s="27">
        <v>1.4434889434889435E-2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1822</v>
      </c>
      <c r="B707" s="2">
        <v>390</v>
      </c>
      <c r="C707" s="27">
        <v>1.2525291453897292E-2</v>
      </c>
      <c r="D707" s="2">
        <v>83.030303030303003</v>
      </c>
      <c r="E707" s="2">
        <v>400</v>
      </c>
      <c r="F707" s="27">
        <v>1.0985992859104642E-2</v>
      </c>
      <c r="G707" s="14">
        <v>77.575757575757507</v>
      </c>
      <c r="H707" s="2">
        <v>781</v>
      </c>
      <c r="I707" s="27">
        <v>1.8838342418833517E-2</v>
      </c>
      <c r="J707" s="14">
        <v>172.72728000000001</v>
      </c>
      <c r="K707" s="27">
        <v>1.0025641025641026</v>
      </c>
      <c r="L707" s="2">
        <v>1155</v>
      </c>
      <c r="M707" s="27">
        <v>1.4575971731448763E-2</v>
      </c>
      <c r="N707" s="2">
        <v>161.81818181818099</v>
      </c>
      <c r="O707" s="2">
        <v>1274</v>
      </c>
      <c r="P707" s="27">
        <v>1.4147538617005918E-2</v>
      </c>
      <c r="Q707" s="14">
        <v>151.51515151515099</v>
      </c>
      <c r="R707" s="2">
        <v>2560</v>
      </c>
      <c r="S707" s="27">
        <v>2.5770860807151415E-2</v>
      </c>
      <c r="T707" s="14">
        <v>298.78787199999999</v>
      </c>
      <c r="U707" s="27">
        <v>1.2164502164502164</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1765</v>
      </c>
      <c r="B708" s="2">
        <v>4218</v>
      </c>
      <c r="C708" s="27">
        <v>0.13546584449368917</v>
      </c>
      <c r="D708" s="2">
        <v>309.69696969696901</v>
      </c>
      <c r="E708" s="2">
        <v>5374</v>
      </c>
      <c r="F708" s="27">
        <v>0.14759681406207087</v>
      </c>
      <c r="G708" s="14">
        <v>340</v>
      </c>
      <c r="H708" s="2">
        <v>4548</v>
      </c>
      <c r="I708" s="27">
        <v>0.10970138453374499</v>
      </c>
      <c r="J708" s="14">
        <v>400.60604899999998</v>
      </c>
      <c r="K708" s="27">
        <v>7.8236130867709822E-2</v>
      </c>
      <c r="L708" s="2">
        <v>11139</v>
      </c>
      <c r="M708" s="27">
        <v>0.14057294295810197</v>
      </c>
      <c r="N708" s="2">
        <v>482.42424242424198</v>
      </c>
      <c r="O708" s="2">
        <v>14359</v>
      </c>
      <c r="P708" s="27">
        <v>0.159454087128405</v>
      </c>
      <c r="Q708" s="14">
        <v>516.969696969697</v>
      </c>
      <c r="R708" s="2">
        <v>11884</v>
      </c>
      <c r="S708" s="27">
        <v>0.11963316790319821</v>
      </c>
      <c r="T708" s="14">
        <v>557.57574499999998</v>
      </c>
      <c r="U708" s="27">
        <v>6.6882125864081154E-2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1766</v>
      </c>
      <c r="B709" s="2">
        <v>603</v>
      </c>
      <c r="C709" s="27">
        <v>1.9366027555641197E-2</v>
      </c>
      <c r="D709" s="2">
        <v>107.87878787878699</v>
      </c>
      <c r="E709" s="2">
        <v>1072</v>
      </c>
      <c r="F709" s="27">
        <v>2.9442460862400439E-2</v>
      </c>
      <c r="G709" s="14">
        <v>175.75757575757501</v>
      </c>
      <c r="H709" s="2">
        <v>581</v>
      </c>
      <c r="I709" s="27">
        <v>1.4014183028607265E-2</v>
      </c>
      <c r="J709" s="14">
        <v>107.878784</v>
      </c>
      <c r="K709" s="27">
        <v>-3.6484245439469321E-2</v>
      </c>
      <c r="L709" s="2">
        <v>2306</v>
      </c>
      <c r="M709" s="27">
        <v>2.9101463907117618E-2</v>
      </c>
      <c r="N709" s="2">
        <v>236.363636363636</v>
      </c>
      <c r="O709" s="2">
        <v>3052</v>
      </c>
      <c r="P709" s="27">
        <v>3.3891905697882314E-2</v>
      </c>
      <c r="Q709" s="14">
        <v>264.84848484848402</v>
      </c>
      <c r="R709" s="2">
        <v>1741</v>
      </c>
      <c r="S709" s="27">
        <v>1.7526198697363521E-2</v>
      </c>
      <c r="T709" s="14">
        <v>186.66667200000001</v>
      </c>
      <c r="U709" s="27">
        <v>-0.24501300954032956</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1823</v>
      </c>
      <c r="B710" s="2">
        <v>587</v>
      </c>
      <c r="C710" s="27">
        <v>1.8852169444712078E-2</v>
      </c>
      <c r="D710" s="2">
        <v>104.84848484848401</v>
      </c>
      <c r="E710" s="2">
        <v>846</v>
      </c>
      <c r="F710" s="27">
        <v>2.3235374897006316E-2</v>
      </c>
      <c r="G710" s="14">
        <v>151.51515151515099</v>
      </c>
      <c r="H710" s="2">
        <v>488</v>
      </c>
      <c r="I710" s="27">
        <v>1.1770948912152057E-2</v>
      </c>
      <c r="J710" s="14">
        <v>103.63636</v>
      </c>
      <c r="K710" s="27">
        <v>-0.1686541737649063</v>
      </c>
      <c r="L710" s="2">
        <v>2154</v>
      </c>
      <c r="M710" s="27">
        <v>2.7183240787481071E-2</v>
      </c>
      <c r="N710" s="2">
        <v>226.06060606060601</v>
      </c>
      <c r="O710" s="2">
        <v>2515</v>
      </c>
      <c r="P710" s="27">
        <v>2.7928618227448888E-2</v>
      </c>
      <c r="Q710" s="14">
        <v>238.78787878787799</v>
      </c>
      <c r="R710" s="2">
        <v>1444</v>
      </c>
      <c r="S710" s="27">
        <v>1.4536376174033845E-2</v>
      </c>
      <c r="T710" s="14">
        <v>165.454544</v>
      </c>
      <c r="U710" s="27">
        <v>-0.32961931290622098</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1824</v>
      </c>
      <c r="B711" s="2">
        <v>139</v>
      </c>
      <c r="C711" s="27">
        <v>4.4641423386967277E-3</v>
      </c>
      <c r="D711" s="2">
        <v>41.212121212121197</v>
      </c>
      <c r="E711" s="2">
        <v>185</v>
      </c>
      <c r="F711" s="27">
        <v>5.0810216973358972E-3</v>
      </c>
      <c r="G711" s="14">
        <v>77.575757575757507</v>
      </c>
      <c r="H711" s="2">
        <v>42</v>
      </c>
      <c r="I711" s="27">
        <v>1.0130734719475132E-3</v>
      </c>
      <c r="J711" s="14">
        <v>20.606059999999999</v>
      </c>
      <c r="K711" s="27">
        <v>-0.69784172661870503</v>
      </c>
      <c r="L711" s="2">
        <v>665</v>
      </c>
      <c r="M711" s="27">
        <v>8.3922261484098946E-3</v>
      </c>
      <c r="N711" s="2">
        <v>119.39393939393899</v>
      </c>
      <c r="O711" s="2">
        <v>558</v>
      </c>
      <c r="P711" s="27">
        <v>6.1964886564280239E-3</v>
      </c>
      <c r="Q711" s="14">
        <v>98.181818181818201</v>
      </c>
      <c r="R711" s="2">
        <v>238</v>
      </c>
      <c r="S711" s="27">
        <v>2.3958847156648581E-3</v>
      </c>
      <c r="T711" s="14">
        <v>68.484849999999994</v>
      </c>
      <c r="U711" s="27">
        <v>-0.64210526315789473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1825</v>
      </c>
      <c r="B712" s="2">
        <v>178</v>
      </c>
      <c r="C712" s="27">
        <v>5.7166714840864562E-3</v>
      </c>
      <c r="D712" s="2">
        <v>70.909090909090907</v>
      </c>
      <c r="E712" s="2">
        <v>252</v>
      </c>
      <c r="F712" s="27">
        <v>6.9211755012359242E-3</v>
      </c>
      <c r="G712" s="14">
        <v>66.6666666666666</v>
      </c>
      <c r="H712" s="2">
        <v>165</v>
      </c>
      <c r="I712" s="27">
        <v>3.9799314969366584E-3</v>
      </c>
      <c r="J712" s="14">
        <v>66.060609999999997</v>
      </c>
      <c r="K712" s="27">
        <v>-7.3033707865168537E-2</v>
      </c>
      <c r="L712" s="2">
        <v>618</v>
      </c>
      <c r="M712" s="27">
        <v>7.799091367995962E-3</v>
      </c>
      <c r="N712" s="2">
        <v>125.454545454545</v>
      </c>
      <c r="O712" s="2">
        <v>861</v>
      </c>
      <c r="P712" s="27">
        <v>9.5612486257787253E-3</v>
      </c>
      <c r="Q712" s="14">
        <v>138.78787878787799</v>
      </c>
      <c r="R712" s="2">
        <v>519</v>
      </c>
      <c r="S712" s="27">
        <v>5.2246393589498374E-3</v>
      </c>
      <c r="T712" s="14">
        <v>115.757576</v>
      </c>
      <c r="U712" s="27">
        <v>-0.16019417475728157</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1826</v>
      </c>
      <c r="B713" s="2">
        <v>270</v>
      </c>
      <c r="C713" s="27">
        <v>8.6713556219288942E-3</v>
      </c>
      <c r="D713" s="2">
        <v>75.757575757575694</v>
      </c>
      <c r="E713" s="2">
        <v>409</v>
      </c>
      <c r="F713" s="27">
        <v>1.1233177698434496E-2</v>
      </c>
      <c r="G713" s="14">
        <v>110.90909090909</v>
      </c>
      <c r="H713" s="2">
        <v>281</v>
      </c>
      <c r="I713" s="27">
        <v>6.7779439432678855E-3</v>
      </c>
      <c r="J713" s="14">
        <v>75.757576</v>
      </c>
      <c r="K713" s="27">
        <v>4.0740740740740744E-2</v>
      </c>
      <c r="L713" s="2">
        <v>871</v>
      </c>
      <c r="M713" s="27">
        <v>1.0991923271075215E-2</v>
      </c>
      <c r="N713" s="2">
        <v>156.969696969696</v>
      </c>
      <c r="O713" s="2">
        <v>1096</v>
      </c>
      <c r="P713" s="27">
        <v>1.217088094524214E-2</v>
      </c>
      <c r="Q713" s="14">
        <v>154.54545454545399</v>
      </c>
      <c r="R713" s="2">
        <v>687</v>
      </c>
      <c r="S713" s="27">
        <v>6.9158520994191492E-3</v>
      </c>
      <c r="T713" s="14">
        <v>127.272728</v>
      </c>
      <c r="U713" s="27">
        <v>-0.21125143513203215</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1827</v>
      </c>
      <c r="B714" s="2">
        <v>16</v>
      </c>
      <c r="C714" s="27">
        <v>5.1385811092911969E-4</v>
      </c>
      <c r="D714" s="2">
        <v>15.757575757575699</v>
      </c>
      <c r="E714" s="2">
        <v>226</v>
      </c>
      <c r="F714" s="27">
        <v>6.2070859653941225E-3</v>
      </c>
      <c r="G714" s="14">
        <v>101.818181818181</v>
      </c>
      <c r="H714" s="2">
        <v>93</v>
      </c>
      <c r="I714" s="27">
        <v>2.2432341164552077E-3</v>
      </c>
      <c r="J714" s="14">
        <v>39.393940000000001</v>
      </c>
      <c r="K714" s="27">
        <v>4.8125</v>
      </c>
      <c r="L714" s="2">
        <v>152</v>
      </c>
      <c r="M714" s="27">
        <v>1.9182231196365471E-3</v>
      </c>
      <c r="N714" s="2">
        <v>58.181818181818201</v>
      </c>
      <c r="O714" s="2">
        <v>537</v>
      </c>
      <c r="P714" s="27">
        <v>5.9632874704334208E-3</v>
      </c>
      <c r="Q714" s="14">
        <v>124.24242424242399</v>
      </c>
      <c r="R714" s="2">
        <v>297</v>
      </c>
      <c r="S714" s="27">
        <v>2.9898225233296757E-3</v>
      </c>
      <c r="T714" s="14">
        <v>80</v>
      </c>
      <c r="U714" s="27">
        <v>0.95394736842105265</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1767</v>
      </c>
      <c r="B715" s="2">
        <v>3615</v>
      </c>
      <c r="C715" s="27">
        <v>0.11609981693804798</v>
      </c>
      <c r="D715" s="2">
        <v>296.969696969697</v>
      </c>
      <c r="E715" s="2">
        <v>4302</v>
      </c>
      <c r="F715" s="27">
        <v>0.11815435319967042</v>
      </c>
      <c r="G715" s="14">
        <v>296.36363636363598</v>
      </c>
      <c r="H715" s="2">
        <v>3967</v>
      </c>
      <c r="I715" s="27">
        <v>9.5687201505137723E-2</v>
      </c>
      <c r="J715" s="14">
        <v>386.06060000000002</v>
      </c>
      <c r="K715" s="27">
        <v>9.7372060857538037E-2</v>
      </c>
      <c r="L715" s="2">
        <v>8833</v>
      </c>
      <c r="M715" s="27">
        <v>0.11147147905098435</v>
      </c>
      <c r="N715" s="2">
        <v>453.33333333333297</v>
      </c>
      <c r="O715" s="2">
        <v>11307</v>
      </c>
      <c r="P715" s="27">
        <v>0.1255621814305227</v>
      </c>
      <c r="Q715" s="14">
        <v>481.81818181818102</v>
      </c>
      <c r="R715" s="2">
        <v>10143</v>
      </c>
      <c r="S715" s="27">
        <v>0.10210696920583469</v>
      </c>
      <c r="T715" s="14">
        <v>519.39390000000003</v>
      </c>
      <c r="U715" s="27">
        <v>0.14830748330125665</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1823</v>
      </c>
      <c r="B716" s="2">
        <v>3501</v>
      </c>
      <c r="C716" s="27">
        <v>0.112438577897678</v>
      </c>
      <c r="D716" s="2">
        <v>291.51515151515099</v>
      </c>
      <c r="E716" s="2">
        <v>4048</v>
      </c>
      <c r="F716" s="27">
        <v>0.11117824773413898</v>
      </c>
      <c r="G716" s="14">
        <v>293.93939393939303</v>
      </c>
      <c r="H716" s="2">
        <v>3554</v>
      </c>
      <c r="I716" s="27">
        <v>8.5725312364320516E-2</v>
      </c>
      <c r="J716" s="14">
        <v>389.69695999999999</v>
      </c>
      <c r="K716" s="27">
        <v>1.5138531848043417E-2</v>
      </c>
      <c r="L716" s="2">
        <v>8406</v>
      </c>
      <c r="M716" s="27">
        <v>0.10608278647147905</v>
      </c>
      <c r="N716" s="2">
        <v>444.24242424242402</v>
      </c>
      <c r="O716" s="2">
        <v>10650</v>
      </c>
      <c r="P716" s="27">
        <v>0.11826631575440584</v>
      </c>
      <c r="Q716" s="14">
        <v>476.969696969697</v>
      </c>
      <c r="R716" s="2">
        <v>9247</v>
      </c>
      <c r="S716" s="27">
        <v>9.3087167923331687E-2</v>
      </c>
      <c r="T716" s="14">
        <v>523.63635299999999</v>
      </c>
      <c r="U716" s="27">
        <v>0.1000475850582917</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1824</v>
      </c>
      <c r="B717" s="2">
        <v>865</v>
      </c>
      <c r="C717" s="27">
        <v>2.7780454122105534E-2</v>
      </c>
      <c r="D717" s="2">
        <v>147.87878787878699</v>
      </c>
      <c r="E717" s="2">
        <v>726</v>
      </c>
      <c r="F717" s="27">
        <v>1.9939577039274924E-2</v>
      </c>
      <c r="G717" s="14">
        <v>131.51515151515099</v>
      </c>
      <c r="H717" s="2">
        <v>382</v>
      </c>
      <c r="I717" s="27">
        <v>9.2141444353321441E-3</v>
      </c>
      <c r="J717" s="14">
        <v>84.242424</v>
      </c>
      <c r="K717" s="27">
        <v>-0.55838150289017341</v>
      </c>
      <c r="L717" s="2">
        <v>1532</v>
      </c>
      <c r="M717" s="27">
        <v>1.9333669863705199E-2</v>
      </c>
      <c r="N717" s="2">
        <v>187.87878787878699</v>
      </c>
      <c r="O717" s="2">
        <v>1451</v>
      </c>
      <c r="P717" s="27">
        <v>1.6113091470389002E-2</v>
      </c>
      <c r="Q717" s="14">
        <v>187.87878787878699</v>
      </c>
      <c r="R717" s="2">
        <v>1262</v>
      </c>
      <c r="S717" s="27">
        <v>1.2704229038525423E-2</v>
      </c>
      <c r="T717" s="14">
        <v>172.72728000000001</v>
      </c>
      <c r="U717" s="27">
        <v>-0.17624020887728459</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1825</v>
      </c>
      <c r="B718" s="2">
        <v>1094</v>
      </c>
      <c r="C718" s="27">
        <v>3.5135048334778561E-2</v>
      </c>
      <c r="D718" s="2">
        <v>143.030303030303</v>
      </c>
      <c r="E718" s="2">
        <v>1532</v>
      </c>
      <c r="F718" s="27">
        <v>4.2076352650370775E-2</v>
      </c>
      <c r="G718" s="14">
        <v>186.666666666666</v>
      </c>
      <c r="H718" s="2">
        <v>1765</v>
      </c>
      <c r="I718" s="27">
        <v>4.2573206618746681E-2</v>
      </c>
      <c r="J718" s="14">
        <v>333.93939999999998</v>
      </c>
      <c r="K718" s="27">
        <v>0.61334552102376605</v>
      </c>
      <c r="L718" s="2">
        <v>2834</v>
      </c>
      <c r="M718" s="27">
        <v>3.5764765270065627E-2</v>
      </c>
      <c r="N718" s="2">
        <v>241.21212121212099</v>
      </c>
      <c r="O718" s="2">
        <v>3932</v>
      </c>
      <c r="P718" s="27">
        <v>4.3664145872894251E-2</v>
      </c>
      <c r="Q718" s="14">
        <v>340</v>
      </c>
      <c r="R718" s="2">
        <v>3605</v>
      </c>
      <c r="S718" s="27">
        <v>3.6290606722570645E-2</v>
      </c>
      <c r="T718" s="14">
        <v>395.15152</v>
      </c>
      <c r="U718" s="27">
        <v>0.27205363443895553</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1826</v>
      </c>
      <c r="B719" s="2">
        <v>1542</v>
      </c>
      <c r="C719" s="27">
        <v>4.9523075440793908E-2</v>
      </c>
      <c r="D719" s="2">
        <v>204.24242424242399</v>
      </c>
      <c r="E719" s="2">
        <v>1790</v>
      </c>
      <c r="F719" s="27">
        <v>4.9162318044493274E-2</v>
      </c>
      <c r="G719" s="14">
        <v>233.333333333333</v>
      </c>
      <c r="H719" s="2">
        <v>1407</v>
      </c>
      <c r="I719" s="27">
        <v>3.3937961310241689E-2</v>
      </c>
      <c r="J719" s="14">
        <v>165.454544</v>
      </c>
      <c r="K719" s="27">
        <v>-8.7548638132295714E-2</v>
      </c>
      <c r="L719" s="2">
        <v>4040</v>
      </c>
      <c r="M719" s="27">
        <v>5.0984351337708227E-2</v>
      </c>
      <c r="N719" s="2">
        <v>284.24242424242402</v>
      </c>
      <c r="O719" s="2">
        <v>5267</v>
      </c>
      <c r="P719" s="27">
        <v>5.8489078411122587E-2</v>
      </c>
      <c r="Q719" s="14">
        <v>349.69696969696901</v>
      </c>
      <c r="R719" s="2">
        <v>4380</v>
      </c>
      <c r="S719" s="27">
        <v>4.4092332162235619E-2</v>
      </c>
      <c r="T719" s="14">
        <v>335.15152</v>
      </c>
      <c r="U719" s="27">
        <v>8.4158415841584164E-2</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1827</v>
      </c>
      <c r="B720" s="2">
        <v>114</v>
      </c>
      <c r="C720" s="27">
        <v>3.6612390403699779E-3</v>
      </c>
      <c r="D720" s="2">
        <v>44.848484848484802</v>
      </c>
      <c r="E720" s="2">
        <v>254</v>
      </c>
      <c r="F720" s="27">
        <v>6.9761054655314474E-3</v>
      </c>
      <c r="G720" s="14">
        <v>70.303030303030297</v>
      </c>
      <c r="H720" s="2">
        <v>413</v>
      </c>
      <c r="I720" s="27">
        <v>9.9618891408172119E-3</v>
      </c>
      <c r="J720" s="14">
        <v>102.42424</v>
      </c>
      <c r="K720" s="27">
        <v>2.6228070175438596</v>
      </c>
      <c r="L720" s="2">
        <v>427</v>
      </c>
      <c r="M720" s="27">
        <v>5.3886925795053001E-3</v>
      </c>
      <c r="N720" s="2">
        <v>83.030303030303003</v>
      </c>
      <c r="O720" s="2">
        <v>657</v>
      </c>
      <c r="P720" s="27">
        <v>7.2958656761168668E-3</v>
      </c>
      <c r="Q720" s="14">
        <v>97.575757575757606</v>
      </c>
      <c r="R720" s="2">
        <v>896</v>
      </c>
      <c r="S720" s="27">
        <v>9.0198012825029941E-3</v>
      </c>
      <c r="T720" s="14">
        <v>151.515152</v>
      </c>
      <c r="U720" s="27">
        <v>1.098360655737705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1816</v>
      </c>
      <c r="B721" s="2">
        <v>24410</v>
      </c>
      <c r="C721" s="27">
        <v>0.78395478048623823</v>
      </c>
      <c r="D721" s="2">
        <v>463.030303030303</v>
      </c>
      <c r="E721" s="2">
        <v>28101</v>
      </c>
      <c r="F721" s="27">
        <v>0.77179346333424881</v>
      </c>
      <c r="G721" s="14">
        <v>489.09090909090901</v>
      </c>
      <c r="H721" s="2">
        <v>34292</v>
      </c>
      <c r="I721" s="27">
        <v>0.82715036904819339</v>
      </c>
      <c r="J721" s="14">
        <v>710.30304000000001</v>
      </c>
      <c r="K721" s="27">
        <v>0.40483408439164276</v>
      </c>
      <c r="L721" s="2">
        <v>59057</v>
      </c>
      <c r="M721" s="27">
        <v>0.74529278142352351</v>
      </c>
      <c r="N721" s="2">
        <v>823.030303030303</v>
      </c>
      <c r="O721" s="2">
        <v>65560</v>
      </c>
      <c r="P721" s="27">
        <v>0.72803189303838933</v>
      </c>
      <c r="Q721" s="14">
        <v>769.09090909090901</v>
      </c>
      <c r="R721" s="2">
        <v>78338</v>
      </c>
      <c r="S721" s="27">
        <v>0.78860847418383884</v>
      </c>
      <c r="T721" s="14">
        <v>1059.39392</v>
      </c>
      <c r="U721" s="27">
        <v>0.32648119613254989</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1764</v>
      </c>
      <c r="B722" s="2">
        <v>17235</v>
      </c>
      <c r="C722" s="27">
        <v>0.55352153386646108</v>
      </c>
      <c r="D722" s="2">
        <v>421.81818181818102</v>
      </c>
      <c r="E722" s="2">
        <v>19536</v>
      </c>
      <c r="F722" s="27">
        <v>0.53655589123867065</v>
      </c>
      <c r="G722" s="14">
        <v>487.87878787878799</v>
      </c>
      <c r="H722" s="2">
        <v>23468</v>
      </c>
      <c r="I722" s="27">
        <v>0.56606686284914853</v>
      </c>
      <c r="J722" s="14">
        <v>721.81820000000005</v>
      </c>
      <c r="K722" s="27">
        <v>0.36164780968958515</v>
      </c>
      <c r="L722" s="2">
        <v>41507</v>
      </c>
      <c r="M722" s="27">
        <v>0.52381373043917212</v>
      </c>
      <c r="N722" s="2">
        <v>680.60606060606005</v>
      </c>
      <c r="O722" s="2">
        <v>46134</v>
      </c>
      <c r="P722" s="27">
        <v>0.5123096911750008</v>
      </c>
      <c r="Q722" s="14">
        <v>741.21212121212102</v>
      </c>
      <c r="R722" s="2">
        <v>55990</v>
      </c>
      <c r="S722" s="27">
        <v>0.56363691273140926</v>
      </c>
      <c r="T722" s="14">
        <v>1010.30304</v>
      </c>
      <c r="U722" s="27">
        <v>0.34892909629701013</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1818</v>
      </c>
      <c r="B723" s="2">
        <v>12638</v>
      </c>
      <c r="C723" s="27">
        <v>0.40588367537013842</v>
      </c>
      <c r="D723" s="2">
        <v>433.93939393939399</v>
      </c>
      <c r="E723" s="2">
        <v>13875</v>
      </c>
      <c r="F723" s="27">
        <v>0.38107662730019226</v>
      </c>
      <c r="G723" s="14">
        <v>447.87878787878702</v>
      </c>
      <c r="H723" s="2">
        <v>15381</v>
      </c>
      <c r="I723" s="27">
        <v>0.37100197790535</v>
      </c>
      <c r="J723" s="14">
        <v>538.78790000000004</v>
      </c>
      <c r="K723" s="27">
        <v>0.2170438360500079</v>
      </c>
      <c r="L723" s="2">
        <v>29725</v>
      </c>
      <c r="M723" s="27">
        <v>0.37512619888944976</v>
      </c>
      <c r="N723" s="2">
        <v>659.39393939393904</v>
      </c>
      <c r="O723" s="2">
        <v>31425</v>
      </c>
      <c r="P723" s="27">
        <v>0.34896891761335241</v>
      </c>
      <c r="Q723" s="14">
        <v>710.30303030303003</v>
      </c>
      <c r="R723" s="2">
        <v>35801</v>
      </c>
      <c r="S723" s="27">
        <v>0.36039944834251086</v>
      </c>
      <c r="T723" s="14">
        <v>771.51513699999998</v>
      </c>
      <c r="U723" s="27">
        <v>0.20440706476030276</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1819</v>
      </c>
      <c r="B724" s="2">
        <v>1941</v>
      </c>
      <c r="C724" s="27">
        <v>6.2337412082088831E-2</v>
      </c>
      <c r="D724" s="2">
        <v>166.666666666666</v>
      </c>
      <c r="E724" s="2">
        <v>2351</v>
      </c>
      <c r="F724" s="27">
        <v>6.4570173029387529E-2</v>
      </c>
      <c r="G724" s="14">
        <v>255.75757575757501</v>
      </c>
      <c r="H724" s="2">
        <v>2645</v>
      </c>
      <c r="I724" s="27">
        <v>6.3799507935742197E-2</v>
      </c>
      <c r="J724" s="14">
        <v>269.09089999999998</v>
      </c>
      <c r="K724" s="27">
        <v>0.36269963936115407</v>
      </c>
      <c r="L724" s="2">
        <v>4345</v>
      </c>
      <c r="M724" s="27">
        <v>5.48334174659263E-2</v>
      </c>
      <c r="N724" s="2">
        <v>290.30303030303003</v>
      </c>
      <c r="O724" s="2">
        <v>4318</v>
      </c>
      <c r="P724" s="27">
        <v>4.7950605767842665E-2</v>
      </c>
      <c r="Q724" s="14">
        <v>331.51515151515099</v>
      </c>
      <c r="R724" s="2">
        <v>5298</v>
      </c>
      <c r="S724" s="27">
        <v>5.3333601779800073E-2</v>
      </c>
      <c r="T724" s="14">
        <v>364.84848</v>
      </c>
      <c r="U724" s="27">
        <v>0.2193325661680092</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1820</v>
      </c>
      <c r="B725" s="2">
        <v>3546</v>
      </c>
      <c r="C725" s="27">
        <v>0.11388380383466615</v>
      </c>
      <c r="D725" s="2">
        <v>300</v>
      </c>
      <c r="E725" s="2">
        <v>3490</v>
      </c>
      <c r="F725" s="27">
        <v>9.5852787695688002E-2</v>
      </c>
      <c r="G725" s="14">
        <v>293.93939393939303</v>
      </c>
      <c r="H725" s="2">
        <v>4098</v>
      </c>
      <c r="I725" s="27">
        <v>9.8847025905735922E-2</v>
      </c>
      <c r="J725" s="14">
        <v>281.81817599999999</v>
      </c>
      <c r="K725" s="27">
        <v>0.155668358714044</v>
      </c>
      <c r="L725" s="2">
        <v>9202</v>
      </c>
      <c r="M725" s="27">
        <v>0.11612821807168097</v>
      </c>
      <c r="N725" s="2">
        <v>410.30303030303003</v>
      </c>
      <c r="O725" s="2">
        <v>8730</v>
      </c>
      <c r="P725" s="27">
        <v>9.6945064463470704E-2</v>
      </c>
      <c r="Q725" s="14">
        <v>410.30303030303003</v>
      </c>
      <c r="R725" s="2">
        <v>9848</v>
      </c>
      <c r="S725" s="27">
        <v>9.9137280167510597E-2</v>
      </c>
      <c r="T725" s="14">
        <v>496.96969999999999</v>
      </c>
      <c r="U725" s="27">
        <v>7.020212997174527E-2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1821</v>
      </c>
      <c r="B726" s="2">
        <v>7151</v>
      </c>
      <c r="C726" s="27">
        <v>0.22966245945338343</v>
      </c>
      <c r="D726" s="2">
        <v>351.51515151515099</v>
      </c>
      <c r="E726" s="2">
        <v>8034</v>
      </c>
      <c r="F726" s="27">
        <v>0.22065366657511673</v>
      </c>
      <c r="G726" s="14">
        <v>396.969696969697</v>
      </c>
      <c r="H726" s="2">
        <v>8638</v>
      </c>
      <c r="I726" s="27">
        <v>0.20835544406387188</v>
      </c>
      <c r="J726" s="14">
        <v>477.57574499999998</v>
      </c>
      <c r="K726" s="27">
        <v>0.20794294504265137</v>
      </c>
      <c r="L726" s="2">
        <v>16178</v>
      </c>
      <c r="M726" s="27">
        <v>0.20416456335184249</v>
      </c>
      <c r="N726" s="2">
        <v>534.54545454545405</v>
      </c>
      <c r="O726" s="2">
        <v>18377</v>
      </c>
      <c r="P726" s="27">
        <v>0.20407324738203908</v>
      </c>
      <c r="Q726" s="14">
        <v>537.57575757575705</v>
      </c>
      <c r="R726" s="2">
        <v>20655</v>
      </c>
      <c r="S726" s="27">
        <v>0.20792856639520019</v>
      </c>
      <c r="T726" s="14">
        <v>678.78790000000004</v>
      </c>
      <c r="U726" s="27">
        <v>0.27673383607368029</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1822</v>
      </c>
      <c r="B727" s="2">
        <v>4597</v>
      </c>
      <c r="C727" s="27">
        <v>0.14763785849632272</v>
      </c>
      <c r="D727" s="2">
        <v>253.93939393939399</v>
      </c>
      <c r="E727" s="2">
        <v>5661</v>
      </c>
      <c r="F727" s="27">
        <v>0.15547926393847844</v>
      </c>
      <c r="G727" s="14">
        <v>295.75757575757501</v>
      </c>
      <c r="H727" s="2">
        <v>8087</v>
      </c>
      <c r="I727" s="27">
        <v>0.19506488494379853</v>
      </c>
      <c r="J727" s="14">
        <v>507.878784</v>
      </c>
      <c r="K727" s="27">
        <v>0.75919077659343048</v>
      </c>
      <c r="L727" s="2">
        <v>11782</v>
      </c>
      <c r="M727" s="27">
        <v>0.14868753154972236</v>
      </c>
      <c r="N727" s="2">
        <v>473.33333333333297</v>
      </c>
      <c r="O727" s="2">
        <v>14709</v>
      </c>
      <c r="P727" s="27">
        <v>0.16334077356164839</v>
      </c>
      <c r="Q727" s="14">
        <v>507.87878787878799</v>
      </c>
      <c r="R727" s="2">
        <v>20189</v>
      </c>
      <c r="S727" s="27">
        <v>0.20323746438889839</v>
      </c>
      <c r="T727" s="14">
        <v>743.63635299999999</v>
      </c>
      <c r="U727" s="27">
        <v>0.71354608725173996</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1765</v>
      </c>
      <c r="B728" s="2">
        <v>7175</v>
      </c>
      <c r="C728" s="27">
        <v>0.23043324661977713</v>
      </c>
      <c r="D728" s="2">
        <v>396.36363636363598</v>
      </c>
      <c r="E728" s="2">
        <v>8565</v>
      </c>
      <c r="F728" s="27">
        <v>0.23523757209557813</v>
      </c>
      <c r="G728" s="14">
        <v>468.48484848484799</v>
      </c>
      <c r="H728" s="2">
        <v>10824</v>
      </c>
      <c r="I728" s="27">
        <v>0.2610835061990448</v>
      </c>
      <c r="J728" s="14">
        <v>556.96969999999999</v>
      </c>
      <c r="K728" s="27">
        <v>0.50857142857142856</v>
      </c>
      <c r="L728" s="2">
        <v>17550</v>
      </c>
      <c r="M728" s="27">
        <v>0.22147905098435133</v>
      </c>
      <c r="N728" s="2">
        <v>603.63636363636294</v>
      </c>
      <c r="O728" s="2">
        <v>19426</v>
      </c>
      <c r="P728" s="27">
        <v>0.21572220186338853</v>
      </c>
      <c r="Q728" s="14">
        <v>658.78787878787796</v>
      </c>
      <c r="R728" s="2">
        <v>22348</v>
      </c>
      <c r="S728" s="27">
        <v>0.22497156145242961</v>
      </c>
      <c r="T728" s="14">
        <v>801.81820000000005</v>
      </c>
      <c r="U728" s="27">
        <v>0.27339031339031339</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1766</v>
      </c>
      <c r="B729" s="2">
        <v>2693</v>
      </c>
      <c r="C729" s="27">
        <v>8.6488743295757453E-2</v>
      </c>
      <c r="D729" s="2">
        <v>246.666666666666</v>
      </c>
      <c r="E729" s="2">
        <v>3861</v>
      </c>
      <c r="F729" s="27">
        <v>0.10604229607250755</v>
      </c>
      <c r="G729" s="14">
        <v>295.75757575757501</v>
      </c>
      <c r="H729" s="2">
        <v>4313</v>
      </c>
      <c r="I729" s="27">
        <v>0.10403299725022915</v>
      </c>
      <c r="J729" s="14">
        <v>399.39395100000002</v>
      </c>
      <c r="K729" s="27">
        <v>0.60155959896026734</v>
      </c>
      <c r="L729" s="2">
        <v>7629</v>
      </c>
      <c r="M729" s="27">
        <v>9.6277132761231704E-2</v>
      </c>
      <c r="N729" s="2">
        <v>373.33333333333297</v>
      </c>
      <c r="O729" s="2">
        <v>8703</v>
      </c>
      <c r="P729" s="27">
        <v>9.6645234367191926E-2</v>
      </c>
      <c r="Q729" s="14">
        <v>404.24242424242402</v>
      </c>
      <c r="R729" s="2">
        <v>9441</v>
      </c>
      <c r="S729" s="27">
        <v>9.5040115968873629E-2</v>
      </c>
      <c r="T729" s="14">
        <v>580</v>
      </c>
      <c r="U729" s="27">
        <v>0.23751474636256389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1823</v>
      </c>
      <c r="B730" s="2">
        <v>1982</v>
      </c>
      <c r="C730" s="27">
        <v>6.3654173491344709E-2</v>
      </c>
      <c r="D730" s="2">
        <v>226.06060606060601</v>
      </c>
      <c r="E730" s="2">
        <v>2539</v>
      </c>
      <c r="F730" s="27">
        <v>6.9733589673166715E-2</v>
      </c>
      <c r="G730" s="14">
        <v>270.30303030303003</v>
      </c>
      <c r="H730" s="2">
        <v>2728</v>
      </c>
      <c r="I730" s="27">
        <v>6.5801534082686089E-2</v>
      </c>
      <c r="J730" s="14">
        <v>313.93939999999998</v>
      </c>
      <c r="K730" s="27">
        <v>0.37638748738647831</v>
      </c>
      <c r="L730" s="2">
        <v>5569</v>
      </c>
      <c r="M730" s="27">
        <v>7.02801615345785E-2</v>
      </c>
      <c r="N730" s="2">
        <v>354.54545454545399</v>
      </c>
      <c r="O730" s="2">
        <v>5373</v>
      </c>
      <c r="P730" s="27">
        <v>5.9666189159476295E-2</v>
      </c>
      <c r="Q730" s="14">
        <v>341.81818181818102</v>
      </c>
      <c r="R730" s="2">
        <v>5850</v>
      </c>
      <c r="S730" s="27">
        <v>5.8890443641342098E-2</v>
      </c>
      <c r="T730" s="14">
        <v>500</v>
      </c>
      <c r="U730" s="27">
        <v>5.0457891901598134E-2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1824</v>
      </c>
      <c r="B731" s="2">
        <v>527</v>
      </c>
      <c r="C731" s="27">
        <v>1.6925201528727878E-2</v>
      </c>
      <c r="D731" s="2">
        <v>113.333333333333</v>
      </c>
      <c r="E731" s="2">
        <v>557</v>
      </c>
      <c r="F731" s="27">
        <v>1.5297995056303214E-2</v>
      </c>
      <c r="G731" s="14">
        <v>132.72727272727201</v>
      </c>
      <c r="H731" s="2">
        <v>763</v>
      </c>
      <c r="I731" s="27">
        <v>1.8404168073713156E-2</v>
      </c>
      <c r="J731" s="14">
        <v>184.24243200000001</v>
      </c>
      <c r="K731" s="27">
        <v>0.44781783681214421</v>
      </c>
      <c r="L731" s="2">
        <v>1363</v>
      </c>
      <c r="M731" s="27">
        <v>1.7200908632004037E-2</v>
      </c>
      <c r="N731" s="2">
        <v>182.42424242424201</v>
      </c>
      <c r="O731" s="2">
        <v>1258</v>
      </c>
      <c r="P731" s="27">
        <v>1.3969861522914793E-2</v>
      </c>
      <c r="Q731" s="14">
        <v>163.030303030303</v>
      </c>
      <c r="R731" s="2">
        <v>1586</v>
      </c>
      <c r="S731" s="27">
        <v>1.5965853609430525E-2</v>
      </c>
      <c r="T731" s="14">
        <v>280</v>
      </c>
      <c r="U731" s="27">
        <v>0.16360968451944241</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1825</v>
      </c>
      <c r="B732" s="2">
        <v>555</v>
      </c>
      <c r="C732" s="27">
        <v>1.782445322285384E-2</v>
      </c>
      <c r="D732" s="2">
        <v>122.424242424242</v>
      </c>
      <c r="E732" s="2">
        <v>574</v>
      </c>
      <c r="F732" s="27">
        <v>1.576489975281516E-2</v>
      </c>
      <c r="G732" s="14">
        <v>136.363636363636</v>
      </c>
      <c r="H732" s="2">
        <v>493</v>
      </c>
      <c r="I732" s="27">
        <v>1.1891552896907714E-2</v>
      </c>
      <c r="J732" s="14">
        <v>157.57576</v>
      </c>
      <c r="K732" s="27">
        <v>-0.11171171171171171</v>
      </c>
      <c r="L732" s="2">
        <v>1524</v>
      </c>
      <c r="M732" s="27">
        <v>1.9232710752145381E-2</v>
      </c>
      <c r="N732" s="2">
        <v>181.81818181818099</v>
      </c>
      <c r="O732" s="2">
        <v>1348</v>
      </c>
      <c r="P732" s="27">
        <v>1.4969295177177377E-2</v>
      </c>
      <c r="Q732" s="14">
        <v>189.69696969696901</v>
      </c>
      <c r="R732" s="2">
        <v>1257</v>
      </c>
      <c r="S732" s="27">
        <v>1.2653895326011456E-2</v>
      </c>
      <c r="T732" s="14">
        <v>190.30302399999999</v>
      </c>
      <c r="U732" s="27">
        <v>-0.17519685039370078</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1826</v>
      </c>
      <c r="B733" s="2">
        <v>900</v>
      </c>
      <c r="C733" s="27">
        <v>2.8904518739762984E-2</v>
      </c>
      <c r="D733" s="2">
        <v>156.969696969696</v>
      </c>
      <c r="E733" s="2">
        <v>1408</v>
      </c>
      <c r="F733" s="27">
        <v>3.8670694864048338E-2</v>
      </c>
      <c r="G733" s="14">
        <v>190.90909090909</v>
      </c>
      <c r="H733" s="2">
        <v>1472</v>
      </c>
      <c r="I733" s="27">
        <v>3.5505813112065222E-2</v>
      </c>
      <c r="J733" s="14">
        <v>198.78787199999999</v>
      </c>
      <c r="K733" s="27">
        <v>0.63555555555555554</v>
      </c>
      <c r="L733" s="2">
        <v>2682</v>
      </c>
      <c r="M733" s="27">
        <v>3.3846542150429079E-2</v>
      </c>
      <c r="N733" s="2">
        <v>261.81818181818102</v>
      </c>
      <c r="O733" s="2">
        <v>2767</v>
      </c>
      <c r="P733" s="27">
        <v>3.0727032459384126E-2</v>
      </c>
      <c r="Q733" s="14">
        <v>232.72727272727201</v>
      </c>
      <c r="R733" s="2">
        <v>3007</v>
      </c>
      <c r="S733" s="27">
        <v>3.0270694705900117E-2</v>
      </c>
      <c r="T733" s="14">
        <v>286.66665599999999</v>
      </c>
      <c r="U733" s="27">
        <v>0.12117822520507084</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1827</v>
      </c>
      <c r="B734" s="2">
        <v>711</v>
      </c>
      <c r="C734" s="27">
        <v>2.2834569804412758E-2</v>
      </c>
      <c r="D734" s="2">
        <v>111.515151515151</v>
      </c>
      <c r="E734" s="2">
        <v>1322</v>
      </c>
      <c r="F734" s="27">
        <v>3.6308706399340841E-2</v>
      </c>
      <c r="G734" s="14">
        <v>167.87878787878699</v>
      </c>
      <c r="H734" s="2">
        <v>1585</v>
      </c>
      <c r="I734" s="27">
        <v>3.8231463167543056E-2</v>
      </c>
      <c r="J734" s="14">
        <v>198.78787199999999</v>
      </c>
      <c r="K734" s="27">
        <v>1.2292545710267229</v>
      </c>
      <c r="L734" s="2">
        <v>2060</v>
      </c>
      <c r="M734" s="27">
        <v>2.5996971226653204E-2</v>
      </c>
      <c r="N734" s="2">
        <v>173.333333333333</v>
      </c>
      <c r="O734" s="2">
        <v>3330</v>
      </c>
      <c r="P734" s="27">
        <v>3.6979045207715625E-2</v>
      </c>
      <c r="Q734" s="14">
        <v>255.75757575757501</v>
      </c>
      <c r="R734" s="2">
        <v>3591</v>
      </c>
      <c r="S734" s="27">
        <v>3.6149672327531537E-2</v>
      </c>
      <c r="T734" s="14">
        <v>307.878784</v>
      </c>
      <c r="U734" s="27">
        <v>0.74320388349514566</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1767</v>
      </c>
      <c r="B735" s="2">
        <v>4482</v>
      </c>
      <c r="C735" s="27">
        <v>0.14394450332401965</v>
      </c>
      <c r="D735" s="2">
        <v>294.54545454545399</v>
      </c>
      <c r="E735" s="2">
        <v>4704</v>
      </c>
      <c r="F735" s="27">
        <v>0.1291952760230706</v>
      </c>
      <c r="G735" s="14">
        <v>333.93939393939303</v>
      </c>
      <c r="H735" s="2">
        <v>6511</v>
      </c>
      <c r="I735" s="27">
        <v>0.15705050894881567</v>
      </c>
      <c r="J735" s="14">
        <v>412.121216</v>
      </c>
      <c r="K735" s="27">
        <v>0.45269968763944668</v>
      </c>
      <c r="L735" s="2">
        <v>9921</v>
      </c>
      <c r="M735" s="27">
        <v>0.12520191822311963</v>
      </c>
      <c r="N735" s="2">
        <v>449.69696969696901</v>
      </c>
      <c r="O735" s="2">
        <v>10723</v>
      </c>
      <c r="P735" s="27">
        <v>0.1190769674961966</v>
      </c>
      <c r="Q735" s="14">
        <v>419.39393939393898</v>
      </c>
      <c r="R735" s="2">
        <v>12907</v>
      </c>
      <c r="S735" s="27">
        <v>0.12993144548355598</v>
      </c>
      <c r="T735" s="14">
        <v>555.75756799999999</v>
      </c>
      <c r="U735" s="27">
        <v>0.30097772401975609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1823</v>
      </c>
      <c r="B736" s="2">
        <v>3218</v>
      </c>
      <c r="C736" s="27">
        <v>0.1033497125606192</v>
      </c>
      <c r="D736" s="2">
        <v>264.24242424242402</v>
      </c>
      <c r="E736" s="2">
        <v>3052</v>
      </c>
      <c r="F736" s="27">
        <v>8.3823125514968413E-2</v>
      </c>
      <c r="G736" s="14">
        <v>252.72727272727201</v>
      </c>
      <c r="H736" s="2">
        <v>4421</v>
      </c>
      <c r="I736" s="27">
        <v>0.10663804332095132</v>
      </c>
      <c r="J736" s="14">
        <v>338.18182400000001</v>
      </c>
      <c r="K736" s="27">
        <v>0.37383467992541952</v>
      </c>
      <c r="L736" s="2">
        <v>7105</v>
      </c>
      <c r="M736" s="27">
        <v>8.9664310954063603E-2</v>
      </c>
      <c r="N736" s="2">
        <v>400</v>
      </c>
      <c r="O736" s="2">
        <v>6734</v>
      </c>
      <c r="P736" s="27">
        <v>7.4779846975602721E-2</v>
      </c>
      <c r="Q736" s="14">
        <v>342.42424242424198</v>
      </c>
      <c r="R736" s="2">
        <v>8373</v>
      </c>
      <c r="S736" s="27">
        <v>8.4288834975890153E-2</v>
      </c>
      <c r="T736" s="14">
        <v>456.96969999999999</v>
      </c>
      <c r="U736" s="27">
        <v>0.17846586910626319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1824</v>
      </c>
      <c r="B737" s="2">
        <v>384</v>
      </c>
      <c r="C737" s="27">
        <v>1.2332594662298873E-2</v>
      </c>
      <c r="D737" s="2">
        <v>92.727272727272705</v>
      </c>
      <c r="E737" s="2">
        <v>416</v>
      </c>
      <c r="F737" s="27">
        <v>1.1425432573468827E-2</v>
      </c>
      <c r="G737" s="14">
        <v>84.848484848484802</v>
      </c>
      <c r="H737" s="2">
        <v>571</v>
      </c>
      <c r="I737" s="27">
        <v>1.3772975059095952E-2</v>
      </c>
      <c r="J737" s="14">
        <v>132.121216</v>
      </c>
      <c r="K737" s="27">
        <v>0.48697916666666669</v>
      </c>
      <c r="L737" s="2">
        <v>898</v>
      </c>
      <c r="M737" s="27">
        <v>1.1332660272589602E-2</v>
      </c>
      <c r="N737" s="2">
        <v>149.09090909090901</v>
      </c>
      <c r="O737" s="2">
        <v>970</v>
      </c>
      <c r="P737" s="27">
        <v>1.0771673829274523E-2</v>
      </c>
      <c r="Q737" s="14">
        <v>133.939393939393</v>
      </c>
      <c r="R737" s="2">
        <v>1054</v>
      </c>
      <c r="S737" s="27">
        <v>1.0610346597944371E-2</v>
      </c>
      <c r="T737" s="14">
        <v>175.15152</v>
      </c>
      <c r="U737" s="27">
        <v>0.17371937639198218</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1825</v>
      </c>
      <c r="B738" s="2">
        <v>851</v>
      </c>
      <c r="C738" s="27">
        <v>2.7330828275042553E-2</v>
      </c>
      <c r="D738" s="2">
        <v>134.54545454545399</v>
      </c>
      <c r="E738" s="2">
        <v>591</v>
      </c>
      <c r="F738" s="27">
        <v>1.6231804449327109E-2</v>
      </c>
      <c r="G738" s="14">
        <v>104.24242424242399</v>
      </c>
      <c r="H738" s="2">
        <v>1029</v>
      </c>
      <c r="I738" s="27">
        <v>2.4820300062714074E-2</v>
      </c>
      <c r="J738" s="14">
        <v>200</v>
      </c>
      <c r="K738" s="27">
        <v>0.209165687426557</v>
      </c>
      <c r="L738" s="2">
        <v>1870</v>
      </c>
      <c r="M738" s="27">
        <v>2.3599192327107523E-2</v>
      </c>
      <c r="N738" s="2">
        <v>197.575757575757</v>
      </c>
      <c r="O738" s="2">
        <v>1452</v>
      </c>
      <c r="P738" s="27">
        <v>1.6124196288769696E-2</v>
      </c>
      <c r="Q738" s="14">
        <v>146.666666666666</v>
      </c>
      <c r="R738" s="2">
        <v>1920</v>
      </c>
      <c r="S738" s="27">
        <v>1.9328145605363559E-2</v>
      </c>
      <c r="T738" s="14">
        <v>243.03030000000001</v>
      </c>
      <c r="U738" s="27">
        <v>2.6737967914438502E-2</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1826</v>
      </c>
      <c r="B739" s="2">
        <v>1983</v>
      </c>
      <c r="C739" s="27">
        <v>6.368628962327777E-2</v>
      </c>
      <c r="D739" s="2">
        <v>189.09090909090901</v>
      </c>
      <c r="E739" s="2">
        <v>2045</v>
      </c>
      <c r="F739" s="27">
        <v>5.616588849217248E-2</v>
      </c>
      <c r="G739" s="14">
        <v>223.030303030303</v>
      </c>
      <c r="H739" s="2">
        <v>2821</v>
      </c>
      <c r="I739" s="27">
        <v>6.8044768199141306E-2</v>
      </c>
      <c r="J739" s="14">
        <v>250.909088</v>
      </c>
      <c r="K739" s="27">
        <v>0.42259203227433184</v>
      </c>
      <c r="L739" s="2">
        <v>4337</v>
      </c>
      <c r="M739" s="27">
        <v>5.4732458354366478E-2</v>
      </c>
      <c r="N739" s="2">
        <v>289.69696969696901</v>
      </c>
      <c r="O739" s="2">
        <v>4312</v>
      </c>
      <c r="P739" s="27">
        <v>4.7883976857558491E-2</v>
      </c>
      <c r="Q739" s="14">
        <v>294.54545454545399</v>
      </c>
      <c r="R739" s="2">
        <v>5399</v>
      </c>
      <c r="S739" s="27">
        <v>5.4350342772582223E-2</v>
      </c>
      <c r="T739" s="14">
        <v>281.21212800000001</v>
      </c>
      <c r="U739" s="27">
        <v>0.2448697256167858</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1827</v>
      </c>
      <c r="B740" s="2">
        <v>1264</v>
      </c>
      <c r="C740" s="27">
        <v>4.0594790763400453E-2</v>
      </c>
      <c r="D740" s="2">
        <v>149.69696969696901</v>
      </c>
      <c r="E740" s="2">
        <v>1652</v>
      </c>
      <c r="F740" s="27">
        <v>4.5372150508102171E-2</v>
      </c>
      <c r="G740" s="14">
        <v>197.575757575757</v>
      </c>
      <c r="H740" s="2">
        <v>2090</v>
      </c>
      <c r="I740" s="27">
        <v>5.0412465627864347E-2</v>
      </c>
      <c r="J740" s="14">
        <v>284.84848</v>
      </c>
      <c r="K740" s="27">
        <v>0.65348101265822789</v>
      </c>
      <c r="L740" s="2">
        <v>2816</v>
      </c>
      <c r="M740" s="27">
        <v>3.5537607269056033E-2</v>
      </c>
      <c r="N740" s="2">
        <v>216.363636363636</v>
      </c>
      <c r="O740" s="2">
        <v>3989</v>
      </c>
      <c r="P740" s="27">
        <v>4.4297120520593883E-2</v>
      </c>
      <c r="Q740" s="14">
        <v>265.45454545454498</v>
      </c>
      <c r="R740" s="2">
        <v>4534</v>
      </c>
      <c r="S740" s="27">
        <v>4.5642610507665826E-2</v>
      </c>
      <c r="T740" s="14">
        <v>364.84848</v>
      </c>
      <c r="U740" s="27">
        <v>0.61008522727272729</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122" t="s">
        <v>1837</v>
      </c>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211" t="s">
        <v>1702</v>
      </c>
      <c r="C743" s="211"/>
      <c r="D743" s="211" t="s">
        <v>1703</v>
      </c>
      <c r="E743" s="211" t="s">
        <v>1702</v>
      </c>
      <c r="F743" s="211"/>
      <c r="G743" s="211" t="s">
        <v>1703</v>
      </c>
      <c r="H743" s="211" t="s">
        <v>1702</v>
      </c>
      <c r="I743" s="211"/>
      <c r="J743" s="211" t="s">
        <v>1703</v>
      </c>
      <c r="K743" t="s">
        <v>172</v>
      </c>
      <c r="L743" s="211" t="s">
        <v>1702</v>
      </c>
      <c r="M743" s="211"/>
      <c r="N743" s="211" t="s">
        <v>1703</v>
      </c>
      <c r="O743" s="211" t="s">
        <v>1702</v>
      </c>
      <c r="P743" s="211"/>
      <c r="Q743" s="211" t="s">
        <v>1703</v>
      </c>
      <c r="R743" s="211" t="s">
        <v>1702</v>
      </c>
      <c r="S743" s="211"/>
      <c r="T743" s="211" t="s">
        <v>1703</v>
      </c>
      <c r="U743" t="s">
        <v>172</v>
      </c>
      <c r="V743" s="211" t="s">
        <v>1702</v>
      </c>
      <c r="W743" s="211"/>
      <c r="X743" s="211" t="s">
        <v>1703</v>
      </c>
      <c r="Y743" s="211" t="s">
        <v>1702</v>
      </c>
      <c r="Z743" s="211"/>
      <c r="AA743" s="211" t="s">
        <v>1703</v>
      </c>
      <c r="AB743" s="211" t="s">
        <v>1702</v>
      </c>
      <c r="AC743" s="211"/>
      <c r="AD743" s="211" t="s">
        <v>1703</v>
      </c>
      <c r="AE743" t="s">
        <v>172</v>
      </c>
    </row>
    <row r="744" spans="1:31" x14ac:dyDescent="0.3">
      <c r="A744" t="s">
        <v>174</v>
      </c>
      <c r="B744" s="2">
        <v>78650</v>
      </c>
      <c r="C744" s="27" t="s">
        <v>172</v>
      </c>
      <c r="D744" s="2">
        <v>517.57575757575705</v>
      </c>
      <c r="E744" s="2">
        <v>84185</v>
      </c>
      <c r="F744" s="27" t="s">
        <v>172</v>
      </c>
      <c r="G744" s="14">
        <v>618.78787878787796</v>
      </c>
      <c r="H744" s="2">
        <v>88421</v>
      </c>
      <c r="I744" s="27" t="s">
        <v>172</v>
      </c>
      <c r="J744" s="14">
        <v>850.30304000000001</v>
      </c>
      <c r="K744" s="27">
        <v>0.1242339478703115</v>
      </c>
      <c r="L744" s="2">
        <v>185559</v>
      </c>
      <c r="M744" s="27" t="s">
        <v>172</v>
      </c>
      <c r="N744" s="2">
        <v>1049.69696969696</v>
      </c>
      <c r="O744" s="2">
        <v>196097</v>
      </c>
      <c r="P744" s="27" t="s">
        <v>172</v>
      </c>
      <c r="Q744" s="14">
        <v>1229.69696969696</v>
      </c>
      <c r="R744" s="2">
        <v>201939</v>
      </c>
      <c r="S744" s="27" t="s">
        <v>172</v>
      </c>
      <c r="T744" s="14">
        <v>1221.21216</v>
      </c>
      <c r="U744" s="27">
        <v>8.8273810486152654E-2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1800</v>
      </c>
      <c r="B745" s="2">
        <v>10896</v>
      </c>
      <c r="C745" s="27">
        <v>0.13853782581055307</v>
      </c>
      <c r="D745" s="2">
        <v>481.81818181818102</v>
      </c>
      <c r="E745" s="2">
        <v>13813</v>
      </c>
      <c r="F745" s="27">
        <v>0.16407911148066759</v>
      </c>
      <c r="G745" s="14">
        <v>513.33333333333303</v>
      </c>
      <c r="H745" s="2">
        <v>12207</v>
      </c>
      <c r="I745" s="27">
        <v>0.13805543931871389</v>
      </c>
      <c r="J745" s="14">
        <v>585.45450000000005</v>
      </c>
      <c r="K745" s="27">
        <v>0.1203193832599119</v>
      </c>
      <c r="L745" s="2">
        <v>31182</v>
      </c>
      <c r="M745" s="27">
        <v>0.16804358721484811</v>
      </c>
      <c r="N745" s="2">
        <v>829.09090909090901</v>
      </c>
      <c r="O745" s="2">
        <v>37996</v>
      </c>
      <c r="P745" s="27">
        <v>0.19376125080954834</v>
      </c>
      <c r="Q745" s="14">
        <v>829.69696969696895</v>
      </c>
      <c r="R745" s="2">
        <v>33691</v>
      </c>
      <c r="S745" s="27">
        <v>0.16683751033728006</v>
      </c>
      <c r="T745" s="14">
        <v>932.72730000000001</v>
      </c>
      <c r="U745" s="27">
        <v>8.0463087678789041E-2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1764</v>
      </c>
      <c r="B746" s="2">
        <v>3845</v>
      </c>
      <c r="C746" s="27">
        <v>4.8887476160203433E-2</v>
      </c>
      <c r="D746" s="2">
        <v>270.30303030303003</v>
      </c>
      <c r="E746" s="2">
        <v>4571</v>
      </c>
      <c r="F746" s="27">
        <v>5.4297083803527942E-2</v>
      </c>
      <c r="G746" s="14">
        <v>309.09090909090901</v>
      </c>
      <c r="H746" s="2">
        <v>4308</v>
      </c>
      <c r="I746" s="27">
        <v>4.8721457572296172E-2</v>
      </c>
      <c r="J746" s="14">
        <v>347.878784</v>
      </c>
      <c r="K746" s="27">
        <v>0.12041612483745123</v>
      </c>
      <c r="L746" s="2">
        <v>12713</v>
      </c>
      <c r="M746" s="27">
        <v>6.8511901874875381E-2</v>
      </c>
      <c r="N746" s="2">
        <v>507.27272727272702</v>
      </c>
      <c r="O746" s="2">
        <v>14360</v>
      </c>
      <c r="P746" s="27">
        <v>7.322906520752484E-2</v>
      </c>
      <c r="Q746" s="14">
        <v>569.69696969696895</v>
      </c>
      <c r="R746" s="2">
        <v>13070</v>
      </c>
      <c r="S746" s="27">
        <v>6.4722515214990672E-2</v>
      </c>
      <c r="T746" s="14">
        <v>596.96969999999999</v>
      </c>
      <c r="U746" s="27">
        <v>2.808149138676945E-2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1838</v>
      </c>
      <c r="B747" s="2">
        <v>1709</v>
      </c>
      <c r="C747" s="27">
        <v>2.1729179910998094E-2</v>
      </c>
      <c r="D747" s="2">
        <v>200.60606060606</v>
      </c>
      <c r="E747" s="2">
        <v>1819</v>
      </c>
      <c r="F747" s="27">
        <v>2.1607174674823305E-2</v>
      </c>
      <c r="G747" s="14">
        <v>208.48484848484799</v>
      </c>
      <c r="H747" s="2">
        <v>2329</v>
      </c>
      <c r="I747" s="27">
        <v>2.6339896630890852E-2</v>
      </c>
      <c r="J747" s="14">
        <v>239.393936</v>
      </c>
      <c r="K747" s="27">
        <v>0.36278525453481569</v>
      </c>
      <c r="L747" s="2">
        <v>5505</v>
      </c>
      <c r="M747" s="27">
        <v>2.9667113963752767E-2</v>
      </c>
      <c r="N747" s="2">
        <v>349.69696969696901</v>
      </c>
      <c r="O747" s="2">
        <v>5140</v>
      </c>
      <c r="P747" s="27">
        <v>2.6211517769267251E-2</v>
      </c>
      <c r="Q747" s="14">
        <v>324.84848484848402</v>
      </c>
      <c r="R747" s="2">
        <v>5203</v>
      </c>
      <c r="S747" s="27">
        <v>2.5765206324682207E-2</v>
      </c>
      <c r="T747" s="14">
        <v>347.27273600000001</v>
      </c>
      <c r="U747" s="27">
        <v>-5.4859218891916438E-2</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1839</v>
      </c>
      <c r="B748" s="2">
        <v>2136</v>
      </c>
      <c r="C748" s="27">
        <v>2.7158296249205339E-2</v>
      </c>
      <c r="D748" s="2">
        <v>195.15151515151501</v>
      </c>
      <c r="E748" s="2">
        <v>2752</v>
      </c>
      <c r="F748" s="27">
        <v>3.268990912870464E-2</v>
      </c>
      <c r="G748" s="14">
        <v>247.272727272727</v>
      </c>
      <c r="H748" s="2">
        <v>1979</v>
      </c>
      <c r="I748" s="27">
        <v>2.2381560941405323E-2</v>
      </c>
      <c r="J748" s="14">
        <v>274.54544099999998</v>
      </c>
      <c r="K748" s="27">
        <v>-7.3501872659176029E-2</v>
      </c>
      <c r="L748" s="2">
        <v>7208</v>
      </c>
      <c r="M748" s="27">
        <v>3.8844787911122607E-2</v>
      </c>
      <c r="N748" s="2">
        <v>383.636363636363</v>
      </c>
      <c r="O748" s="2">
        <v>9220</v>
      </c>
      <c r="P748" s="27">
        <v>4.7017547438257597E-2</v>
      </c>
      <c r="Q748" s="14">
        <v>522.42424242424204</v>
      </c>
      <c r="R748" s="2">
        <v>7867</v>
      </c>
      <c r="S748" s="27">
        <v>3.8957308890308462E-2</v>
      </c>
      <c r="T748" s="14">
        <v>510.30304000000001</v>
      </c>
      <c r="U748" s="27">
        <v>9.1426193118756938E-2</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1840</v>
      </c>
      <c r="B749" s="2">
        <v>7051</v>
      </c>
      <c r="C749" s="27">
        <v>8.9650349650349653E-2</v>
      </c>
      <c r="D749" s="2">
        <v>406.666666666666</v>
      </c>
      <c r="E749" s="2">
        <v>9242</v>
      </c>
      <c r="F749" s="27">
        <v>0.10978202767713963</v>
      </c>
      <c r="G749" s="14">
        <v>425.45454545454498</v>
      </c>
      <c r="H749" s="2">
        <v>7899</v>
      </c>
      <c r="I749" s="27">
        <v>8.9333981746417712E-2</v>
      </c>
      <c r="J749" s="14">
        <v>527.27269999999999</v>
      </c>
      <c r="K749" s="27">
        <v>0.12026662884697206</v>
      </c>
      <c r="L749" s="2">
        <v>18469</v>
      </c>
      <c r="M749" s="27">
        <v>9.9531685339972725E-2</v>
      </c>
      <c r="N749" s="2">
        <v>638.18181818181802</v>
      </c>
      <c r="O749" s="2">
        <v>23636</v>
      </c>
      <c r="P749" s="27">
        <v>0.12053218560202349</v>
      </c>
      <c r="Q749" s="14">
        <v>599.39393939393904</v>
      </c>
      <c r="R749" s="2">
        <v>20621</v>
      </c>
      <c r="S749" s="27">
        <v>0.1021149951222894</v>
      </c>
      <c r="T749" s="14">
        <v>915.15150000000006</v>
      </c>
      <c r="U749" s="27">
        <v>0.11651957333910877</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1766</v>
      </c>
      <c r="B750" s="2">
        <v>1114</v>
      </c>
      <c r="C750" s="27">
        <v>1.4164017800381437E-2</v>
      </c>
      <c r="D750" s="2">
        <v>153.333333333333</v>
      </c>
      <c r="E750" s="2">
        <v>1797</v>
      </c>
      <c r="F750" s="27">
        <v>2.1345845459404881E-2</v>
      </c>
      <c r="G750" s="14">
        <v>215.75757575757501</v>
      </c>
      <c r="H750" s="2">
        <v>1272</v>
      </c>
      <c r="I750" s="27">
        <v>1.4385722848644552E-2</v>
      </c>
      <c r="J750" s="14">
        <v>216.363632</v>
      </c>
      <c r="K750" s="27">
        <v>0.14183123877917414</v>
      </c>
      <c r="L750" s="2">
        <v>3615</v>
      </c>
      <c r="M750" s="27">
        <v>1.9481674292273616E-2</v>
      </c>
      <c r="N750" s="2">
        <v>263.636363636363</v>
      </c>
      <c r="O750" s="2">
        <v>4864</v>
      </c>
      <c r="P750" s="27">
        <v>2.4804051056364962E-2</v>
      </c>
      <c r="Q750" s="14">
        <v>333.33333333333297</v>
      </c>
      <c r="R750" s="2">
        <v>3921</v>
      </c>
      <c r="S750" s="27">
        <v>1.94167545644972E-2</v>
      </c>
      <c r="T750" s="14">
        <v>409.09089999999998</v>
      </c>
      <c r="U750" s="27">
        <v>8.464730290456432E-2</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1838</v>
      </c>
      <c r="B751" s="2">
        <v>252</v>
      </c>
      <c r="C751" s="27">
        <v>3.2040686586141134E-3</v>
      </c>
      <c r="D751" s="2">
        <v>68.484848484848399</v>
      </c>
      <c r="E751" s="2">
        <v>443</v>
      </c>
      <c r="F751" s="27">
        <v>5.2622201104709863E-3</v>
      </c>
      <c r="G751" s="14">
        <v>113.333333333333</v>
      </c>
      <c r="H751" s="2">
        <v>436</v>
      </c>
      <c r="I751" s="27">
        <v>4.9309553160448308E-3</v>
      </c>
      <c r="J751" s="14">
        <v>98.787880000000001</v>
      </c>
      <c r="K751" s="27">
        <v>0.73015873015873012</v>
      </c>
      <c r="L751" s="2">
        <v>702</v>
      </c>
      <c r="M751" s="27">
        <v>3.7831633065493996E-3</v>
      </c>
      <c r="N751" s="2">
        <v>106.666666666666</v>
      </c>
      <c r="O751" s="2">
        <v>1302</v>
      </c>
      <c r="P751" s="27">
        <v>6.6395712326042721E-3</v>
      </c>
      <c r="Q751" s="14">
        <v>180.60606060606</v>
      </c>
      <c r="R751" s="2">
        <v>1291</v>
      </c>
      <c r="S751" s="27">
        <v>6.3930196742580684E-3</v>
      </c>
      <c r="T751" s="14">
        <v>170.909088</v>
      </c>
      <c r="U751" s="27">
        <v>0.83903133903133909</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1839</v>
      </c>
      <c r="B752" s="2">
        <v>862</v>
      </c>
      <c r="C752" s="27">
        <v>1.0959949141767324E-2</v>
      </c>
      <c r="D752" s="2">
        <v>128.48484848484799</v>
      </c>
      <c r="E752" s="2">
        <v>1354</v>
      </c>
      <c r="F752" s="27">
        <v>1.6083625348933896E-2</v>
      </c>
      <c r="G752" s="14">
        <v>193.333333333333</v>
      </c>
      <c r="H752" s="2">
        <v>836</v>
      </c>
      <c r="I752" s="27">
        <v>9.4547675325997223E-3</v>
      </c>
      <c r="J752" s="14">
        <v>184.84848</v>
      </c>
      <c r="K752" s="27">
        <v>-3.0162412993039442E-2</v>
      </c>
      <c r="L752" s="2">
        <v>2913</v>
      </c>
      <c r="M752" s="27">
        <v>1.5698510985724216E-2</v>
      </c>
      <c r="N752" s="2">
        <v>227.87878787878699</v>
      </c>
      <c r="O752" s="2">
        <v>3562</v>
      </c>
      <c r="P752" s="27">
        <v>1.8164479823760689E-2</v>
      </c>
      <c r="Q752" s="14">
        <v>289.69696969696901</v>
      </c>
      <c r="R752" s="2">
        <v>2630</v>
      </c>
      <c r="S752" s="27">
        <v>1.3023734890239131E-2</v>
      </c>
      <c r="T752" s="14">
        <v>342.42425500000002</v>
      </c>
      <c r="U752" s="27">
        <v>-9.7150703741846894E-2</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1767</v>
      </c>
      <c r="B753" s="2">
        <v>5937</v>
      </c>
      <c r="C753" s="27">
        <v>7.5486331849968211E-2</v>
      </c>
      <c r="D753" s="2">
        <v>368.48484848484799</v>
      </c>
      <c r="E753" s="2">
        <v>7445</v>
      </c>
      <c r="F753" s="27">
        <v>8.8436182217734749E-2</v>
      </c>
      <c r="G753" s="14">
        <v>375.75757575757501</v>
      </c>
      <c r="H753" s="2">
        <v>6627</v>
      </c>
      <c r="I753" s="27">
        <v>7.4948258897773151E-2</v>
      </c>
      <c r="J753" s="14">
        <v>461.21212800000001</v>
      </c>
      <c r="K753" s="27">
        <v>0.11622031328954018</v>
      </c>
      <c r="L753" s="2">
        <v>14854</v>
      </c>
      <c r="M753" s="27">
        <v>8.0050011047699113E-2</v>
      </c>
      <c r="N753" s="2">
        <v>617.57575757575705</v>
      </c>
      <c r="O753" s="2">
        <v>18772</v>
      </c>
      <c r="P753" s="27">
        <v>9.5728134545658525E-2</v>
      </c>
      <c r="Q753" s="14">
        <v>593.33333333333303</v>
      </c>
      <c r="R753" s="2">
        <v>16700</v>
      </c>
      <c r="S753" s="27">
        <v>8.2698240557792208E-2</v>
      </c>
      <c r="T753" s="14">
        <v>734.54549999999995</v>
      </c>
      <c r="U753" s="27">
        <v>0.12427628921502626</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1838</v>
      </c>
      <c r="B754" s="2">
        <v>1087</v>
      </c>
      <c r="C754" s="27">
        <v>1.382072472981564E-2</v>
      </c>
      <c r="D754" s="2">
        <v>135.75757575757501</v>
      </c>
      <c r="E754" s="2">
        <v>1216</v>
      </c>
      <c r="F754" s="27">
        <v>1.444437845221833E-2</v>
      </c>
      <c r="G754" s="14">
        <v>145.45454545454501</v>
      </c>
      <c r="H754" s="2">
        <v>1055</v>
      </c>
      <c r="I754" s="27">
        <v>1.1931554721163525E-2</v>
      </c>
      <c r="J754" s="14">
        <v>178.78787199999999</v>
      </c>
      <c r="K754" s="27">
        <v>-2.9438822447102116E-2</v>
      </c>
      <c r="L754" s="2">
        <v>2965</v>
      </c>
      <c r="M754" s="27">
        <v>1.5978745304727877E-2</v>
      </c>
      <c r="N754" s="2">
        <v>214.54545454545399</v>
      </c>
      <c r="O754" s="2">
        <v>3469</v>
      </c>
      <c r="P754" s="27">
        <v>1.7690224735717526E-2</v>
      </c>
      <c r="Q754" s="14">
        <v>256.36363636363598</v>
      </c>
      <c r="R754" s="2">
        <v>3102</v>
      </c>
      <c r="S754" s="27">
        <v>1.5361074383848587E-2</v>
      </c>
      <c r="T754" s="14">
        <v>256.36364700000001</v>
      </c>
      <c r="U754" s="27">
        <v>4.6205733558178752E-2</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1839</v>
      </c>
      <c r="B755" s="2">
        <v>4850</v>
      </c>
      <c r="C755" s="27">
        <v>6.1665607120152573E-2</v>
      </c>
      <c r="D755" s="2">
        <v>333.93939393939303</v>
      </c>
      <c r="E755" s="2">
        <v>6229</v>
      </c>
      <c r="F755" s="27">
        <v>7.3991803765516423E-2</v>
      </c>
      <c r="G755" s="14">
        <v>341.21212121212102</v>
      </c>
      <c r="H755" s="2">
        <v>5572</v>
      </c>
      <c r="I755" s="27">
        <v>6.3016704176609623E-2</v>
      </c>
      <c r="J755" s="14">
        <v>432.121216</v>
      </c>
      <c r="K755" s="27">
        <v>0.1488659793814433</v>
      </c>
      <c r="L755" s="2">
        <v>11889</v>
      </c>
      <c r="M755" s="27">
        <v>6.4071265742971242E-2</v>
      </c>
      <c r="N755" s="2">
        <v>568.48484848484804</v>
      </c>
      <c r="O755" s="2">
        <v>15303</v>
      </c>
      <c r="P755" s="27">
        <v>7.8037909809940992E-2</v>
      </c>
      <c r="Q755" s="14">
        <v>563.63636363636294</v>
      </c>
      <c r="R755" s="2">
        <v>13598</v>
      </c>
      <c r="S755" s="27">
        <v>6.7337166173943613E-2</v>
      </c>
      <c r="T755" s="14">
        <v>686.66669999999999</v>
      </c>
      <c r="U755" s="27">
        <v>0.14374632012784927</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1816</v>
      </c>
      <c r="B756" s="2">
        <v>67754</v>
      </c>
      <c r="C756" s="27">
        <v>0.86146217418944693</v>
      </c>
      <c r="D756" s="2">
        <v>592.72727272727195</v>
      </c>
      <c r="E756" s="2">
        <v>70372</v>
      </c>
      <c r="F756" s="27">
        <v>0.83592088851933244</v>
      </c>
      <c r="G756" s="14">
        <v>792.72727272727195</v>
      </c>
      <c r="H756" s="2">
        <v>76214</v>
      </c>
      <c r="I756" s="27">
        <v>0.86194456068128611</v>
      </c>
      <c r="J756" s="14">
        <v>1041.21216</v>
      </c>
      <c r="K756" s="27">
        <v>0.12486347669510288</v>
      </c>
      <c r="L756" s="2">
        <v>154377</v>
      </c>
      <c r="M756" s="27">
        <v>0.83195641278515187</v>
      </c>
      <c r="N756" s="2">
        <v>1180.6060606060601</v>
      </c>
      <c r="O756" s="2">
        <v>158101</v>
      </c>
      <c r="P756" s="27">
        <v>0.80623874919045169</v>
      </c>
      <c r="Q756" s="14">
        <v>1358.7878787878701</v>
      </c>
      <c r="R756" s="2">
        <v>168248</v>
      </c>
      <c r="S756" s="27">
        <v>0.83316248966271989</v>
      </c>
      <c r="T756" s="14">
        <v>1342.42419</v>
      </c>
      <c r="U756" s="27">
        <v>8.9851467511352076E-2</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1764</v>
      </c>
      <c r="B757" s="2">
        <v>50755</v>
      </c>
      <c r="C757" s="27">
        <v>0.64532739987285437</v>
      </c>
      <c r="D757" s="2">
        <v>622.42424242424204</v>
      </c>
      <c r="E757" s="2">
        <v>52406</v>
      </c>
      <c r="F757" s="27">
        <v>0.62250994832808693</v>
      </c>
      <c r="G757" s="14">
        <v>738.78787878787796</v>
      </c>
      <c r="H757" s="2">
        <v>55248</v>
      </c>
      <c r="I757" s="27">
        <v>0.62482894335056149</v>
      </c>
      <c r="J757" s="14">
        <v>1052.12122</v>
      </c>
      <c r="K757" s="27">
        <v>8.8523298197221947E-2</v>
      </c>
      <c r="L757" s="2">
        <v>116068</v>
      </c>
      <c r="M757" s="27">
        <v>0.62550455650224457</v>
      </c>
      <c r="N757" s="2">
        <v>1047.87878787878</v>
      </c>
      <c r="O757" s="2">
        <v>117997</v>
      </c>
      <c r="P757" s="27">
        <v>0.60172771638525835</v>
      </c>
      <c r="Q757" s="14">
        <v>1223.0303030303</v>
      </c>
      <c r="R757" s="2">
        <v>124991</v>
      </c>
      <c r="S757" s="27">
        <v>0.6189542386562279</v>
      </c>
      <c r="T757" s="14">
        <v>1365.4545900000001</v>
      </c>
      <c r="U757" s="27">
        <v>7.6877347761656958E-2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1838</v>
      </c>
      <c r="B758" s="2">
        <v>39912</v>
      </c>
      <c r="C758" s="27">
        <v>0.5074634456452638</v>
      </c>
      <c r="D758" s="2">
        <v>567.87878787878697</v>
      </c>
      <c r="E758" s="2">
        <v>39121</v>
      </c>
      <c r="F758" s="27">
        <v>0.46470273801746154</v>
      </c>
      <c r="G758" s="14">
        <v>783.63636363636294</v>
      </c>
      <c r="H758" s="2">
        <v>41628</v>
      </c>
      <c r="I758" s="27">
        <v>0.47079313737686751</v>
      </c>
      <c r="J758" s="14">
        <v>894.54549999999995</v>
      </c>
      <c r="K758" s="27">
        <v>4.2994588093806373E-2</v>
      </c>
      <c r="L758" s="2">
        <v>90882</v>
      </c>
      <c r="M758" s="27">
        <v>0.48977414191712609</v>
      </c>
      <c r="N758" s="2">
        <v>919.39393939393904</v>
      </c>
      <c r="O758" s="2">
        <v>86994</v>
      </c>
      <c r="P758" s="27">
        <v>0.44362738848631034</v>
      </c>
      <c r="Q758" s="14">
        <v>1126.6666666666599</v>
      </c>
      <c r="R758" s="2">
        <v>91714</v>
      </c>
      <c r="S758" s="27">
        <v>0.45416685236630866</v>
      </c>
      <c r="T758" s="14">
        <v>1354.5454099999999</v>
      </c>
      <c r="U758" s="27">
        <v>9.1547281089764745E-3</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1839</v>
      </c>
      <c r="B759" s="2">
        <v>10843</v>
      </c>
      <c r="C759" s="27">
        <v>0.1378639542275906</v>
      </c>
      <c r="D759" s="2">
        <v>458.18181818181802</v>
      </c>
      <c r="E759" s="2">
        <v>13285</v>
      </c>
      <c r="F759" s="27">
        <v>0.15780721031062542</v>
      </c>
      <c r="G759" s="14">
        <v>551.51515151515105</v>
      </c>
      <c r="H759" s="2">
        <v>13620</v>
      </c>
      <c r="I759" s="27">
        <v>0.15403580597369404</v>
      </c>
      <c r="J759" s="14">
        <v>607.27269999999999</v>
      </c>
      <c r="K759" s="27">
        <v>0.25610993267545884</v>
      </c>
      <c r="L759" s="2">
        <v>25186</v>
      </c>
      <c r="M759" s="27">
        <v>0.13573041458511848</v>
      </c>
      <c r="N759" s="2">
        <v>672.12121212121201</v>
      </c>
      <c r="O759" s="2">
        <v>31003</v>
      </c>
      <c r="P759" s="27">
        <v>0.15810032789894796</v>
      </c>
      <c r="Q759" s="14">
        <v>831.51515151515105</v>
      </c>
      <c r="R759" s="2">
        <v>33277</v>
      </c>
      <c r="S759" s="27">
        <v>0.16478738628991924</v>
      </c>
      <c r="T759" s="14">
        <v>1038.78784</v>
      </c>
      <c r="U759" s="27">
        <v>0.32124990073850551</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1840</v>
      </c>
      <c r="B760" s="2">
        <v>16999</v>
      </c>
      <c r="C760" s="27">
        <v>0.2161347743165925</v>
      </c>
      <c r="D760" s="2">
        <v>623.63636363636294</v>
      </c>
      <c r="E760" s="2">
        <v>17966</v>
      </c>
      <c r="F760" s="27">
        <v>0.21341094019124549</v>
      </c>
      <c r="G760" s="14">
        <v>683.63636363636294</v>
      </c>
      <c r="H760" s="2">
        <v>20966</v>
      </c>
      <c r="I760" s="27">
        <v>0.23711561733072462</v>
      </c>
      <c r="J760" s="14">
        <v>767.87879999999996</v>
      </c>
      <c r="K760" s="27">
        <v>0.23336666862756633</v>
      </c>
      <c r="L760" s="2">
        <v>38309</v>
      </c>
      <c r="M760" s="27">
        <v>0.20645185628290733</v>
      </c>
      <c r="N760" s="2">
        <v>929.69696969696895</v>
      </c>
      <c r="O760" s="2">
        <v>40104</v>
      </c>
      <c r="P760" s="27">
        <v>0.20451103280519334</v>
      </c>
      <c r="Q760" s="14">
        <v>1045.45454545454</v>
      </c>
      <c r="R760" s="2">
        <v>43257</v>
      </c>
      <c r="S760" s="27">
        <v>0.21420825100649207</v>
      </c>
      <c r="T760" s="14">
        <v>1053.3333700000001</v>
      </c>
      <c r="U760" s="27">
        <v>0.12916024954971417</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1766</v>
      </c>
      <c r="B761" s="2">
        <v>5268</v>
      </c>
      <c r="C761" s="27">
        <v>6.6980292434837885E-2</v>
      </c>
      <c r="D761" s="2">
        <v>349.69696969696901</v>
      </c>
      <c r="E761" s="2">
        <v>6717</v>
      </c>
      <c r="F761" s="27">
        <v>7.9788560907525091E-2</v>
      </c>
      <c r="G761" s="14">
        <v>424.84848484848402</v>
      </c>
      <c r="H761" s="2">
        <v>7179</v>
      </c>
      <c r="I761" s="27">
        <v>8.1191119756618899E-2</v>
      </c>
      <c r="J761" s="14">
        <v>514.54549999999995</v>
      </c>
      <c r="K761" s="27">
        <v>0.36275626423690205</v>
      </c>
      <c r="L761" s="2">
        <v>14220</v>
      </c>
      <c r="M761" s="27">
        <v>7.6633308004462192E-2</v>
      </c>
      <c r="N761" s="2">
        <v>524.84848484848396</v>
      </c>
      <c r="O761" s="2">
        <v>15757</v>
      </c>
      <c r="P761" s="27">
        <v>8.0353090562323745E-2</v>
      </c>
      <c r="Q761" s="14">
        <v>636.36363636363603</v>
      </c>
      <c r="R761" s="2">
        <v>15994</v>
      </c>
      <c r="S761" s="27">
        <v>7.9202135298283141E-2</v>
      </c>
      <c r="T761" s="14">
        <v>666.06060000000002</v>
      </c>
      <c r="U761" s="27">
        <v>0.12475386779184247</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1838</v>
      </c>
      <c r="B762" s="2">
        <v>2555</v>
      </c>
      <c r="C762" s="27">
        <v>3.248569612205976E-2</v>
      </c>
      <c r="D762" s="2">
        <v>226.666666666666</v>
      </c>
      <c r="E762" s="2">
        <v>3221</v>
      </c>
      <c r="F762" s="27">
        <v>3.82609728573974E-2</v>
      </c>
      <c r="G762" s="14">
        <v>288.48484848484799</v>
      </c>
      <c r="H762" s="2">
        <v>4333</v>
      </c>
      <c r="I762" s="27">
        <v>4.9004195835830856E-2</v>
      </c>
      <c r="J762" s="14">
        <v>393.93939999999998</v>
      </c>
      <c r="K762" s="27">
        <v>0.69589041095890414</v>
      </c>
      <c r="L762" s="2">
        <v>7153</v>
      </c>
      <c r="M762" s="27">
        <v>3.8548386227561043E-2</v>
      </c>
      <c r="N762" s="2">
        <v>369.09090909090901</v>
      </c>
      <c r="O762" s="2">
        <v>7240</v>
      </c>
      <c r="P762" s="27">
        <v>3.69205036283064E-2</v>
      </c>
      <c r="Q762" s="14">
        <v>409.69696969696901</v>
      </c>
      <c r="R762" s="2">
        <v>9101</v>
      </c>
      <c r="S762" s="27">
        <v>4.5068065108770469E-2</v>
      </c>
      <c r="T762" s="14">
        <v>536.96969999999999</v>
      </c>
      <c r="U762" s="27">
        <v>0.27233328673283935</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1839</v>
      </c>
      <c r="B763" s="2">
        <v>2713</v>
      </c>
      <c r="C763" s="27">
        <v>3.4494596312778132E-2</v>
      </c>
      <c r="D763" s="2">
        <v>240</v>
      </c>
      <c r="E763" s="2">
        <v>3496</v>
      </c>
      <c r="F763" s="27">
        <v>4.1527588050127698E-2</v>
      </c>
      <c r="G763" s="14">
        <v>333.93939393939303</v>
      </c>
      <c r="H763" s="2">
        <v>2846</v>
      </c>
      <c r="I763" s="27">
        <v>3.2186923920788049E-2</v>
      </c>
      <c r="J763" s="14">
        <v>307.27273600000001</v>
      </c>
      <c r="K763" s="27">
        <v>4.9023221525985997E-2</v>
      </c>
      <c r="L763" s="2">
        <v>7067</v>
      </c>
      <c r="M763" s="27">
        <v>3.8084921776901148E-2</v>
      </c>
      <c r="N763" s="2">
        <v>419.39393939393898</v>
      </c>
      <c r="O763" s="2">
        <v>8517</v>
      </c>
      <c r="P763" s="27">
        <v>4.3432586934017352E-2</v>
      </c>
      <c r="Q763" s="14">
        <v>535.15151515151501</v>
      </c>
      <c r="R763" s="2">
        <v>6893</v>
      </c>
      <c r="S763" s="27">
        <v>3.4134070189512672E-2</v>
      </c>
      <c r="T763" s="14">
        <v>470.30304000000001</v>
      </c>
      <c r="U763" s="27">
        <v>-2.4621480118862317E-2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1767</v>
      </c>
      <c r="B764" s="2">
        <v>11731</v>
      </c>
      <c r="C764" s="27">
        <v>0.14915448188175462</v>
      </c>
      <c r="D764" s="2">
        <v>454.54545454545399</v>
      </c>
      <c r="E764" s="2">
        <v>11249</v>
      </c>
      <c r="F764" s="27">
        <v>0.13362237928372037</v>
      </c>
      <c r="G764" s="14">
        <v>515.75757575757495</v>
      </c>
      <c r="H764" s="2">
        <v>13787</v>
      </c>
      <c r="I764" s="27">
        <v>0.1559244975741057</v>
      </c>
      <c r="J764" s="14">
        <v>603.63635299999999</v>
      </c>
      <c r="K764" s="27">
        <v>0.17526212599096411</v>
      </c>
      <c r="L764" s="2">
        <v>24089</v>
      </c>
      <c r="M764" s="27">
        <v>0.12981854827844513</v>
      </c>
      <c r="N764" s="2">
        <v>683.63636363636294</v>
      </c>
      <c r="O764" s="2">
        <v>24347</v>
      </c>
      <c r="P764" s="27">
        <v>0.12415794224286961</v>
      </c>
      <c r="Q764" s="14">
        <v>721.81818181818096</v>
      </c>
      <c r="R764" s="2">
        <v>27263</v>
      </c>
      <c r="S764" s="27">
        <v>0.13500611570820892</v>
      </c>
      <c r="T764" s="14">
        <v>886.06060000000002</v>
      </c>
      <c r="U764" s="27">
        <v>0.13176138486446096</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1838</v>
      </c>
      <c r="B765" s="2">
        <v>5920</v>
      </c>
      <c r="C765" s="27">
        <v>7.5270184361093451E-2</v>
      </c>
      <c r="D765" s="2">
        <v>301.21212121212102</v>
      </c>
      <c r="E765" s="2">
        <v>5299</v>
      </c>
      <c r="F765" s="27">
        <v>6.2944705113737606E-2</v>
      </c>
      <c r="G765" s="14">
        <v>345.45454545454498</v>
      </c>
      <c r="H765" s="2">
        <v>6743</v>
      </c>
      <c r="I765" s="27">
        <v>7.6260164440574069E-2</v>
      </c>
      <c r="J765" s="14">
        <v>386.66665599999999</v>
      </c>
      <c r="K765" s="27">
        <v>0.13902027027027028</v>
      </c>
      <c r="L765" s="2">
        <v>12428</v>
      </c>
      <c r="M765" s="27">
        <v>6.6976002241874555E-2</v>
      </c>
      <c r="N765" s="2">
        <v>429.69696969696901</v>
      </c>
      <c r="O765" s="2">
        <v>11920</v>
      </c>
      <c r="P765" s="27">
        <v>6.0786243542736505E-2</v>
      </c>
      <c r="Q765" s="14">
        <v>449.69696969696901</v>
      </c>
      <c r="R765" s="2">
        <v>13943</v>
      </c>
      <c r="S765" s="27">
        <v>6.9045602880077647E-2</v>
      </c>
      <c r="T765" s="14">
        <v>618.18179999999995</v>
      </c>
      <c r="U765" s="27">
        <v>0.12190215642098487</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1839</v>
      </c>
      <c r="B766" s="2">
        <v>5811</v>
      </c>
      <c r="C766" s="27">
        <v>7.3884297520661155E-2</v>
      </c>
      <c r="D766" s="2">
        <v>330.30303030303003</v>
      </c>
      <c r="E766" s="2">
        <v>5950</v>
      </c>
      <c r="F766" s="27">
        <v>7.0677674169982774E-2</v>
      </c>
      <c r="G766" s="14">
        <v>369.09090909090901</v>
      </c>
      <c r="H766" s="2">
        <v>7044</v>
      </c>
      <c r="I766" s="27">
        <v>7.9664333133531634E-2</v>
      </c>
      <c r="J766" s="14">
        <v>402.42425500000002</v>
      </c>
      <c r="K766" s="27">
        <v>0.2121837893649974</v>
      </c>
      <c r="L766" s="2">
        <v>11661</v>
      </c>
      <c r="M766" s="27">
        <v>6.2842546036570579E-2</v>
      </c>
      <c r="N766" s="2">
        <v>529.09090909090901</v>
      </c>
      <c r="O766" s="2">
        <v>12427</v>
      </c>
      <c r="P766" s="27">
        <v>6.3371698700133094E-2</v>
      </c>
      <c r="Q766" s="14">
        <v>547.87878787878697</v>
      </c>
      <c r="R766" s="2">
        <v>13320</v>
      </c>
      <c r="S766" s="27">
        <v>6.5960512828131271E-2</v>
      </c>
      <c r="T766" s="14">
        <v>646.06060000000002</v>
      </c>
      <c r="U766" s="27">
        <v>0.14226910213532287</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122" t="s">
        <v>1841</v>
      </c>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211" t="s">
        <v>1702</v>
      </c>
      <c r="C769" s="211"/>
      <c r="D769" s="211" t="s">
        <v>1703</v>
      </c>
      <c r="E769" s="211" t="s">
        <v>1702</v>
      </c>
      <c r="F769" s="211"/>
      <c r="G769" s="211" t="s">
        <v>1703</v>
      </c>
      <c r="H769" s="211" t="s">
        <v>1702</v>
      </c>
      <c r="I769" s="211"/>
      <c r="J769" s="211" t="s">
        <v>1703</v>
      </c>
      <c r="K769" t="s">
        <v>172</v>
      </c>
      <c r="L769" s="211" t="s">
        <v>1702</v>
      </c>
      <c r="M769" s="211"/>
      <c r="N769" s="211" t="s">
        <v>1703</v>
      </c>
      <c r="O769" s="211" t="s">
        <v>1702</v>
      </c>
      <c r="P769" s="211"/>
      <c r="Q769" s="211" t="s">
        <v>1703</v>
      </c>
      <c r="R769" s="211" t="s">
        <v>1702</v>
      </c>
      <c r="S769" s="211"/>
      <c r="T769" s="211" t="s">
        <v>1703</v>
      </c>
      <c r="U769" t="s">
        <v>172</v>
      </c>
      <c r="V769" s="211" t="s">
        <v>1702</v>
      </c>
      <c r="W769" s="211"/>
      <c r="X769" s="211" t="s">
        <v>1703</v>
      </c>
      <c r="Y769" s="211" t="s">
        <v>1702</v>
      </c>
      <c r="Z769" s="211"/>
      <c r="AA769" s="211" t="s">
        <v>1703</v>
      </c>
      <c r="AB769" s="211" t="s">
        <v>1702</v>
      </c>
      <c r="AC769" s="211"/>
      <c r="AD769" s="211" t="s">
        <v>1703</v>
      </c>
      <c r="AE769" t="s">
        <v>172</v>
      </c>
    </row>
    <row r="770" spans="1:31" x14ac:dyDescent="0.3">
      <c r="A770" t="s">
        <v>174</v>
      </c>
      <c r="B770" s="2">
        <v>78650</v>
      </c>
      <c r="C770" s="27" t="s">
        <v>172</v>
      </c>
      <c r="D770" s="2">
        <v>517.57575757575705</v>
      </c>
      <c r="E770" s="2">
        <v>84185</v>
      </c>
      <c r="F770" s="27" t="s">
        <v>172</v>
      </c>
      <c r="G770" s="14">
        <v>618.78787878787796</v>
      </c>
      <c r="H770" s="2">
        <v>88421</v>
      </c>
      <c r="I770" s="27" t="s">
        <v>172</v>
      </c>
      <c r="J770" s="14">
        <v>850.30304000000001</v>
      </c>
      <c r="K770" s="27">
        <v>0.1242339478703115</v>
      </c>
      <c r="L770" s="2">
        <v>185559</v>
      </c>
      <c r="M770" s="27" t="s">
        <v>172</v>
      </c>
      <c r="N770" s="2">
        <v>1049.69696969696</v>
      </c>
      <c r="O770" s="2">
        <v>196097</v>
      </c>
      <c r="P770" s="27" t="s">
        <v>172</v>
      </c>
      <c r="Q770" s="14">
        <v>1229.69696969696</v>
      </c>
      <c r="R770" s="2">
        <v>201939</v>
      </c>
      <c r="S770" s="27" t="s">
        <v>172</v>
      </c>
      <c r="T770" s="14">
        <v>1221.21216</v>
      </c>
      <c r="U770" s="27">
        <v>8.8273810486152654E-2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1800</v>
      </c>
      <c r="B771" s="2">
        <v>10896</v>
      </c>
      <c r="C771" s="27">
        <v>0.13853782581055307</v>
      </c>
      <c r="D771" s="2">
        <v>481.81818181818102</v>
      </c>
      <c r="E771" s="2">
        <v>13813</v>
      </c>
      <c r="F771" s="27">
        <v>0.16407911148066759</v>
      </c>
      <c r="G771" s="14">
        <v>513.33333333333303</v>
      </c>
      <c r="H771" s="2">
        <v>12207</v>
      </c>
      <c r="I771" s="27">
        <v>0.13805543931871389</v>
      </c>
      <c r="J771" s="14">
        <v>585.45450000000005</v>
      </c>
      <c r="K771" s="27">
        <v>0.1203193832599119</v>
      </c>
      <c r="L771" s="2">
        <v>31182</v>
      </c>
      <c r="M771" s="27">
        <v>0.16804358721484811</v>
      </c>
      <c r="N771" s="2">
        <v>829.09090909090901</v>
      </c>
      <c r="O771" s="2">
        <v>37996</v>
      </c>
      <c r="P771" s="27">
        <v>0.19376125080954834</v>
      </c>
      <c r="Q771" s="14">
        <v>829.69696969696895</v>
      </c>
      <c r="R771" s="2">
        <v>33691</v>
      </c>
      <c r="S771" s="27">
        <v>0.16683751033728006</v>
      </c>
      <c r="T771" s="14">
        <v>932.72730000000001</v>
      </c>
      <c r="U771" s="27">
        <v>8.0463087678789041E-2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1764</v>
      </c>
      <c r="B772" s="2">
        <v>3845</v>
      </c>
      <c r="C772" s="27">
        <v>4.8887476160203433E-2</v>
      </c>
      <c r="D772" s="2">
        <v>270.30303030303003</v>
      </c>
      <c r="E772" s="2">
        <v>4571</v>
      </c>
      <c r="F772" s="27">
        <v>5.4297083803527942E-2</v>
      </c>
      <c r="G772" s="14">
        <v>309.09090909090901</v>
      </c>
      <c r="H772" s="2">
        <v>4308</v>
      </c>
      <c r="I772" s="27">
        <v>4.8721457572296172E-2</v>
      </c>
      <c r="J772" s="14">
        <v>347.878784</v>
      </c>
      <c r="K772" s="27">
        <v>0.12041612483745123</v>
      </c>
      <c r="L772" s="2">
        <v>12713</v>
      </c>
      <c r="M772" s="27">
        <v>6.8511901874875381E-2</v>
      </c>
      <c r="N772" s="2">
        <v>507.27272727272702</v>
      </c>
      <c r="O772" s="2">
        <v>14360</v>
      </c>
      <c r="P772" s="27">
        <v>7.322906520752484E-2</v>
      </c>
      <c r="Q772" s="14">
        <v>569.69696969696895</v>
      </c>
      <c r="R772" s="2">
        <v>13070</v>
      </c>
      <c r="S772" s="27">
        <v>6.4722515214990672E-2</v>
      </c>
      <c r="T772" s="14">
        <v>596.96969999999999</v>
      </c>
      <c r="U772" s="27">
        <v>2.808149138676945E-2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1842</v>
      </c>
      <c r="B773" s="2">
        <v>1053</v>
      </c>
      <c r="C773" s="27">
        <v>1.3388429752066116E-2</v>
      </c>
      <c r="D773" s="2">
        <v>143.030303030303</v>
      </c>
      <c r="E773" s="2">
        <v>1401</v>
      </c>
      <c r="F773" s="27">
        <v>1.6641919581873256E-2</v>
      </c>
      <c r="G773" s="14">
        <v>171.51515151515099</v>
      </c>
      <c r="H773" s="2">
        <v>1871</v>
      </c>
      <c r="I773" s="27">
        <v>2.1160131642935502E-2</v>
      </c>
      <c r="J773" s="14">
        <v>261.21212800000001</v>
      </c>
      <c r="K773" s="27">
        <v>0.77682811016144349</v>
      </c>
      <c r="L773" s="2">
        <v>3410</v>
      </c>
      <c r="M773" s="27">
        <v>1.8376904380816884E-2</v>
      </c>
      <c r="N773" s="2">
        <v>226.666666666666</v>
      </c>
      <c r="O773" s="2">
        <v>3771</v>
      </c>
      <c r="P773" s="27">
        <v>1.9230278892588871E-2</v>
      </c>
      <c r="Q773" s="14">
        <v>260.60606060606</v>
      </c>
      <c r="R773" s="2">
        <v>5259</v>
      </c>
      <c r="S773" s="27">
        <v>2.6042517790025702E-2</v>
      </c>
      <c r="T773" s="14">
        <v>399.39395100000002</v>
      </c>
      <c r="U773" s="27">
        <v>0.54222873900293256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1843</v>
      </c>
      <c r="B774" s="2">
        <v>1335</v>
      </c>
      <c r="C774" s="27">
        <v>1.6973935155753336E-2</v>
      </c>
      <c r="D774" s="2">
        <v>158.78787878787799</v>
      </c>
      <c r="E774" s="2">
        <v>1576</v>
      </c>
      <c r="F774" s="27">
        <v>1.8720674704519807E-2</v>
      </c>
      <c r="G774" s="14">
        <v>182.42424242424201</v>
      </c>
      <c r="H774" s="2">
        <v>1369</v>
      </c>
      <c r="I774" s="27">
        <v>1.5482747311159114E-2</v>
      </c>
      <c r="J774" s="14">
        <v>173.939392</v>
      </c>
      <c r="K774" s="27">
        <v>2.546816479400749E-2</v>
      </c>
      <c r="L774" s="2">
        <v>4510</v>
      </c>
      <c r="M774" s="27">
        <v>2.4304938052048135E-2</v>
      </c>
      <c r="N774" s="2">
        <v>313.93939393939303</v>
      </c>
      <c r="O774" s="2">
        <v>4933</v>
      </c>
      <c r="P774" s="27">
        <v>2.5155917734590534E-2</v>
      </c>
      <c r="Q774" s="14">
        <v>309.09090909090901</v>
      </c>
      <c r="R774" s="2">
        <v>3710</v>
      </c>
      <c r="S774" s="27">
        <v>1.8371884579006532E-2</v>
      </c>
      <c r="T774" s="14">
        <v>304.24243200000001</v>
      </c>
      <c r="U774" s="27">
        <v>-0.17738359201773837</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1844</v>
      </c>
      <c r="B775" s="2">
        <v>1229</v>
      </c>
      <c r="C775" s="27">
        <v>1.5626191989828352E-2</v>
      </c>
      <c r="D775" s="2">
        <v>164.84848484848399</v>
      </c>
      <c r="E775" s="2">
        <v>1367</v>
      </c>
      <c r="F775" s="27">
        <v>1.6238047158044781E-2</v>
      </c>
      <c r="G775" s="14">
        <v>150.30303030303</v>
      </c>
      <c r="H775" s="2">
        <v>921</v>
      </c>
      <c r="I775" s="27">
        <v>1.0416077628617636E-2</v>
      </c>
      <c r="J775" s="14">
        <v>168.484848</v>
      </c>
      <c r="K775" s="27">
        <v>-0.25061025223759154</v>
      </c>
      <c r="L775" s="2">
        <v>3954</v>
      </c>
      <c r="M775" s="27">
        <v>2.1308586487316702E-2</v>
      </c>
      <c r="N775" s="2">
        <v>268.48484848484799</v>
      </c>
      <c r="O775" s="2">
        <v>4962</v>
      </c>
      <c r="P775" s="27">
        <v>2.530380372978679E-2</v>
      </c>
      <c r="Q775" s="14">
        <v>327.27272727272702</v>
      </c>
      <c r="R775" s="2">
        <v>3486</v>
      </c>
      <c r="S775" s="27">
        <v>1.7262638717632551E-2</v>
      </c>
      <c r="T775" s="14">
        <v>322.42425500000002</v>
      </c>
      <c r="U775" s="27">
        <v>-0.11836115326251896</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1845</v>
      </c>
      <c r="B776" s="2">
        <v>228</v>
      </c>
      <c r="C776" s="27">
        <v>2.8989192625556263E-3</v>
      </c>
      <c r="D776" s="2">
        <v>69.090909090909093</v>
      </c>
      <c r="E776" s="2">
        <v>227</v>
      </c>
      <c r="F776" s="27">
        <v>2.6964423590900991E-3</v>
      </c>
      <c r="G776" s="14">
        <v>59.393939393939398</v>
      </c>
      <c r="H776" s="2">
        <v>147</v>
      </c>
      <c r="I776" s="27">
        <v>1.6625009895839223E-3</v>
      </c>
      <c r="J776" s="14">
        <v>64.848489999999998</v>
      </c>
      <c r="K776" s="27">
        <v>-0.35526315789473684</v>
      </c>
      <c r="L776" s="2">
        <v>839</v>
      </c>
      <c r="M776" s="27">
        <v>4.5214729546936552E-3</v>
      </c>
      <c r="N776" s="2">
        <v>109.69696969696901</v>
      </c>
      <c r="O776" s="2">
        <v>694</v>
      </c>
      <c r="P776" s="27">
        <v>3.5390648505586519E-3</v>
      </c>
      <c r="Q776" s="14">
        <v>113.333333333333</v>
      </c>
      <c r="R776" s="2">
        <v>615</v>
      </c>
      <c r="S776" s="27">
        <v>3.0454741283258806E-3</v>
      </c>
      <c r="T776" s="14">
        <v>133.33332799999999</v>
      </c>
      <c r="U776" s="27">
        <v>-0.26698450536352802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1840</v>
      </c>
      <c r="B777" s="2">
        <v>7051</v>
      </c>
      <c r="C777" s="27">
        <v>8.9650349650349653E-2</v>
      </c>
      <c r="D777" s="2">
        <v>406.666666666666</v>
      </c>
      <c r="E777" s="2">
        <v>9242</v>
      </c>
      <c r="F777" s="27">
        <v>0.10978202767713963</v>
      </c>
      <c r="G777" s="14">
        <v>425.45454545454498</v>
      </c>
      <c r="H777" s="2">
        <v>7899</v>
      </c>
      <c r="I777" s="27">
        <v>8.9333981746417712E-2</v>
      </c>
      <c r="J777" s="14">
        <v>527.27269999999999</v>
      </c>
      <c r="K777" s="27">
        <v>0.12026662884697206</v>
      </c>
      <c r="L777" s="2">
        <v>18469</v>
      </c>
      <c r="M777" s="27">
        <v>9.9531685339972725E-2</v>
      </c>
      <c r="N777" s="2">
        <v>638.18181818181802</v>
      </c>
      <c r="O777" s="2">
        <v>23636</v>
      </c>
      <c r="P777" s="27">
        <v>0.12053218560202349</v>
      </c>
      <c r="Q777" s="14">
        <v>599.39393939393904</v>
      </c>
      <c r="R777" s="2">
        <v>20621</v>
      </c>
      <c r="S777" s="27">
        <v>0.1021149951222894</v>
      </c>
      <c r="T777" s="14">
        <v>915.15150000000006</v>
      </c>
      <c r="U777" s="27">
        <v>0.11651957333910877</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1766</v>
      </c>
      <c r="B778" s="2">
        <v>1114</v>
      </c>
      <c r="C778" s="27">
        <v>1.4164017800381437E-2</v>
      </c>
      <c r="D778" s="2">
        <v>153.333333333333</v>
      </c>
      <c r="E778" s="2">
        <v>1797</v>
      </c>
      <c r="F778" s="27">
        <v>2.1345845459404881E-2</v>
      </c>
      <c r="G778" s="14">
        <v>215.75757575757501</v>
      </c>
      <c r="H778" s="2">
        <v>1272</v>
      </c>
      <c r="I778" s="27">
        <v>1.4385722848644552E-2</v>
      </c>
      <c r="J778" s="14">
        <v>216.363632</v>
      </c>
      <c r="K778" s="27">
        <v>0.14183123877917414</v>
      </c>
      <c r="L778" s="2">
        <v>3615</v>
      </c>
      <c r="M778" s="27">
        <v>1.9481674292273616E-2</v>
      </c>
      <c r="N778" s="2">
        <v>263.636363636363</v>
      </c>
      <c r="O778" s="2">
        <v>4864</v>
      </c>
      <c r="P778" s="27">
        <v>2.4804051056364962E-2</v>
      </c>
      <c r="Q778" s="14">
        <v>333.33333333333297</v>
      </c>
      <c r="R778" s="2">
        <v>3921</v>
      </c>
      <c r="S778" s="27">
        <v>1.94167545644972E-2</v>
      </c>
      <c r="T778" s="14">
        <v>409.09089999999998</v>
      </c>
      <c r="U778" s="27">
        <v>8.464730290456432E-2</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1842</v>
      </c>
      <c r="B779" s="2">
        <v>219</v>
      </c>
      <c r="C779" s="27">
        <v>2.7844882390336938E-3</v>
      </c>
      <c r="D779" s="2">
        <v>79.393939393939405</v>
      </c>
      <c r="E779" s="2">
        <v>463</v>
      </c>
      <c r="F779" s="27">
        <v>5.4997921244877351E-3</v>
      </c>
      <c r="G779" s="14">
        <v>113.333333333333</v>
      </c>
      <c r="H779" s="2">
        <v>407</v>
      </c>
      <c r="I779" s="27">
        <v>4.6029789303446015E-3</v>
      </c>
      <c r="J779" s="14">
        <v>88.484849999999994</v>
      </c>
      <c r="K779" s="27">
        <v>0.85844748858447484</v>
      </c>
      <c r="L779" s="2">
        <v>824</v>
      </c>
      <c r="M779" s="27">
        <v>4.4406361319041382E-3</v>
      </c>
      <c r="N779" s="2">
        <v>130.30303030303</v>
      </c>
      <c r="O779" s="2">
        <v>1520</v>
      </c>
      <c r="P779" s="27">
        <v>7.7512659551140506E-3</v>
      </c>
      <c r="Q779" s="14">
        <v>193.333333333333</v>
      </c>
      <c r="R779" s="2">
        <v>1485</v>
      </c>
      <c r="S779" s="27">
        <v>7.3537058220551751E-3</v>
      </c>
      <c r="T779" s="14">
        <v>318.78787199999999</v>
      </c>
      <c r="U779" s="27">
        <v>0.80218446601941751</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1843</v>
      </c>
      <c r="B780" s="2">
        <v>638</v>
      </c>
      <c r="C780" s="27">
        <v>8.1118881118881127E-3</v>
      </c>
      <c r="D780" s="2">
        <v>104.24242424242399</v>
      </c>
      <c r="E780" s="2">
        <v>844</v>
      </c>
      <c r="F780" s="27">
        <v>1.0025538991506801E-2</v>
      </c>
      <c r="G780" s="14">
        <v>153.333333333333</v>
      </c>
      <c r="H780" s="2">
        <v>710</v>
      </c>
      <c r="I780" s="27">
        <v>8.0297666843849314E-3</v>
      </c>
      <c r="J780" s="14">
        <v>195.75756799999999</v>
      </c>
      <c r="K780" s="27">
        <v>0.11285266457680251</v>
      </c>
      <c r="L780" s="2">
        <v>1979</v>
      </c>
      <c r="M780" s="27">
        <v>1.0665071486696953E-2</v>
      </c>
      <c r="N780" s="2">
        <v>189.09090909090901</v>
      </c>
      <c r="O780" s="2">
        <v>2083</v>
      </c>
      <c r="P780" s="27">
        <v>1.0622294068751689E-2</v>
      </c>
      <c r="Q780" s="14">
        <v>189.09090909090901</v>
      </c>
      <c r="R780" s="2">
        <v>1797</v>
      </c>
      <c r="S780" s="27">
        <v>8.8987268432546458E-3</v>
      </c>
      <c r="T780" s="14">
        <v>260</v>
      </c>
      <c r="U780" s="27">
        <v>-9.1965639211723099E-2</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1844</v>
      </c>
      <c r="B781" s="2">
        <v>234</v>
      </c>
      <c r="C781" s="27">
        <v>2.9752066115702478E-3</v>
      </c>
      <c r="D781" s="2">
        <v>73.939393939393895</v>
      </c>
      <c r="E781" s="2">
        <v>340</v>
      </c>
      <c r="F781" s="27">
        <v>4.0387242382847301E-3</v>
      </c>
      <c r="G781" s="14">
        <v>77.575757575757507</v>
      </c>
      <c r="H781" s="2">
        <v>144</v>
      </c>
      <c r="I781" s="27">
        <v>1.6285723979597606E-3</v>
      </c>
      <c r="J781" s="14">
        <v>62.4242439</v>
      </c>
      <c r="K781" s="27">
        <v>-0.38461538461538464</v>
      </c>
      <c r="L781" s="2">
        <v>703</v>
      </c>
      <c r="M781" s="27">
        <v>3.7885524280687004E-3</v>
      </c>
      <c r="N781" s="2">
        <v>121.818181818181</v>
      </c>
      <c r="O781" s="2">
        <v>1049</v>
      </c>
      <c r="P781" s="27">
        <v>5.3493934124438413E-3</v>
      </c>
      <c r="Q781" s="14">
        <v>155.75757575757501</v>
      </c>
      <c r="R781" s="2">
        <v>602</v>
      </c>
      <c r="S781" s="27">
        <v>2.9810982524425692E-3</v>
      </c>
      <c r="T781" s="14">
        <v>144.24243200000001</v>
      </c>
      <c r="U781" s="27">
        <v>-0.14366998577524892</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1845</v>
      </c>
      <c r="B782" s="2">
        <v>23</v>
      </c>
      <c r="C782" s="27">
        <v>2.9243483788938336E-4</v>
      </c>
      <c r="D782" s="2">
        <v>22.424242424242401</v>
      </c>
      <c r="E782" s="2">
        <v>150</v>
      </c>
      <c r="F782" s="27">
        <v>1.7817901051256162E-3</v>
      </c>
      <c r="G782" s="14">
        <v>75.757575757575694</v>
      </c>
      <c r="H782" s="2">
        <v>11</v>
      </c>
      <c r="I782" s="27">
        <v>1.2440483595525949E-4</v>
      </c>
      <c r="J782" s="14">
        <v>10.30303</v>
      </c>
      <c r="K782" s="27">
        <v>-0.52173913043478259</v>
      </c>
      <c r="L782" s="2">
        <v>109</v>
      </c>
      <c r="M782" s="27">
        <v>5.8741424560382414E-4</v>
      </c>
      <c r="N782" s="2">
        <v>51.515151515151501</v>
      </c>
      <c r="O782" s="2">
        <v>212</v>
      </c>
      <c r="P782" s="27">
        <v>1.0810976200553808E-3</v>
      </c>
      <c r="Q782" s="14">
        <v>81.818181818181799</v>
      </c>
      <c r="R782" s="2">
        <v>37</v>
      </c>
      <c r="S782" s="27">
        <v>1.8322364674480907E-4</v>
      </c>
      <c r="T782" s="14">
        <v>28.484848</v>
      </c>
      <c r="U782" s="27">
        <v>-0.66055045871559637</v>
      </c>
      <c r="V782" s="2">
        <v>2293</v>
      </c>
      <c r="W782" s="27">
        <v>0</v>
      </c>
      <c r="X782" s="2">
        <v>238</v>
      </c>
      <c r="Y782" s="2">
        <v>2652</v>
      </c>
      <c r="Z782" s="27">
        <v>0</v>
      </c>
      <c r="AA782" s="14">
        <v>271.52</v>
      </c>
      <c r="AB782" s="2">
        <v>1458</v>
      </c>
      <c r="AC782" s="27">
        <v>0</v>
      </c>
      <c r="AD782" s="14">
        <v>188.48</v>
      </c>
      <c r="AE782" s="27">
        <v>-0.36399999999999999</v>
      </c>
    </row>
    <row r="783" spans="1:31" x14ac:dyDescent="0.3">
      <c r="A783" t="s">
        <v>1767</v>
      </c>
      <c r="B783" s="2">
        <v>5937</v>
      </c>
      <c r="C783" s="27">
        <v>7.5486331849968211E-2</v>
      </c>
      <c r="D783" s="2">
        <v>368.48484848484799</v>
      </c>
      <c r="E783" s="2">
        <v>7445</v>
      </c>
      <c r="F783" s="27">
        <v>8.8436182217734749E-2</v>
      </c>
      <c r="G783" s="14">
        <v>375.75757575757501</v>
      </c>
      <c r="H783" s="2">
        <v>6627</v>
      </c>
      <c r="I783" s="27">
        <v>7.4948258897773151E-2</v>
      </c>
      <c r="J783" s="14">
        <v>461.21212800000001</v>
      </c>
      <c r="K783" s="27">
        <v>0.11622031328954018</v>
      </c>
      <c r="L783" s="2">
        <v>14854</v>
      </c>
      <c r="M783" s="27">
        <v>8.0050011047699113E-2</v>
      </c>
      <c r="N783" s="2">
        <v>617.57575757575705</v>
      </c>
      <c r="O783" s="2">
        <v>18772</v>
      </c>
      <c r="P783" s="27">
        <v>9.5728134545658525E-2</v>
      </c>
      <c r="Q783" s="14">
        <v>593.33333333333303</v>
      </c>
      <c r="R783" s="2">
        <v>16700</v>
      </c>
      <c r="S783" s="27">
        <v>8.2698240557792208E-2</v>
      </c>
      <c r="T783" s="14">
        <v>734.54549999999995</v>
      </c>
      <c r="U783" s="27">
        <v>0.12427628921502626</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1842</v>
      </c>
      <c r="B784" s="2">
        <v>780</v>
      </c>
      <c r="C784" s="27">
        <v>9.9173553719008271E-3</v>
      </c>
      <c r="D784" s="2">
        <v>115.757575757575</v>
      </c>
      <c r="E784" s="2">
        <v>1449</v>
      </c>
      <c r="F784" s="27">
        <v>1.7212092415513452E-2</v>
      </c>
      <c r="G784" s="14">
        <v>183.636363636363</v>
      </c>
      <c r="H784" s="2">
        <v>1544</v>
      </c>
      <c r="I784" s="27">
        <v>1.746191515590188E-2</v>
      </c>
      <c r="J784" s="14">
        <v>182.42424</v>
      </c>
      <c r="K784" s="27">
        <v>0.97948717948717945</v>
      </c>
      <c r="L784" s="2">
        <v>2362</v>
      </c>
      <c r="M784" s="27">
        <v>1.272910502858929E-2</v>
      </c>
      <c r="N784" s="2">
        <v>185.45454545454501</v>
      </c>
      <c r="O784" s="2">
        <v>3699</v>
      </c>
      <c r="P784" s="27">
        <v>1.8863113663136102E-2</v>
      </c>
      <c r="Q784" s="14">
        <v>280</v>
      </c>
      <c r="R784" s="2">
        <v>3888</v>
      </c>
      <c r="S784" s="27">
        <v>1.925333887956264E-2</v>
      </c>
      <c r="T784" s="14">
        <v>312.121216</v>
      </c>
      <c r="U784" s="27">
        <v>0.64606265876375957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1843</v>
      </c>
      <c r="B785" s="2">
        <v>3275</v>
      </c>
      <c r="C785" s="27">
        <v>4.1640178003814365E-2</v>
      </c>
      <c r="D785" s="2">
        <v>257.575757575757</v>
      </c>
      <c r="E785" s="2">
        <v>3869</v>
      </c>
      <c r="F785" s="27">
        <v>4.5958306111540059E-2</v>
      </c>
      <c r="G785" s="14">
        <v>247.87878787878699</v>
      </c>
      <c r="H785" s="2">
        <v>2598</v>
      </c>
      <c r="I785" s="27">
        <v>2.9382160346524015E-2</v>
      </c>
      <c r="J785" s="14">
        <v>284.84848</v>
      </c>
      <c r="K785" s="27">
        <v>-0.20671755725190841</v>
      </c>
      <c r="L785" s="2">
        <v>7618</v>
      </c>
      <c r="M785" s="27">
        <v>4.1054327734036077E-2</v>
      </c>
      <c r="N785" s="2">
        <v>421.21212121212102</v>
      </c>
      <c r="O785" s="2">
        <v>9041</v>
      </c>
      <c r="P785" s="27">
        <v>4.6104733881701401E-2</v>
      </c>
      <c r="Q785" s="14">
        <v>447.87878787878702</v>
      </c>
      <c r="R785" s="2">
        <v>7117</v>
      </c>
      <c r="S785" s="27">
        <v>3.5243316050886653E-2</v>
      </c>
      <c r="T785" s="14">
        <v>493.33334400000001</v>
      </c>
      <c r="U785" s="27">
        <v>-6.5765292727750072E-2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1844</v>
      </c>
      <c r="B786" s="2">
        <v>1603</v>
      </c>
      <c r="C786" s="27">
        <v>2.038143674507311E-2</v>
      </c>
      <c r="D786" s="2">
        <v>207.272727272727</v>
      </c>
      <c r="E786" s="2">
        <v>1912</v>
      </c>
      <c r="F786" s="27">
        <v>2.2711884540001188E-2</v>
      </c>
      <c r="G786" s="14">
        <v>175.15151515151501</v>
      </c>
      <c r="H786" s="2">
        <v>2065</v>
      </c>
      <c r="I786" s="27">
        <v>2.3354180567964625E-2</v>
      </c>
      <c r="J786" s="14">
        <v>320</v>
      </c>
      <c r="K786" s="27">
        <v>0.28820960698689957</v>
      </c>
      <c r="L786" s="2">
        <v>4264</v>
      </c>
      <c r="M786" s="27">
        <v>2.2979214158300055E-2</v>
      </c>
      <c r="N786" s="2">
        <v>292.72727272727201</v>
      </c>
      <c r="O786" s="2">
        <v>5395</v>
      </c>
      <c r="P786" s="27">
        <v>2.7511894623579149E-2</v>
      </c>
      <c r="Q786" s="14">
        <v>330.30303030303003</v>
      </c>
      <c r="R786" s="2">
        <v>4789</v>
      </c>
      <c r="S786" s="27">
        <v>2.3715082277321369E-2</v>
      </c>
      <c r="T786" s="14">
        <v>412.72726399999999</v>
      </c>
      <c r="U786" s="27">
        <v>0.12312382739212008</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1845</v>
      </c>
      <c r="B787" s="2">
        <v>279</v>
      </c>
      <c r="C787" s="27">
        <v>3.5473617291799111E-3</v>
      </c>
      <c r="D787" s="2">
        <v>75.757575757575694</v>
      </c>
      <c r="E787" s="2">
        <v>215</v>
      </c>
      <c r="F787" s="27">
        <v>2.5538991506800497E-3</v>
      </c>
      <c r="G787" s="14">
        <v>47.878787878787797</v>
      </c>
      <c r="H787" s="2">
        <v>420</v>
      </c>
      <c r="I787" s="27">
        <v>4.7500028273826352E-3</v>
      </c>
      <c r="J787" s="14">
        <v>105.454544</v>
      </c>
      <c r="K787" s="27">
        <v>0.5053763440860215</v>
      </c>
      <c r="L787" s="2">
        <v>610</v>
      </c>
      <c r="M787" s="27">
        <v>3.2873641267736945E-3</v>
      </c>
      <c r="N787" s="2">
        <v>107.272727272727</v>
      </c>
      <c r="O787" s="2">
        <v>637</v>
      </c>
      <c r="P787" s="27">
        <v>3.248392377241875E-3</v>
      </c>
      <c r="Q787" s="14">
        <v>107.87878787878699</v>
      </c>
      <c r="R787" s="2">
        <v>906</v>
      </c>
      <c r="S787" s="27">
        <v>4.4865033500215415E-3</v>
      </c>
      <c r="T787" s="14">
        <v>130.30302399999999</v>
      </c>
      <c r="U787" s="27">
        <v>0.48524590163934428</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1816</v>
      </c>
      <c r="B788" s="2">
        <v>67754</v>
      </c>
      <c r="C788" s="27">
        <v>0.86146217418944693</v>
      </c>
      <c r="D788" s="2">
        <v>592.72727272727195</v>
      </c>
      <c r="E788" s="2">
        <v>70372</v>
      </c>
      <c r="F788" s="27">
        <v>0.83592088851933244</v>
      </c>
      <c r="G788" s="14">
        <v>792.72727272727195</v>
      </c>
      <c r="H788" s="2">
        <v>76214</v>
      </c>
      <c r="I788" s="27">
        <v>0.86194456068128611</v>
      </c>
      <c r="J788" s="14">
        <v>1041.21216</v>
      </c>
      <c r="K788" s="27">
        <v>0.12486347669510288</v>
      </c>
      <c r="L788" s="2">
        <v>154377</v>
      </c>
      <c r="M788" s="27">
        <v>0.83195641278515187</v>
      </c>
      <c r="N788" s="2">
        <v>1180.6060606060601</v>
      </c>
      <c r="O788" s="2">
        <v>158101</v>
      </c>
      <c r="P788" s="27">
        <v>0.80623874919045169</v>
      </c>
      <c r="Q788" s="14">
        <v>1358.7878787878701</v>
      </c>
      <c r="R788" s="2">
        <v>168248</v>
      </c>
      <c r="S788" s="27">
        <v>0.83316248966271989</v>
      </c>
      <c r="T788" s="14">
        <v>1342.42419</v>
      </c>
      <c r="U788" s="27">
        <v>8.9851467511352076E-2</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1846</v>
      </c>
      <c r="B789" s="2">
        <v>50755</v>
      </c>
      <c r="C789" s="27">
        <v>0.64532739987285437</v>
      </c>
      <c r="D789" s="2">
        <v>622.42424242424204</v>
      </c>
      <c r="E789" s="2">
        <v>52406</v>
      </c>
      <c r="F789" s="27">
        <v>0.62250994832808693</v>
      </c>
      <c r="G789" s="14">
        <v>738.78787878787796</v>
      </c>
      <c r="H789" s="2">
        <v>55248</v>
      </c>
      <c r="I789" s="27">
        <v>0.62482894335056149</v>
      </c>
      <c r="J789" s="14">
        <v>1052.12122</v>
      </c>
      <c r="K789" s="27">
        <v>8.8523298197221947E-2</v>
      </c>
      <c r="L789" s="2">
        <v>116068</v>
      </c>
      <c r="M789" s="27">
        <v>0.62550455650224457</v>
      </c>
      <c r="N789" s="2">
        <v>1047.87878787878</v>
      </c>
      <c r="O789" s="2">
        <v>117997</v>
      </c>
      <c r="P789" s="27">
        <v>0.60172771638525835</v>
      </c>
      <c r="Q789" s="14">
        <v>1223.0303030303</v>
      </c>
      <c r="R789" s="2">
        <v>124991</v>
      </c>
      <c r="S789" s="27">
        <v>0.6189542386562279</v>
      </c>
      <c r="T789" s="14">
        <v>1365.4545900000001</v>
      </c>
      <c r="U789" s="27">
        <v>7.6877347761656958E-2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1842</v>
      </c>
      <c r="B790" s="2">
        <v>23477</v>
      </c>
      <c r="C790" s="27">
        <v>0.29849968213604577</v>
      </c>
      <c r="D790" s="2">
        <v>445.45454545454498</v>
      </c>
      <c r="E790" s="2">
        <v>26246</v>
      </c>
      <c r="F790" s="27">
        <v>0.3117657539941795</v>
      </c>
      <c r="G790" s="14">
        <v>507.87878787878799</v>
      </c>
      <c r="H790" s="2">
        <v>26799</v>
      </c>
      <c r="I790" s="27">
        <v>0.3030841089786363</v>
      </c>
      <c r="J790" s="14">
        <v>799.39390000000003</v>
      </c>
      <c r="K790" s="27">
        <v>0.14150019167696043</v>
      </c>
      <c r="L790" s="2">
        <v>59071</v>
      </c>
      <c r="M790" s="27">
        <v>0.31834079726663755</v>
      </c>
      <c r="N790" s="2">
        <v>790.30303030303003</v>
      </c>
      <c r="O790" s="2">
        <v>63162</v>
      </c>
      <c r="P790" s="27">
        <v>0.32209569753744322</v>
      </c>
      <c r="Q790" s="14">
        <v>784.24242424242402</v>
      </c>
      <c r="R790" s="2">
        <v>65184</v>
      </c>
      <c r="S790" s="27">
        <v>0.32279054565982795</v>
      </c>
      <c r="T790" s="14">
        <v>1073.9394500000001</v>
      </c>
      <c r="U790" s="27">
        <v>0.10348563592964399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1843</v>
      </c>
      <c r="B791" s="2">
        <v>20745</v>
      </c>
      <c r="C791" s="27">
        <v>0.26376350921805469</v>
      </c>
      <c r="D791" s="2">
        <v>510.30303030303003</v>
      </c>
      <c r="E791" s="2">
        <v>19480</v>
      </c>
      <c r="F791" s="27">
        <v>0.23139514165231337</v>
      </c>
      <c r="G791" s="14">
        <v>517.57575757575705</v>
      </c>
      <c r="H791" s="2">
        <v>22622</v>
      </c>
      <c r="I791" s="27">
        <v>0.25584419990726187</v>
      </c>
      <c r="J791" s="14">
        <v>810.30304000000001</v>
      </c>
      <c r="K791" s="27">
        <v>9.0479633646661853E-2</v>
      </c>
      <c r="L791" s="2">
        <v>41224</v>
      </c>
      <c r="M791" s="27">
        <v>0.22216114551167016</v>
      </c>
      <c r="N791" s="2">
        <v>892.12121212121201</v>
      </c>
      <c r="O791" s="2">
        <v>40584</v>
      </c>
      <c r="P791" s="27">
        <v>0.20695880100154515</v>
      </c>
      <c r="Q791" s="14">
        <v>825.45454545454504</v>
      </c>
      <c r="R791" s="2">
        <v>46070</v>
      </c>
      <c r="S791" s="27">
        <v>0.22813820014955011</v>
      </c>
      <c r="T791" s="14">
        <v>1136.36365</v>
      </c>
      <c r="U791" s="27">
        <v>0.11755288181641763</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1844</v>
      </c>
      <c r="B792" s="2">
        <v>6082</v>
      </c>
      <c r="C792" s="27">
        <v>7.7329942784488237E-2</v>
      </c>
      <c r="D792" s="2">
        <v>265.45454545454498</v>
      </c>
      <c r="E792" s="2">
        <v>6168</v>
      </c>
      <c r="F792" s="27">
        <v>7.3267209122765339E-2</v>
      </c>
      <c r="G792" s="14">
        <v>329.09090909090901</v>
      </c>
      <c r="H792" s="2">
        <v>5503</v>
      </c>
      <c r="I792" s="27">
        <v>6.2236346569253913E-2</v>
      </c>
      <c r="J792" s="14">
        <v>409.69695999999999</v>
      </c>
      <c r="K792" s="27">
        <v>-9.5198947714567578E-2</v>
      </c>
      <c r="L792" s="2">
        <v>14728</v>
      </c>
      <c r="M792" s="27">
        <v>7.9370981736267165E-2</v>
      </c>
      <c r="N792" s="2">
        <v>504.84848484848402</v>
      </c>
      <c r="O792" s="2">
        <v>13107</v>
      </c>
      <c r="P792" s="27">
        <v>6.6839370311631494E-2</v>
      </c>
      <c r="Q792" s="14">
        <v>483.030303030303</v>
      </c>
      <c r="R792" s="2">
        <v>12769</v>
      </c>
      <c r="S792" s="27">
        <v>6.3231966088769381E-2</v>
      </c>
      <c r="T792" s="14">
        <v>586.66669999999999</v>
      </c>
      <c r="U792" s="27">
        <v>-0.13301195002715915</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1845</v>
      </c>
      <c r="B793" s="2">
        <v>451</v>
      </c>
      <c r="C793" s="27">
        <v>5.7342657342657347E-3</v>
      </c>
      <c r="D793" s="2">
        <v>112.121212121212</v>
      </c>
      <c r="E793" s="2">
        <v>512</v>
      </c>
      <c r="F793" s="27">
        <v>6.0818435588287697E-3</v>
      </c>
      <c r="G793" s="14">
        <v>114.54545454545401</v>
      </c>
      <c r="H793" s="2">
        <v>324</v>
      </c>
      <c r="I793" s="27">
        <v>3.6642878954094614E-3</v>
      </c>
      <c r="J793" s="14">
        <v>76.969695999999999</v>
      </c>
      <c r="K793" s="27">
        <v>-0.28159645232815966</v>
      </c>
      <c r="L793" s="2">
        <v>1045</v>
      </c>
      <c r="M793" s="27">
        <v>5.6316319876696897E-3</v>
      </c>
      <c r="N793" s="2">
        <v>164.84848484848399</v>
      </c>
      <c r="O793" s="2">
        <v>1144</v>
      </c>
      <c r="P793" s="27">
        <v>5.8338475346384694E-3</v>
      </c>
      <c r="Q793" s="14">
        <v>157.575757575757</v>
      </c>
      <c r="R793" s="2">
        <v>968</v>
      </c>
      <c r="S793" s="27">
        <v>4.7935267580804103E-3</v>
      </c>
      <c r="T793" s="14">
        <v>141.21212800000001</v>
      </c>
      <c r="U793" s="27">
        <v>-7.3684210526315783E-2</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1840</v>
      </c>
      <c r="B794" s="2">
        <v>16999</v>
      </c>
      <c r="C794" s="27">
        <v>0.2161347743165925</v>
      </c>
      <c r="D794" s="2">
        <v>623.63636363636294</v>
      </c>
      <c r="E794" s="2">
        <v>17966</v>
      </c>
      <c r="F794" s="27">
        <v>0.21341094019124549</v>
      </c>
      <c r="G794" s="14">
        <v>683.63636363636294</v>
      </c>
      <c r="H794" s="2">
        <v>20966</v>
      </c>
      <c r="I794" s="27">
        <v>0.23711561733072462</v>
      </c>
      <c r="J794" s="14">
        <v>767.87879999999996</v>
      </c>
      <c r="K794" s="27">
        <v>0.23336666862756633</v>
      </c>
      <c r="L794" s="2">
        <v>38309</v>
      </c>
      <c r="M794" s="27">
        <v>0.20645185628290733</v>
      </c>
      <c r="N794" s="2">
        <v>929.69696969696895</v>
      </c>
      <c r="O794" s="2">
        <v>40104</v>
      </c>
      <c r="P794" s="27">
        <v>0.20451103280519334</v>
      </c>
      <c r="Q794" s="14">
        <v>1045.45454545454</v>
      </c>
      <c r="R794" s="2">
        <v>43257</v>
      </c>
      <c r="S794" s="27">
        <v>0.21420825100649207</v>
      </c>
      <c r="T794" s="14">
        <v>1053.3333700000001</v>
      </c>
      <c r="U794" s="27">
        <v>0.12916024954971417</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1766</v>
      </c>
      <c r="B795" s="2">
        <v>5268</v>
      </c>
      <c r="C795" s="27">
        <v>6.6980292434837885E-2</v>
      </c>
      <c r="D795" s="2">
        <v>349.69696969696901</v>
      </c>
      <c r="E795" s="2">
        <v>6717</v>
      </c>
      <c r="F795" s="27">
        <v>7.9788560907525091E-2</v>
      </c>
      <c r="G795" s="14">
        <v>424.84848484848402</v>
      </c>
      <c r="H795" s="2">
        <v>7179</v>
      </c>
      <c r="I795" s="27">
        <v>8.1191119756618899E-2</v>
      </c>
      <c r="J795" s="14">
        <v>514.54549999999995</v>
      </c>
      <c r="K795" s="27">
        <v>0.36275626423690205</v>
      </c>
      <c r="L795" s="2">
        <v>14220</v>
      </c>
      <c r="M795" s="27">
        <v>7.6633308004462192E-2</v>
      </c>
      <c r="N795" s="2">
        <v>524.84848484848396</v>
      </c>
      <c r="O795" s="2">
        <v>15757</v>
      </c>
      <c r="P795" s="27">
        <v>8.0353090562323745E-2</v>
      </c>
      <c r="Q795" s="14">
        <v>636.36363636363603</v>
      </c>
      <c r="R795" s="2">
        <v>15994</v>
      </c>
      <c r="S795" s="27">
        <v>7.9202135298283141E-2</v>
      </c>
      <c r="T795" s="14">
        <v>666.06060000000002</v>
      </c>
      <c r="U795" s="27">
        <v>0.12475386779184247</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1842</v>
      </c>
      <c r="B796" s="2">
        <v>2160</v>
      </c>
      <c r="C796" s="27">
        <v>2.7463445645263828E-2</v>
      </c>
      <c r="D796" s="2">
        <v>187.87878787878699</v>
      </c>
      <c r="E796" s="2">
        <v>3109</v>
      </c>
      <c r="F796" s="27">
        <v>3.6930569578903602E-2</v>
      </c>
      <c r="G796" s="14">
        <v>256.969696969697</v>
      </c>
      <c r="H796" s="2">
        <v>3683</v>
      </c>
      <c r="I796" s="27">
        <v>4.1653000983929156E-2</v>
      </c>
      <c r="J796" s="14">
        <v>316.36364700000001</v>
      </c>
      <c r="K796" s="27">
        <v>0.7050925925925926</v>
      </c>
      <c r="L796" s="2">
        <v>6414</v>
      </c>
      <c r="M796" s="27">
        <v>3.4565825424797504E-2</v>
      </c>
      <c r="N796" s="2">
        <v>302.42424242424198</v>
      </c>
      <c r="O796" s="2">
        <v>8009</v>
      </c>
      <c r="P796" s="27">
        <v>4.0842032259545018E-2</v>
      </c>
      <c r="Q796" s="14">
        <v>424.84848484848402</v>
      </c>
      <c r="R796" s="2">
        <v>8161</v>
      </c>
      <c r="S796" s="27">
        <v>4.041319408336181E-2</v>
      </c>
      <c r="T796" s="14">
        <v>473.33334400000001</v>
      </c>
      <c r="U796" s="27">
        <v>0.27237293420642344</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1843</v>
      </c>
      <c r="B797" s="2">
        <v>2479</v>
      </c>
      <c r="C797" s="27">
        <v>3.1519389701207885E-2</v>
      </c>
      <c r="D797" s="2">
        <v>246.666666666666</v>
      </c>
      <c r="E797" s="2">
        <v>2985</v>
      </c>
      <c r="F797" s="27">
        <v>3.5457623091999763E-2</v>
      </c>
      <c r="G797" s="14">
        <v>309.09090909090901</v>
      </c>
      <c r="H797" s="2">
        <v>2922</v>
      </c>
      <c r="I797" s="27">
        <v>3.3046448241933479E-2</v>
      </c>
      <c r="J797" s="14">
        <v>314.54544099999998</v>
      </c>
      <c r="K797" s="27">
        <v>0.17870108914885036</v>
      </c>
      <c r="L797" s="2">
        <v>6130</v>
      </c>
      <c r="M797" s="27">
        <v>3.3035314913315982E-2</v>
      </c>
      <c r="N797" s="2">
        <v>384.24242424242402</v>
      </c>
      <c r="O797" s="2">
        <v>6154</v>
      </c>
      <c r="P797" s="27">
        <v>3.1382428084060436E-2</v>
      </c>
      <c r="Q797" s="14">
        <v>391.51515151515099</v>
      </c>
      <c r="R797" s="2">
        <v>6590</v>
      </c>
      <c r="S797" s="27">
        <v>3.2633617082386268E-2</v>
      </c>
      <c r="T797" s="14">
        <v>518.78790000000004</v>
      </c>
      <c r="U797" s="27">
        <v>7.5040783034257749E-2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1844</v>
      </c>
      <c r="B798" s="2">
        <v>573</v>
      </c>
      <c r="C798" s="27">
        <v>7.2854418308963761E-3</v>
      </c>
      <c r="D798" s="2">
        <v>118.787878787878</v>
      </c>
      <c r="E798" s="2">
        <v>596</v>
      </c>
      <c r="F798" s="27">
        <v>7.0796460176991149E-3</v>
      </c>
      <c r="G798" s="14">
        <v>166.06060606060601</v>
      </c>
      <c r="H798" s="2">
        <v>556</v>
      </c>
      <c r="I798" s="27">
        <v>6.288098981011298E-3</v>
      </c>
      <c r="J798" s="14">
        <v>130.909088</v>
      </c>
      <c r="K798" s="27">
        <v>-2.9668411867364748E-2</v>
      </c>
      <c r="L798" s="2">
        <v>1550</v>
      </c>
      <c r="M798" s="27">
        <v>8.3531383549167657E-3</v>
      </c>
      <c r="N798" s="2">
        <v>172.72727272727201</v>
      </c>
      <c r="O798" s="2">
        <v>1443</v>
      </c>
      <c r="P798" s="27">
        <v>7.3586031402826154E-3</v>
      </c>
      <c r="Q798" s="14">
        <v>232.12121212121201</v>
      </c>
      <c r="R798" s="2">
        <v>1225</v>
      </c>
      <c r="S798" s="27">
        <v>6.0661883043889491E-3</v>
      </c>
      <c r="T798" s="14">
        <v>184.24243200000001</v>
      </c>
      <c r="U798" s="27">
        <v>-0.20967741935483872</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1845</v>
      </c>
      <c r="B799" s="2">
        <v>56</v>
      </c>
      <c r="C799" s="27">
        <v>7.1201525746980294E-4</v>
      </c>
      <c r="D799" s="2">
        <v>40</v>
      </c>
      <c r="E799" s="2">
        <v>27</v>
      </c>
      <c r="F799" s="27">
        <v>3.207222189226109E-4</v>
      </c>
      <c r="G799" s="14">
        <v>24.848484848484802</v>
      </c>
      <c r="H799" s="2">
        <v>18</v>
      </c>
      <c r="I799" s="27">
        <v>2.0357154974497008E-4</v>
      </c>
      <c r="J799" s="14">
        <v>16.969695999999999</v>
      </c>
      <c r="K799" s="27">
        <v>-0.6785714285714286</v>
      </c>
      <c r="L799" s="2">
        <v>126</v>
      </c>
      <c r="M799" s="27">
        <v>6.7902931143194343E-4</v>
      </c>
      <c r="N799" s="2">
        <v>66.6666666666666</v>
      </c>
      <c r="O799" s="2">
        <v>151</v>
      </c>
      <c r="P799" s="27">
        <v>7.7002707843567219E-4</v>
      </c>
      <c r="Q799" s="14">
        <v>67.878787878787804</v>
      </c>
      <c r="R799" s="2">
        <v>18</v>
      </c>
      <c r="S799" s="27">
        <v>8.9135828146123339E-5</v>
      </c>
      <c r="T799" s="14">
        <v>16.969695999999999</v>
      </c>
      <c r="U799" s="27">
        <v>-0.8571428571428571</v>
      </c>
      <c r="V799" s="2">
        <v>1766</v>
      </c>
      <c r="W799" s="27">
        <v>0</v>
      </c>
      <c r="X799" s="2">
        <v>189</v>
      </c>
      <c r="Y799" s="2">
        <v>2089</v>
      </c>
      <c r="Z799" s="27">
        <v>0</v>
      </c>
      <c r="AA799" s="14">
        <v>236.36</v>
      </c>
      <c r="AB799" s="2">
        <v>1761</v>
      </c>
      <c r="AC799" s="27">
        <v>0</v>
      </c>
      <c r="AD799" s="14">
        <v>280.61</v>
      </c>
      <c r="AE799" s="27">
        <v>-3.0000000000000001E-3</v>
      </c>
    </row>
    <row r="800" spans="1:31" x14ac:dyDescent="0.3">
      <c r="A800" t="s">
        <v>1767</v>
      </c>
      <c r="B800" s="2">
        <v>11731</v>
      </c>
      <c r="C800" s="27">
        <v>0.14915448188175462</v>
      </c>
      <c r="D800" s="2">
        <v>454.54545454545399</v>
      </c>
      <c r="E800" s="2">
        <v>11249</v>
      </c>
      <c r="F800" s="27">
        <v>0.13362237928372037</v>
      </c>
      <c r="G800" s="14">
        <v>515.75757575757495</v>
      </c>
      <c r="H800" s="2">
        <v>13787</v>
      </c>
      <c r="I800" s="27">
        <v>0.1559244975741057</v>
      </c>
      <c r="J800" s="14">
        <v>603.63635299999999</v>
      </c>
      <c r="K800" s="27">
        <v>0.17526212599096411</v>
      </c>
      <c r="L800" s="2">
        <v>24089</v>
      </c>
      <c r="M800" s="27">
        <v>0.12981854827844513</v>
      </c>
      <c r="N800" s="2">
        <v>683.63636363636294</v>
      </c>
      <c r="O800" s="2">
        <v>24347</v>
      </c>
      <c r="P800" s="27">
        <v>0.12415794224286961</v>
      </c>
      <c r="Q800" s="14">
        <v>721.81818181818096</v>
      </c>
      <c r="R800" s="2">
        <v>27263</v>
      </c>
      <c r="S800" s="27">
        <v>0.13500611570820892</v>
      </c>
      <c r="T800" s="14">
        <v>886.06060000000002</v>
      </c>
      <c r="U800" s="27">
        <v>0.13176138486446096</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1842</v>
      </c>
      <c r="B801" s="2">
        <v>5199</v>
      </c>
      <c r="C801" s="27">
        <v>6.610298792116974E-2</v>
      </c>
      <c r="D801" s="2">
        <v>326.666666666666</v>
      </c>
      <c r="E801" s="2">
        <v>5264</v>
      </c>
      <c r="F801" s="27">
        <v>6.2528954089208291E-2</v>
      </c>
      <c r="G801" s="14">
        <v>311.51515151515099</v>
      </c>
      <c r="H801" s="2">
        <v>7140</v>
      </c>
      <c r="I801" s="27">
        <v>8.0750048065504801E-2</v>
      </c>
      <c r="J801" s="14">
        <v>500</v>
      </c>
      <c r="K801" s="27">
        <v>0.37334102712060013</v>
      </c>
      <c r="L801" s="2">
        <v>11542</v>
      </c>
      <c r="M801" s="27">
        <v>6.2201240575773746E-2</v>
      </c>
      <c r="N801" s="2">
        <v>458.18181818181802</v>
      </c>
      <c r="O801" s="2">
        <v>12827</v>
      </c>
      <c r="P801" s="27">
        <v>6.5411505530426267E-2</v>
      </c>
      <c r="Q801" s="14">
        <v>444.84848484848402</v>
      </c>
      <c r="R801" s="2">
        <v>15170</v>
      </c>
      <c r="S801" s="27">
        <v>7.5121695165371719E-2</v>
      </c>
      <c r="T801" s="14">
        <v>659.39390000000003</v>
      </c>
      <c r="U801" s="27">
        <v>0.31433027204990471</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1843</v>
      </c>
      <c r="B802" s="2">
        <v>5533</v>
      </c>
      <c r="C802" s="27">
        <v>7.034965034965035E-2</v>
      </c>
      <c r="D802" s="2">
        <v>287.27272727272702</v>
      </c>
      <c r="E802" s="2">
        <v>5230</v>
      </c>
      <c r="F802" s="27">
        <v>6.2125081665379819E-2</v>
      </c>
      <c r="G802" s="14">
        <v>373.93939393939303</v>
      </c>
      <c r="H802" s="2">
        <v>5567</v>
      </c>
      <c r="I802" s="27">
        <v>6.2960156523902688E-2</v>
      </c>
      <c r="J802" s="14">
        <v>399.39395100000002</v>
      </c>
      <c r="K802" s="27">
        <v>6.1449484908729438E-3</v>
      </c>
      <c r="L802" s="2">
        <v>10393</v>
      </c>
      <c r="M802" s="27">
        <v>5.6009139950096737E-2</v>
      </c>
      <c r="N802" s="2">
        <v>424.84848484848402</v>
      </c>
      <c r="O802" s="2">
        <v>9506</v>
      </c>
      <c r="P802" s="27">
        <v>4.8476009321917216E-2</v>
      </c>
      <c r="Q802" s="14">
        <v>507.87878787878799</v>
      </c>
      <c r="R802" s="2">
        <v>10012</v>
      </c>
      <c r="S802" s="27">
        <v>4.9579328411054821E-2</v>
      </c>
      <c r="T802" s="14">
        <v>582.42425500000002</v>
      </c>
      <c r="U802" s="27">
        <v>-3.6659289906667947E-2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1844</v>
      </c>
      <c r="B803" s="2">
        <v>949</v>
      </c>
      <c r="C803" s="27">
        <v>1.2066115702479339E-2</v>
      </c>
      <c r="D803" s="2">
        <v>141.21212121212099</v>
      </c>
      <c r="E803" s="2">
        <v>689</v>
      </c>
      <c r="F803" s="27">
        <v>8.1843558828769963E-3</v>
      </c>
      <c r="G803" s="14">
        <v>95.757575757575694</v>
      </c>
      <c r="H803" s="2">
        <v>927</v>
      </c>
      <c r="I803" s="27">
        <v>1.048393481186596E-2</v>
      </c>
      <c r="J803" s="14">
        <v>166.66667200000001</v>
      </c>
      <c r="K803" s="27">
        <v>-2.3182297154899896E-2</v>
      </c>
      <c r="L803" s="2">
        <v>2079</v>
      </c>
      <c r="M803" s="27">
        <v>1.1203983638627067E-2</v>
      </c>
      <c r="N803" s="2">
        <v>207.87878787878699</v>
      </c>
      <c r="O803" s="2">
        <v>1934</v>
      </c>
      <c r="P803" s="27">
        <v>9.8624660244674821E-3</v>
      </c>
      <c r="Q803" s="14">
        <v>177.575757575757</v>
      </c>
      <c r="R803" s="2">
        <v>1889</v>
      </c>
      <c r="S803" s="27">
        <v>9.354309964890388E-3</v>
      </c>
      <c r="T803" s="14">
        <v>205.454544</v>
      </c>
      <c r="U803" s="27">
        <v>-9.1390091390091396E-2</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1845</v>
      </c>
      <c r="B804" s="2">
        <v>50</v>
      </c>
      <c r="C804" s="27">
        <v>6.3572790845518119E-4</v>
      </c>
      <c r="D804" s="2">
        <v>24.848484848484802</v>
      </c>
      <c r="E804" s="2">
        <v>66</v>
      </c>
      <c r="F804" s="27">
        <v>7.8398764625527118E-4</v>
      </c>
      <c r="G804" s="14">
        <v>32.727272727272698</v>
      </c>
      <c r="H804" s="2">
        <v>153</v>
      </c>
      <c r="I804" s="27">
        <v>1.7303581728322457E-3</v>
      </c>
      <c r="J804" s="14">
        <v>64.242424</v>
      </c>
      <c r="K804" s="27">
        <v>2.06</v>
      </c>
      <c r="L804" s="2">
        <v>75</v>
      </c>
      <c r="M804" s="27">
        <v>4.0418411394758539E-4</v>
      </c>
      <c r="N804" s="2">
        <v>24.848484848484802</v>
      </c>
      <c r="O804" s="2">
        <v>80</v>
      </c>
      <c r="P804" s="27">
        <v>4.0796136605863423E-4</v>
      </c>
      <c r="Q804" s="14">
        <v>36.363636363636303</v>
      </c>
      <c r="R804" s="2">
        <v>192</v>
      </c>
      <c r="S804" s="27">
        <v>9.5078216689198228E-4</v>
      </c>
      <c r="T804" s="14">
        <v>72.121215800000002</v>
      </c>
      <c r="U804" s="27">
        <v>1.56</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58"/>
      <c r="C805" s="58"/>
      <c r="D805" s="58"/>
      <c r="E805" s="58"/>
      <c r="F805" s="58"/>
      <c r="G805" s="58"/>
      <c r="H805" s="58"/>
      <c r="I805" s="58"/>
      <c r="J805" s="5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122" t="s">
        <v>1847</v>
      </c>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211" t="s">
        <v>1702</v>
      </c>
      <c r="C807" s="211"/>
      <c r="D807" s="211" t="s">
        <v>1703</v>
      </c>
      <c r="E807" s="211" t="s">
        <v>1702</v>
      </c>
      <c r="F807" s="211"/>
      <c r="G807" s="211" t="s">
        <v>1703</v>
      </c>
      <c r="H807" s="211" t="s">
        <v>1702</v>
      </c>
      <c r="I807" s="211"/>
      <c r="J807" s="211" t="s">
        <v>1703</v>
      </c>
      <c r="K807" t="s">
        <v>172</v>
      </c>
      <c r="L807" s="211" t="s">
        <v>1702</v>
      </c>
      <c r="M807" s="211"/>
      <c r="N807" s="211" t="s">
        <v>1703</v>
      </c>
      <c r="O807" s="211" t="s">
        <v>1702</v>
      </c>
      <c r="P807" s="211"/>
      <c r="Q807" s="211" t="s">
        <v>1703</v>
      </c>
      <c r="R807" s="211" t="s">
        <v>1702</v>
      </c>
      <c r="S807" s="211"/>
      <c r="T807" s="211" t="s">
        <v>1703</v>
      </c>
      <c r="U807" t="s">
        <v>172</v>
      </c>
      <c r="V807" s="211" t="s">
        <v>1702</v>
      </c>
      <c r="W807" s="211"/>
      <c r="X807" s="211" t="s">
        <v>1703</v>
      </c>
      <c r="Y807" s="211" t="s">
        <v>1702</v>
      </c>
      <c r="Z807" s="211"/>
      <c r="AA807" s="211" t="s">
        <v>1703</v>
      </c>
      <c r="AB807" s="211" t="s">
        <v>1702</v>
      </c>
      <c r="AC807" s="211"/>
      <c r="AD807" s="211" t="s">
        <v>1703</v>
      </c>
      <c r="AE807" t="s">
        <v>172</v>
      </c>
    </row>
    <row r="808" spans="1:31" x14ac:dyDescent="0.3">
      <c r="A808" t="s">
        <v>1848</v>
      </c>
      <c r="B808" s="15">
        <v>53997</v>
      </c>
      <c r="C808" s="27" t="s">
        <v>172</v>
      </c>
      <c r="D808" s="15">
        <v>743.63636363636294</v>
      </c>
      <c r="E808" s="15">
        <v>57095</v>
      </c>
      <c r="F808" s="27" t="s">
        <v>172</v>
      </c>
      <c r="G808" s="14">
        <v>755.15151515151501</v>
      </c>
      <c r="H808" s="2">
        <v>65687</v>
      </c>
      <c r="I808" s="27" t="s">
        <v>172</v>
      </c>
      <c r="J808" s="14">
        <v>1139.3939393939395</v>
      </c>
      <c r="K808" s="27">
        <v>0.21649350889864252</v>
      </c>
      <c r="L808" s="15">
        <v>47089</v>
      </c>
      <c r="M808" s="27" t="s">
        <v>172</v>
      </c>
      <c r="N808" s="15">
        <v>418.78787878787801</v>
      </c>
      <c r="O808" s="15">
        <v>49026</v>
      </c>
      <c r="P808" s="27" t="s">
        <v>172</v>
      </c>
      <c r="Q808" s="14">
        <v>524.24242424242402</v>
      </c>
      <c r="R808" s="2">
        <v>54851</v>
      </c>
      <c r="S808" s="27" t="s">
        <v>172</v>
      </c>
      <c r="T808" s="14">
        <v>658.78787878787887</v>
      </c>
      <c r="U808" s="27">
        <v>0.16483679840302407</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122" t="s">
        <v>1849</v>
      </c>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211" t="s">
        <v>1702</v>
      </c>
      <c r="C811" s="211"/>
      <c r="D811" s="211" t="s">
        <v>1703</v>
      </c>
      <c r="E811" s="211" t="s">
        <v>1702</v>
      </c>
      <c r="F811" s="211"/>
      <c r="G811" s="211" t="s">
        <v>1703</v>
      </c>
      <c r="H811" s="211" t="s">
        <v>1702</v>
      </c>
      <c r="I811" s="211"/>
      <c r="J811" s="211" t="s">
        <v>1703</v>
      </c>
      <c r="K811" t="s">
        <v>172</v>
      </c>
      <c r="L811" s="211" t="s">
        <v>1702</v>
      </c>
      <c r="M811" s="211"/>
      <c r="N811" s="211" t="s">
        <v>1703</v>
      </c>
      <c r="O811" s="211" t="s">
        <v>1702</v>
      </c>
      <c r="P811" s="211"/>
      <c r="Q811" s="211" t="s">
        <v>1703</v>
      </c>
      <c r="R811" s="211" t="s">
        <v>1702</v>
      </c>
      <c r="S811" s="211"/>
      <c r="T811" s="211" t="s">
        <v>1703</v>
      </c>
      <c r="U811" t="s">
        <v>172</v>
      </c>
      <c r="V811" s="211" t="s">
        <v>1702</v>
      </c>
      <c r="W811" s="211"/>
      <c r="X811" s="211" t="s">
        <v>1703</v>
      </c>
      <c r="Y811" s="211" t="s">
        <v>1702</v>
      </c>
      <c r="Z811" s="211"/>
      <c r="AA811" s="211" t="s">
        <v>1703</v>
      </c>
      <c r="AB811" s="211" t="s">
        <v>1702</v>
      </c>
      <c r="AC811" s="211"/>
      <c r="AD811" s="211" t="s">
        <v>1703</v>
      </c>
      <c r="AE811" t="s">
        <v>172</v>
      </c>
    </row>
    <row r="812" spans="1:31" x14ac:dyDescent="0.3">
      <c r="A812" t="s">
        <v>1848</v>
      </c>
      <c r="B812" s="15">
        <v>60295</v>
      </c>
      <c r="C812" s="27" t="s">
        <v>172</v>
      </c>
      <c r="D812" s="15">
        <v>784.24242424242402</v>
      </c>
      <c r="E812" s="15">
        <v>60710</v>
      </c>
      <c r="F812" s="27" t="s">
        <v>172</v>
      </c>
      <c r="G812" s="14">
        <v>815.15151515151501</v>
      </c>
      <c r="H812" s="2">
        <v>69680</v>
      </c>
      <c r="I812" s="27" t="s">
        <v>172</v>
      </c>
      <c r="J812" s="14">
        <v>1357.5757575757577</v>
      </c>
      <c r="K812" s="27">
        <v>0.15565138071150178</v>
      </c>
      <c r="L812" s="15">
        <v>49743</v>
      </c>
      <c r="M812" s="27" t="s">
        <v>172</v>
      </c>
      <c r="N812" s="15">
        <v>524.84848484848396</v>
      </c>
      <c r="O812" s="15">
        <v>50315</v>
      </c>
      <c r="P812" s="27" t="s">
        <v>172</v>
      </c>
      <c r="Q812" s="14">
        <v>434.54545454545399</v>
      </c>
      <c r="R812" s="2">
        <v>56954</v>
      </c>
      <c r="S812" s="27" t="s">
        <v>172</v>
      </c>
      <c r="T812" s="14">
        <v>1000.6060606060606</v>
      </c>
      <c r="U812" s="27">
        <v>0.14496512072050338</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122" t="s">
        <v>1850</v>
      </c>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211" t="s">
        <v>1702</v>
      </c>
      <c r="C815" s="211"/>
      <c r="D815" s="211" t="s">
        <v>1703</v>
      </c>
      <c r="E815" s="211" t="s">
        <v>1702</v>
      </c>
      <c r="F815" s="211"/>
      <c r="G815" s="211" t="s">
        <v>1703</v>
      </c>
      <c r="H815" s="211" t="s">
        <v>1702</v>
      </c>
      <c r="I815" s="211"/>
      <c r="J815" s="211" t="s">
        <v>1703</v>
      </c>
      <c r="K815" t="s">
        <v>172</v>
      </c>
      <c r="L815" s="211" t="s">
        <v>1702</v>
      </c>
      <c r="M815" s="211"/>
      <c r="N815" s="211" t="s">
        <v>1703</v>
      </c>
      <c r="O815" s="211" t="s">
        <v>1702</v>
      </c>
      <c r="P815" s="211"/>
      <c r="Q815" s="211" t="s">
        <v>1703</v>
      </c>
      <c r="R815" s="211" t="s">
        <v>1702</v>
      </c>
      <c r="S815" s="211"/>
      <c r="T815" s="211" t="s">
        <v>1703</v>
      </c>
      <c r="U815" t="s">
        <v>172</v>
      </c>
      <c r="V815" s="211" t="s">
        <v>1702</v>
      </c>
      <c r="W815" s="211"/>
      <c r="X815" s="211" t="s">
        <v>1703</v>
      </c>
      <c r="Y815" s="211" t="s">
        <v>1702</v>
      </c>
      <c r="Z815" s="211"/>
      <c r="AA815" s="211" t="s">
        <v>1703</v>
      </c>
      <c r="AB815" s="211" t="s">
        <v>1702</v>
      </c>
      <c r="AC815" s="211"/>
      <c r="AD815" s="211" t="s">
        <v>1703</v>
      </c>
      <c r="AE815" t="s">
        <v>172</v>
      </c>
    </row>
    <row r="816" spans="1:31" x14ac:dyDescent="0.3">
      <c r="A816" t="s">
        <v>1848</v>
      </c>
      <c r="B816" s="15">
        <v>34633</v>
      </c>
      <c r="C816" s="27" t="s">
        <v>172</v>
      </c>
      <c r="D816" s="15">
        <v>2513.3333333333298</v>
      </c>
      <c r="E816" s="15">
        <v>33272</v>
      </c>
      <c r="F816" s="27" t="s">
        <v>172</v>
      </c>
      <c r="G816" s="14">
        <v>1843.6363636363601</v>
      </c>
      <c r="H816" s="2">
        <v>40642</v>
      </c>
      <c r="I816" s="27" t="s">
        <v>172</v>
      </c>
      <c r="J816" s="14">
        <v>2908.4848484848485</v>
      </c>
      <c r="K816" s="27">
        <v>0.17350503854705049</v>
      </c>
      <c r="L816" s="15">
        <v>33447</v>
      </c>
      <c r="M816" s="27" t="s">
        <v>172</v>
      </c>
      <c r="N816" s="15">
        <v>2032.12121212121</v>
      </c>
      <c r="O816" s="15">
        <v>32429</v>
      </c>
      <c r="P816" s="27" t="s">
        <v>172</v>
      </c>
      <c r="Q816" s="14">
        <v>1713.9393939393899</v>
      </c>
      <c r="R816" s="2">
        <v>39422</v>
      </c>
      <c r="S816" s="27" t="s">
        <v>172</v>
      </c>
      <c r="T816" s="14">
        <v>2498.787878787879</v>
      </c>
      <c r="U816" s="27">
        <v>0.1786408347534906</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122" t="s">
        <v>1851</v>
      </c>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211" t="s">
        <v>1702</v>
      </c>
      <c r="C819" s="211"/>
      <c r="D819" s="211" t="s">
        <v>1703</v>
      </c>
      <c r="E819" s="211" t="s">
        <v>1702</v>
      </c>
      <c r="F819" s="211"/>
      <c r="G819" s="211" t="s">
        <v>1703</v>
      </c>
      <c r="H819" s="211" t="s">
        <v>1702</v>
      </c>
      <c r="I819" s="211"/>
      <c r="J819" s="211" t="s">
        <v>1703</v>
      </c>
      <c r="K819" t="s">
        <v>172</v>
      </c>
      <c r="L819" s="211" t="s">
        <v>1702</v>
      </c>
      <c r="M819" s="211"/>
      <c r="N819" s="211" t="s">
        <v>1703</v>
      </c>
      <c r="O819" s="211" t="s">
        <v>1702</v>
      </c>
      <c r="P819" s="211"/>
      <c r="Q819" s="211" t="s">
        <v>1703</v>
      </c>
      <c r="R819" s="211" t="s">
        <v>1702</v>
      </c>
      <c r="S819" s="211"/>
      <c r="T819" s="211" t="s">
        <v>1703</v>
      </c>
      <c r="U819" t="s">
        <v>172</v>
      </c>
      <c r="V819" s="211" t="s">
        <v>1702</v>
      </c>
      <c r="W819" s="211"/>
      <c r="X819" s="211" t="s">
        <v>1703</v>
      </c>
      <c r="Y819" s="211" t="s">
        <v>1702</v>
      </c>
      <c r="Z819" s="211"/>
      <c r="AA819" s="211" t="s">
        <v>1703</v>
      </c>
      <c r="AB819" s="211" t="s">
        <v>1702</v>
      </c>
      <c r="AC819" s="211"/>
      <c r="AD819" s="211" t="s">
        <v>1703</v>
      </c>
      <c r="AE819" t="s">
        <v>172</v>
      </c>
    </row>
    <row r="820" spans="1:31" x14ac:dyDescent="0.3">
      <c r="A820" t="s">
        <v>1848</v>
      </c>
      <c r="B820" s="15">
        <v>53068</v>
      </c>
      <c r="C820" s="27" t="s">
        <v>172</v>
      </c>
      <c r="D820" s="15">
        <v>6361.8181818181802</v>
      </c>
      <c r="E820" s="15">
        <v>38393</v>
      </c>
      <c r="F820" s="27" t="s">
        <v>172</v>
      </c>
      <c r="G820" s="14">
        <v>6238.7878787878799</v>
      </c>
      <c r="H820" s="2">
        <v>65558</v>
      </c>
      <c r="I820" s="27" t="s">
        <v>172</v>
      </c>
      <c r="J820" s="14">
        <v>7892.727272727273</v>
      </c>
      <c r="K820" s="27">
        <v>0.23535840808019898</v>
      </c>
      <c r="L820" s="15">
        <v>42348</v>
      </c>
      <c r="M820" s="27" t="s">
        <v>172</v>
      </c>
      <c r="N820" s="15">
        <v>4815.1515151515096</v>
      </c>
      <c r="O820" s="15">
        <v>33876</v>
      </c>
      <c r="P820" s="27" t="s">
        <v>172</v>
      </c>
      <c r="Q820" s="14">
        <v>2539.3939393939299</v>
      </c>
      <c r="R820" s="2">
        <v>49412</v>
      </c>
      <c r="S820" s="27" t="s">
        <v>172</v>
      </c>
      <c r="T820" s="14">
        <v>7418.787878787879</v>
      </c>
      <c r="U820" s="27">
        <v>0.16680834986303958</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122" t="s">
        <v>1852</v>
      </c>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211" t="s">
        <v>1702</v>
      </c>
      <c r="C823" s="211"/>
      <c r="D823" s="211" t="s">
        <v>1703</v>
      </c>
      <c r="E823" s="211" t="s">
        <v>1702</v>
      </c>
      <c r="F823" s="211"/>
      <c r="G823" s="211" t="s">
        <v>1703</v>
      </c>
      <c r="H823" s="211" t="s">
        <v>1702</v>
      </c>
      <c r="I823" s="211"/>
      <c r="J823" s="211" t="s">
        <v>1703</v>
      </c>
      <c r="K823" t="s">
        <v>172</v>
      </c>
      <c r="L823" s="211" t="s">
        <v>1702</v>
      </c>
      <c r="M823" s="211"/>
      <c r="N823" s="211" t="s">
        <v>1703</v>
      </c>
      <c r="O823" s="211" t="s">
        <v>1702</v>
      </c>
      <c r="P823" s="211"/>
      <c r="Q823" s="211" t="s">
        <v>1703</v>
      </c>
      <c r="R823" s="211" t="s">
        <v>1702</v>
      </c>
      <c r="S823" s="211"/>
      <c r="T823" s="211" t="s">
        <v>1703</v>
      </c>
      <c r="U823" t="s">
        <v>172</v>
      </c>
      <c r="V823" s="211" t="s">
        <v>1702</v>
      </c>
      <c r="W823" s="211"/>
      <c r="X823" s="211" t="s">
        <v>1703</v>
      </c>
      <c r="Y823" s="211" t="s">
        <v>1702</v>
      </c>
      <c r="Z823" s="211"/>
      <c r="AA823" s="211" t="s">
        <v>1703</v>
      </c>
      <c r="AB823" s="211" t="s">
        <v>1702</v>
      </c>
      <c r="AC823" s="211"/>
      <c r="AD823" s="211" t="s">
        <v>1703</v>
      </c>
      <c r="AE823" t="s">
        <v>172</v>
      </c>
    </row>
    <row r="824" spans="1:31" x14ac:dyDescent="0.3">
      <c r="A824" t="s">
        <v>1848</v>
      </c>
      <c r="B824" s="15">
        <v>64276</v>
      </c>
      <c r="C824" s="27" t="s">
        <v>172</v>
      </c>
      <c r="D824" s="15">
        <v>4656.3636363636297</v>
      </c>
      <c r="E824" s="15">
        <v>83076</v>
      </c>
      <c r="F824" s="27" t="s">
        <v>172</v>
      </c>
      <c r="G824" s="14">
        <v>3735.7575757575701</v>
      </c>
      <c r="H824" s="2">
        <v>86382</v>
      </c>
      <c r="I824" s="27" t="s">
        <v>172</v>
      </c>
      <c r="J824" s="14">
        <v>7541.2121212121219</v>
      </c>
      <c r="K824" s="27">
        <v>0.34392308171012509</v>
      </c>
      <c r="L824" s="15">
        <v>60228</v>
      </c>
      <c r="M824" s="27" t="s">
        <v>172</v>
      </c>
      <c r="N824" s="15">
        <v>2389.0909090908999</v>
      </c>
      <c r="O824" s="15">
        <v>71908</v>
      </c>
      <c r="P824" s="27" t="s">
        <v>172</v>
      </c>
      <c r="Q824" s="14">
        <v>3141.2121212121201</v>
      </c>
      <c r="R824" s="2">
        <v>74021</v>
      </c>
      <c r="S824" s="27" t="s">
        <v>172</v>
      </c>
      <c r="T824" s="14">
        <v>2471.5151515151515</v>
      </c>
      <c r="U824" s="27">
        <v>0.22901308361559408</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122" t="s">
        <v>1853</v>
      </c>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211" t="s">
        <v>1702</v>
      </c>
      <c r="C827" s="211"/>
      <c r="D827" s="211" t="s">
        <v>1703</v>
      </c>
      <c r="E827" s="211" t="s">
        <v>1702</v>
      </c>
      <c r="F827" s="211"/>
      <c r="G827" s="211" t="s">
        <v>1703</v>
      </c>
      <c r="H827" s="211" t="s">
        <v>1702</v>
      </c>
      <c r="I827" s="211"/>
      <c r="J827" s="211" t="s">
        <v>1703</v>
      </c>
      <c r="K827" t="s">
        <v>172</v>
      </c>
      <c r="L827" s="211" t="s">
        <v>1702</v>
      </c>
      <c r="M827" s="211"/>
      <c r="N827" s="211" t="s">
        <v>1703</v>
      </c>
      <c r="O827" s="211" t="s">
        <v>1702</v>
      </c>
      <c r="P827" s="211"/>
      <c r="Q827" s="211" t="s">
        <v>1703</v>
      </c>
      <c r="R827" s="211" t="s">
        <v>1702</v>
      </c>
      <c r="S827" s="211"/>
      <c r="T827" s="211" t="s">
        <v>1703</v>
      </c>
      <c r="U827" t="s">
        <v>172</v>
      </c>
      <c r="V827" s="211" t="s">
        <v>1702</v>
      </c>
      <c r="W827" s="211"/>
      <c r="X827" s="211" t="s">
        <v>1703</v>
      </c>
      <c r="Y827" s="211" t="s">
        <v>1702</v>
      </c>
      <c r="Z827" s="211"/>
      <c r="AA827" s="211" t="s">
        <v>1703</v>
      </c>
      <c r="AB827" s="211" t="s">
        <v>1702</v>
      </c>
      <c r="AC827" s="211"/>
      <c r="AD827" s="211" t="s">
        <v>1703</v>
      </c>
      <c r="AE827" t="s">
        <v>172</v>
      </c>
    </row>
    <row r="828" spans="1:31" x14ac:dyDescent="0.3">
      <c r="A828" t="s">
        <v>1848</v>
      </c>
      <c r="B828" s="15">
        <v>69306</v>
      </c>
      <c r="C828" s="27" t="s">
        <v>172</v>
      </c>
      <c r="D828" s="15">
        <v>13383.6363636363</v>
      </c>
      <c r="E828" s="15" t="s">
        <v>172</v>
      </c>
      <c r="F828" s="27" t="s">
        <v>172</v>
      </c>
      <c r="G828" s="14" t="s">
        <v>172</v>
      </c>
      <c r="H828" s="2">
        <v>88021</v>
      </c>
      <c r="I828" s="27" t="s">
        <v>172</v>
      </c>
      <c r="J828" s="14">
        <v>13141.212121212122</v>
      </c>
      <c r="K828" s="27">
        <v>0.27003434046114333</v>
      </c>
      <c r="L828" s="15">
        <v>55957</v>
      </c>
      <c r="M828" s="27" t="s">
        <v>172</v>
      </c>
      <c r="N828" s="15">
        <v>6427.8787878787798</v>
      </c>
      <c r="O828" s="15">
        <v>35658</v>
      </c>
      <c r="P828" s="27" t="s">
        <v>172</v>
      </c>
      <c r="Q828" s="14">
        <v>21177.575757575702</v>
      </c>
      <c r="R828" s="2">
        <v>73750</v>
      </c>
      <c r="S828" s="27" t="s">
        <v>172</v>
      </c>
      <c r="T828" s="14">
        <v>17966.666666666668</v>
      </c>
      <c r="U828" s="27">
        <v>0.31797630323283949</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122" t="s">
        <v>1854</v>
      </c>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211" t="s">
        <v>1702</v>
      </c>
      <c r="C831" s="211"/>
      <c r="D831" s="211" t="s">
        <v>1703</v>
      </c>
      <c r="E831" s="211" t="s">
        <v>1702</v>
      </c>
      <c r="F831" s="211"/>
      <c r="G831" s="211" t="s">
        <v>1703</v>
      </c>
      <c r="H831" s="211" t="s">
        <v>1702</v>
      </c>
      <c r="I831" s="211"/>
      <c r="J831" s="211" t="s">
        <v>1703</v>
      </c>
      <c r="K831" t="s">
        <v>172</v>
      </c>
      <c r="L831" s="211" t="s">
        <v>1702</v>
      </c>
      <c r="M831" s="211"/>
      <c r="N831" s="211" t="s">
        <v>1703</v>
      </c>
      <c r="O831" s="211" t="s">
        <v>1702</v>
      </c>
      <c r="P831" s="211"/>
      <c r="Q831" s="211" t="s">
        <v>1703</v>
      </c>
      <c r="R831" s="211" t="s">
        <v>1702</v>
      </c>
      <c r="S831" s="211"/>
      <c r="T831" s="211" t="s">
        <v>1703</v>
      </c>
      <c r="U831" t="s">
        <v>172</v>
      </c>
      <c r="V831" s="211" t="s">
        <v>1702</v>
      </c>
      <c r="W831" s="211"/>
      <c r="X831" s="211" t="s">
        <v>1703</v>
      </c>
      <c r="Y831" s="211" t="s">
        <v>1702</v>
      </c>
      <c r="Z831" s="211"/>
      <c r="AA831" s="211" t="s">
        <v>1703</v>
      </c>
      <c r="AB831" s="211" t="s">
        <v>1702</v>
      </c>
      <c r="AC831" s="211"/>
      <c r="AD831" s="211" t="s">
        <v>1703</v>
      </c>
      <c r="AE831" t="s">
        <v>172</v>
      </c>
    </row>
    <row r="832" spans="1:31" x14ac:dyDescent="0.3">
      <c r="A832" t="s">
        <v>1848</v>
      </c>
      <c r="B832" s="15">
        <v>45018</v>
      </c>
      <c r="C832" s="27" t="s">
        <v>172</v>
      </c>
      <c r="D832" s="15">
        <v>1276.9696969696899</v>
      </c>
      <c r="E832" s="15">
        <v>46363</v>
      </c>
      <c r="F832" s="27" t="s">
        <v>172</v>
      </c>
      <c r="G832" s="14">
        <v>2793.9393939393899</v>
      </c>
      <c r="H832" s="2">
        <v>54565</v>
      </c>
      <c r="I832" s="27" t="s">
        <v>172</v>
      </c>
      <c r="J832" s="14">
        <v>2760.606060606061</v>
      </c>
      <c r="K832" s="27">
        <v>0.21207072726464971</v>
      </c>
      <c r="L832" s="15">
        <v>40929</v>
      </c>
      <c r="M832" s="27" t="s">
        <v>172</v>
      </c>
      <c r="N832" s="15">
        <v>906.06060606060601</v>
      </c>
      <c r="O832" s="15">
        <v>42705</v>
      </c>
      <c r="P832" s="27" t="s">
        <v>172</v>
      </c>
      <c r="Q832" s="14">
        <v>1299.3939393939299</v>
      </c>
      <c r="R832" s="2">
        <v>49168</v>
      </c>
      <c r="S832" s="27" t="s">
        <v>172</v>
      </c>
      <c r="T832" s="14">
        <v>1639.3939393939395</v>
      </c>
      <c r="U832" s="27">
        <v>0.20129981186933471</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122" t="s">
        <v>1855</v>
      </c>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211" t="s">
        <v>1702</v>
      </c>
      <c r="C835" s="211"/>
      <c r="D835" s="211" t="s">
        <v>1703</v>
      </c>
      <c r="E835" s="211" t="s">
        <v>1702</v>
      </c>
      <c r="F835" s="211"/>
      <c r="G835" s="211" t="s">
        <v>1703</v>
      </c>
      <c r="H835" s="211" t="s">
        <v>1702</v>
      </c>
      <c r="I835" s="211"/>
      <c r="J835" s="211" t="s">
        <v>1703</v>
      </c>
      <c r="K835" t="s">
        <v>172</v>
      </c>
      <c r="L835" s="211" t="s">
        <v>1702</v>
      </c>
      <c r="M835" s="211"/>
      <c r="N835" s="211" t="s">
        <v>1703</v>
      </c>
      <c r="O835" s="211" t="s">
        <v>1702</v>
      </c>
      <c r="P835" s="211"/>
      <c r="Q835" s="211" t="s">
        <v>1703</v>
      </c>
      <c r="R835" s="211" t="s">
        <v>1702</v>
      </c>
      <c r="S835" s="211"/>
      <c r="T835" s="211" t="s">
        <v>1703</v>
      </c>
      <c r="U835" t="s">
        <v>172</v>
      </c>
      <c r="V835" s="211" t="s">
        <v>1702</v>
      </c>
      <c r="W835" s="211"/>
      <c r="X835" s="211" t="s">
        <v>1703</v>
      </c>
      <c r="Y835" s="211" t="s">
        <v>1702</v>
      </c>
      <c r="Z835" s="211"/>
      <c r="AA835" s="211" t="s">
        <v>1703</v>
      </c>
      <c r="AB835" s="211" t="s">
        <v>1702</v>
      </c>
      <c r="AC835" s="211"/>
      <c r="AD835" s="211" t="s">
        <v>1703</v>
      </c>
      <c r="AE835" t="s">
        <v>172</v>
      </c>
    </row>
    <row r="836" spans="1:31" x14ac:dyDescent="0.3">
      <c r="A836" t="s">
        <v>1848</v>
      </c>
      <c r="B836" s="15">
        <v>51827</v>
      </c>
      <c r="C836" s="27" t="s">
        <v>172</v>
      </c>
      <c r="D836" s="15">
        <v>5157.5757575757498</v>
      </c>
      <c r="E836" s="15">
        <v>54859</v>
      </c>
      <c r="F836" s="27" t="s">
        <v>172</v>
      </c>
      <c r="G836" s="14">
        <v>5873.3333333333303</v>
      </c>
      <c r="H836" s="2">
        <v>61954</v>
      </c>
      <c r="I836" s="27" t="s">
        <v>172</v>
      </c>
      <c r="J836" s="14">
        <v>6545.454545454546</v>
      </c>
      <c r="K836" s="27">
        <v>0.19540008103884077</v>
      </c>
      <c r="L836" s="15">
        <v>43591</v>
      </c>
      <c r="M836" s="27" t="s">
        <v>172</v>
      </c>
      <c r="N836" s="15">
        <v>2073.9393939393899</v>
      </c>
      <c r="O836" s="15">
        <v>51250</v>
      </c>
      <c r="P836" s="27" t="s">
        <v>172</v>
      </c>
      <c r="Q836" s="14">
        <v>3712.1212121212102</v>
      </c>
      <c r="R836" s="2">
        <v>49484</v>
      </c>
      <c r="S836" s="27" t="s">
        <v>172</v>
      </c>
      <c r="T836" s="14">
        <v>3990.3030303030305</v>
      </c>
      <c r="U836" s="27">
        <v>0.13518845633272925</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122" t="s">
        <v>1856</v>
      </c>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211" t="s">
        <v>1702</v>
      </c>
      <c r="C839" s="211"/>
      <c r="D839" s="211" t="s">
        <v>1703</v>
      </c>
      <c r="E839" s="211" t="s">
        <v>1702</v>
      </c>
      <c r="F839" s="211"/>
      <c r="G839" s="211" t="s">
        <v>1703</v>
      </c>
      <c r="H839" s="211" t="s">
        <v>1702</v>
      </c>
      <c r="I839" s="211"/>
      <c r="J839" s="211" t="s">
        <v>1703</v>
      </c>
      <c r="K839" t="s">
        <v>172</v>
      </c>
      <c r="L839" s="211" t="s">
        <v>1702</v>
      </c>
      <c r="M839" s="211"/>
      <c r="N839" s="211" t="s">
        <v>1703</v>
      </c>
      <c r="O839" s="211" t="s">
        <v>1702</v>
      </c>
      <c r="P839" s="211"/>
      <c r="Q839" s="211" t="s">
        <v>1703</v>
      </c>
      <c r="R839" s="211" t="s">
        <v>1702</v>
      </c>
      <c r="S839" s="211"/>
      <c r="T839" s="211" t="s">
        <v>1703</v>
      </c>
      <c r="U839" t="s">
        <v>172</v>
      </c>
      <c r="V839" s="211" t="s">
        <v>1702</v>
      </c>
      <c r="W839" s="211"/>
      <c r="X839" s="211" t="s">
        <v>1703</v>
      </c>
      <c r="Y839" s="211" t="s">
        <v>1702</v>
      </c>
      <c r="Z839" s="211"/>
      <c r="AA839" s="211" t="s">
        <v>1703</v>
      </c>
      <c r="AB839" s="211" t="s">
        <v>1702</v>
      </c>
      <c r="AC839" s="211"/>
      <c r="AD839" s="211" t="s">
        <v>1703</v>
      </c>
      <c r="AE839" t="s">
        <v>172</v>
      </c>
    </row>
    <row r="840" spans="1:31" x14ac:dyDescent="0.3">
      <c r="A840" t="s">
        <v>1848</v>
      </c>
      <c r="B840" s="15">
        <v>66354</v>
      </c>
      <c r="C840" s="27" t="s">
        <v>172</v>
      </c>
      <c r="D840" s="15">
        <v>1104.84848484848</v>
      </c>
      <c r="E840" s="15">
        <v>71941</v>
      </c>
      <c r="F840" s="27" t="s">
        <v>172</v>
      </c>
      <c r="G840" s="14">
        <v>1287.27272727272</v>
      </c>
      <c r="H840" s="2">
        <v>78282</v>
      </c>
      <c r="I840" s="27" t="s">
        <v>172</v>
      </c>
      <c r="J840" s="14">
        <v>1482.4242424242425</v>
      </c>
      <c r="K840" s="27">
        <v>0.17976308888687947</v>
      </c>
      <c r="L840" s="15">
        <v>56678</v>
      </c>
      <c r="M840" s="27" t="s">
        <v>172</v>
      </c>
      <c r="N840" s="15">
        <v>685.45454545454504</v>
      </c>
      <c r="O840" s="15">
        <v>60244</v>
      </c>
      <c r="P840" s="27" t="s">
        <v>172</v>
      </c>
      <c r="Q840" s="14">
        <v>720</v>
      </c>
      <c r="R840" s="2">
        <v>66163</v>
      </c>
      <c r="S840" s="27" t="s">
        <v>172</v>
      </c>
      <c r="T840" s="14">
        <v>1304.848484848485</v>
      </c>
      <c r="U840" s="27">
        <v>0.16734888316454355</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122" t="s">
        <v>1857</v>
      </c>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211" t="s">
        <v>1702</v>
      </c>
      <c r="C843" s="211"/>
      <c r="D843" s="211" t="s">
        <v>1703</v>
      </c>
      <c r="E843" s="211" t="s">
        <v>1702</v>
      </c>
      <c r="F843" s="211"/>
      <c r="G843" s="211" t="s">
        <v>1703</v>
      </c>
      <c r="H843" s="211" t="s">
        <v>1702</v>
      </c>
      <c r="I843" s="211"/>
      <c r="J843" s="211" t="s">
        <v>1703</v>
      </c>
      <c r="K843" t="s">
        <v>172</v>
      </c>
      <c r="L843" s="211" t="s">
        <v>1702</v>
      </c>
      <c r="M843" s="211"/>
      <c r="N843" s="211" t="s">
        <v>1703</v>
      </c>
      <c r="O843" s="211" t="s">
        <v>1702</v>
      </c>
      <c r="P843" s="211"/>
      <c r="Q843" s="211" t="s">
        <v>1703</v>
      </c>
      <c r="R843" s="211" t="s">
        <v>1702</v>
      </c>
      <c r="S843" s="211"/>
      <c r="T843" s="211" t="s">
        <v>1703</v>
      </c>
      <c r="U843" t="s">
        <v>172</v>
      </c>
      <c r="V843" s="211" t="s">
        <v>1702</v>
      </c>
      <c r="W843" s="211"/>
      <c r="X843" s="211" t="s">
        <v>1703</v>
      </c>
      <c r="Y843" s="211" t="s">
        <v>1702</v>
      </c>
      <c r="Z843" s="211"/>
      <c r="AA843" s="211" t="s">
        <v>1703</v>
      </c>
      <c r="AB843" s="211" t="s">
        <v>1702</v>
      </c>
      <c r="AC843" s="211"/>
      <c r="AD843" s="211" t="s">
        <v>1703</v>
      </c>
      <c r="AE843" t="s">
        <v>172</v>
      </c>
    </row>
    <row r="844" spans="1:31" x14ac:dyDescent="0.3">
      <c r="A844" t="s">
        <v>1848</v>
      </c>
      <c r="B844" s="15">
        <v>44717</v>
      </c>
      <c r="C844" s="27" t="s">
        <v>172</v>
      </c>
      <c r="D844" s="15">
        <v>863.63636363636294</v>
      </c>
      <c r="E844" s="15">
        <v>46986</v>
      </c>
      <c r="F844" s="27" t="s">
        <v>172</v>
      </c>
      <c r="G844" s="14">
        <v>1126.0606060606001</v>
      </c>
      <c r="H844" s="2">
        <v>56844</v>
      </c>
      <c r="I844" s="27" t="s">
        <v>172</v>
      </c>
      <c r="J844" s="14">
        <v>1132.7272727272727</v>
      </c>
      <c r="K844" s="27">
        <v>0.27119440033991549</v>
      </c>
      <c r="L844" s="15">
        <v>38933</v>
      </c>
      <c r="M844" s="27" t="s">
        <v>172</v>
      </c>
      <c r="N844" s="15">
        <v>489.69696969696901</v>
      </c>
      <c r="O844" s="15">
        <v>39686</v>
      </c>
      <c r="P844" s="27" t="s">
        <v>172</v>
      </c>
      <c r="Q844" s="14">
        <v>503.030303030303</v>
      </c>
      <c r="R844" s="2">
        <v>47095</v>
      </c>
      <c r="S844" s="27" t="s">
        <v>172</v>
      </c>
      <c r="T844" s="14">
        <v>683.03030303030312</v>
      </c>
      <c r="U844" s="27">
        <v>0.20964220584080343</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122" t="s">
        <v>1858</v>
      </c>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211" t="s">
        <v>1702</v>
      </c>
      <c r="C847" s="211"/>
      <c r="D847" s="211" t="s">
        <v>1703</v>
      </c>
      <c r="E847" s="211" t="s">
        <v>1702</v>
      </c>
      <c r="F847" s="211"/>
      <c r="G847" s="211" t="s">
        <v>1703</v>
      </c>
      <c r="H847" s="211" t="s">
        <v>1702</v>
      </c>
      <c r="I847" s="211"/>
      <c r="J847" s="211" t="s">
        <v>1703</v>
      </c>
      <c r="K847" t="s">
        <v>172</v>
      </c>
      <c r="L847" s="211" t="s">
        <v>1702</v>
      </c>
      <c r="M847" s="211"/>
      <c r="N847" s="211" t="s">
        <v>1703</v>
      </c>
      <c r="O847" s="211" t="s">
        <v>1702</v>
      </c>
      <c r="P847" s="211"/>
      <c r="Q847" s="211" t="s">
        <v>1703</v>
      </c>
      <c r="R847" s="211" t="s">
        <v>1702</v>
      </c>
      <c r="S847" s="211"/>
      <c r="T847" s="211" t="s">
        <v>1703</v>
      </c>
      <c r="U847" t="s">
        <v>172</v>
      </c>
      <c r="V847" s="211" t="s">
        <v>1702</v>
      </c>
      <c r="W847" s="211"/>
      <c r="X847" s="211" t="s">
        <v>1703</v>
      </c>
      <c r="Y847" s="211" t="s">
        <v>1702</v>
      </c>
      <c r="Z847" s="211"/>
      <c r="AA847" s="211" t="s">
        <v>1703</v>
      </c>
      <c r="AB847" s="211" t="s">
        <v>1702</v>
      </c>
      <c r="AC847" s="211"/>
      <c r="AD847" s="211" t="s">
        <v>1703</v>
      </c>
      <c r="AE847" t="s">
        <v>172</v>
      </c>
    </row>
    <row r="848" spans="1:31" x14ac:dyDescent="0.3">
      <c r="A848" t="s">
        <v>174</v>
      </c>
      <c r="B848" s="2">
        <v>105648</v>
      </c>
      <c r="C848" s="27" t="s">
        <v>172</v>
      </c>
      <c r="D848" s="2">
        <v>720.60606060606005</v>
      </c>
      <c r="E848" s="2">
        <v>112439</v>
      </c>
      <c r="F848" s="27" t="s">
        <v>172</v>
      </c>
      <c r="G848" s="14">
        <v>682.42424242424204</v>
      </c>
      <c r="H848" s="2">
        <v>118568</v>
      </c>
      <c r="I848" s="27" t="s">
        <v>172</v>
      </c>
      <c r="J848" s="14">
        <v>895.75757575757575</v>
      </c>
      <c r="K848" s="27">
        <v>0.12229289716795395</v>
      </c>
      <c r="L848" s="2">
        <v>248057</v>
      </c>
      <c r="M848" s="27" t="s">
        <v>172</v>
      </c>
      <c r="N848" s="2">
        <v>1032.72727272727</v>
      </c>
      <c r="O848" s="2">
        <v>259700</v>
      </c>
      <c r="P848" s="27" t="s">
        <v>172</v>
      </c>
      <c r="Q848" s="14">
        <v>948.48484848484804</v>
      </c>
      <c r="R848" s="2">
        <v>273556</v>
      </c>
      <c r="S848" s="27" t="s">
        <v>172</v>
      </c>
      <c r="T848" s="14">
        <v>804.24242424242425</v>
      </c>
      <c r="U848" s="27">
        <v>0.10279492213483192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1859</v>
      </c>
      <c r="B849" s="2">
        <v>6026</v>
      </c>
      <c r="C849" s="27">
        <v>5.7038467363319703E-2</v>
      </c>
      <c r="D849" s="2">
        <v>374.54545454545399</v>
      </c>
      <c r="E849" s="2">
        <v>5655</v>
      </c>
      <c r="F849" s="27">
        <v>5.0293937157036263E-2</v>
      </c>
      <c r="G849" s="14">
        <v>323.030303030303</v>
      </c>
      <c r="H849" s="2">
        <v>5086</v>
      </c>
      <c r="I849" s="27">
        <v>4.2895216247216789E-2</v>
      </c>
      <c r="J849" s="14">
        <v>353.33333333333337</v>
      </c>
      <c r="K849" s="27">
        <v>-0.15599070693660802</v>
      </c>
      <c r="L849" s="2">
        <v>13411</v>
      </c>
      <c r="M849" s="27">
        <v>5.4064186860278078E-2</v>
      </c>
      <c r="N849" s="2">
        <v>465.45454545454498</v>
      </c>
      <c r="O849" s="2">
        <v>11604</v>
      </c>
      <c r="P849" s="27">
        <v>4.4682325760492879E-2</v>
      </c>
      <c r="Q849" s="14">
        <v>435.15151515151501</v>
      </c>
      <c r="R849" s="2">
        <v>10549</v>
      </c>
      <c r="S849" s="27">
        <v>3.8562488119434413E-2</v>
      </c>
      <c r="T849" s="14">
        <v>518.18181818181824</v>
      </c>
      <c r="U849" s="27">
        <v>-0.21340690477965849</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1860</v>
      </c>
      <c r="B850" s="2">
        <v>779</v>
      </c>
      <c r="C850" s="27">
        <v>7.3735423292442832E-3</v>
      </c>
      <c r="D850" s="2">
        <v>155.15151515151501</v>
      </c>
      <c r="E850" s="2">
        <v>853</v>
      </c>
      <c r="F850" s="27">
        <v>7.5863357020250983E-3</v>
      </c>
      <c r="G850" s="14">
        <v>136.969696969696</v>
      </c>
      <c r="H850" s="2">
        <v>404</v>
      </c>
      <c r="I850" s="27">
        <v>3.4073274407934689E-3</v>
      </c>
      <c r="J850" s="14">
        <v>89.696969696969703</v>
      </c>
      <c r="K850" s="27">
        <v>-0.48138639281129653</v>
      </c>
      <c r="L850" s="2">
        <v>1898</v>
      </c>
      <c r="M850" s="27">
        <v>7.6514672031025126E-3</v>
      </c>
      <c r="N850" s="2">
        <v>198.18181818181799</v>
      </c>
      <c r="O850" s="2">
        <v>1819</v>
      </c>
      <c r="P850" s="27">
        <v>7.0042356565267619E-3</v>
      </c>
      <c r="Q850" s="14">
        <v>188.48484848484799</v>
      </c>
      <c r="R850" s="2">
        <v>1058</v>
      </c>
      <c r="S850" s="27">
        <v>3.8675810437351038E-3</v>
      </c>
      <c r="T850" s="14">
        <v>143.03030303030303</v>
      </c>
      <c r="U850" s="27">
        <v>-0.44257112750263433</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1861</v>
      </c>
      <c r="B851" s="2">
        <v>676</v>
      </c>
      <c r="C851" s="27">
        <v>6.3986066939270029E-3</v>
      </c>
      <c r="D851" s="2">
        <v>121.818181818181</v>
      </c>
      <c r="E851" s="2">
        <v>658</v>
      </c>
      <c r="F851" s="27">
        <v>5.8520620069548819E-3</v>
      </c>
      <c r="G851" s="14">
        <v>150.30303030303</v>
      </c>
      <c r="H851" s="2">
        <v>412</v>
      </c>
      <c r="I851" s="27">
        <v>3.4747992713042306E-3</v>
      </c>
      <c r="J851" s="14">
        <v>107.27272727272728</v>
      </c>
      <c r="K851" s="27">
        <v>-0.39053254437869822</v>
      </c>
      <c r="L851" s="2">
        <v>1284</v>
      </c>
      <c r="M851" s="27">
        <v>5.1762296568933757E-3</v>
      </c>
      <c r="N851" s="2">
        <v>173.939393939393</v>
      </c>
      <c r="O851" s="2">
        <v>1235</v>
      </c>
      <c r="P851" s="27">
        <v>4.7554871005005776E-3</v>
      </c>
      <c r="Q851" s="14">
        <v>195.15151515151501</v>
      </c>
      <c r="R851" s="2">
        <v>763</v>
      </c>
      <c r="S851" s="27">
        <v>2.7891912442059397E-3</v>
      </c>
      <c r="T851" s="14">
        <v>150.90909090909091</v>
      </c>
      <c r="U851" s="27">
        <v>-0.40576323987538943</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1862</v>
      </c>
      <c r="B852" s="2">
        <v>654</v>
      </c>
      <c r="C852" s="27">
        <v>6.1903680145388457E-3</v>
      </c>
      <c r="D852" s="2">
        <v>116.363636363636</v>
      </c>
      <c r="E852" s="2">
        <v>414</v>
      </c>
      <c r="F852" s="27">
        <v>3.6819964603029198E-3</v>
      </c>
      <c r="G852" s="14">
        <v>87.878787878787904</v>
      </c>
      <c r="H852" s="2">
        <v>187</v>
      </c>
      <c r="I852" s="27">
        <v>1.577154038189056E-3</v>
      </c>
      <c r="J852" s="14">
        <v>55.151515151515156</v>
      </c>
      <c r="K852" s="27">
        <v>-0.71406727828746175</v>
      </c>
      <c r="L852" s="2">
        <v>1368</v>
      </c>
      <c r="M852" s="27">
        <v>5.514861503606026E-3</v>
      </c>
      <c r="N852" s="2">
        <v>187.87878787878699</v>
      </c>
      <c r="O852" s="2">
        <v>873</v>
      </c>
      <c r="P852" s="27">
        <v>3.3615710435117444E-3</v>
      </c>
      <c r="Q852" s="14">
        <v>136.969696969696</v>
      </c>
      <c r="R852" s="2">
        <v>673</v>
      </c>
      <c r="S852" s="27">
        <v>2.4601909663834829E-3</v>
      </c>
      <c r="T852" s="14">
        <v>129.69696969696972</v>
      </c>
      <c r="U852" s="27">
        <v>-0.50804093567251463</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1863</v>
      </c>
      <c r="B853" s="2">
        <v>620</v>
      </c>
      <c r="C853" s="27">
        <v>5.8685446009389668E-3</v>
      </c>
      <c r="D853" s="2">
        <v>106.666666666666</v>
      </c>
      <c r="E853" s="2">
        <v>544</v>
      </c>
      <c r="F853" s="27">
        <v>4.8381789236830635E-3</v>
      </c>
      <c r="G853" s="14">
        <v>105.454545454545</v>
      </c>
      <c r="H853" s="2">
        <v>383</v>
      </c>
      <c r="I853" s="27">
        <v>3.2302138857027191E-3</v>
      </c>
      <c r="J853" s="14">
        <v>93.939393939393938</v>
      </c>
      <c r="K853" s="27">
        <v>-0.38225806451612904</v>
      </c>
      <c r="L853" s="2">
        <v>1059</v>
      </c>
      <c r="M853" s="27">
        <v>4.2691800674844894E-3</v>
      </c>
      <c r="N853" s="2">
        <v>138.78787878787799</v>
      </c>
      <c r="O853" s="2">
        <v>1348</v>
      </c>
      <c r="P853" s="27">
        <v>5.190604543704274E-3</v>
      </c>
      <c r="Q853" s="14">
        <v>175.75757575757501</v>
      </c>
      <c r="R853" s="2">
        <v>1119</v>
      </c>
      <c r="S853" s="27">
        <v>4.0905701209258795E-3</v>
      </c>
      <c r="T853" s="14">
        <v>181.81818181818184</v>
      </c>
      <c r="U853" s="27">
        <v>5.6657223796033995E-2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1864</v>
      </c>
      <c r="B854" s="2">
        <v>426</v>
      </c>
      <c r="C854" s="27">
        <v>4.0322580645161289E-3</v>
      </c>
      <c r="D854" s="2">
        <v>90.909090909090907</v>
      </c>
      <c r="E854" s="2">
        <v>295</v>
      </c>
      <c r="F854" s="27">
        <v>2.6236448207472497E-3</v>
      </c>
      <c r="G854" s="14">
        <v>74.545454545454504</v>
      </c>
      <c r="H854" s="2">
        <v>255</v>
      </c>
      <c r="I854" s="27">
        <v>2.1506645975305312E-3</v>
      </c>
      <c r="J854" s="14">
        <v>83.030303030303031</v>
      </c>
      <c r="K854" s="27">
        <v>-0.40140845070422537</v>
      </c>
      <c r="L854" s="2">
        <v>1366</v>
      </c>
      <c r="M854" s="27">
        <v>5.5067988405890578E-3</v>
      </c>
      <c r="N854" s="2">
        <v>166.06060606060601</v>
      </c>
      <c r="O854" s="2">
        <v>525</v>
      </c>
      <c r="P854" s="27">
        <v>2.0215633423180594E-3</v>
      </c>
      <c r="Q854" s="14">
        <v>100</v>
      </c>
      <c r="R854" s="2">
        <v>723</v>
      </c>
      <c r="S854" s="27">
        <v>2.6429688985070698E-3</v>
      </c>
      <c r="T854" s="14">
        <v>160.60606060606062</v>
      </c>
      <c r="U854" s="27">
        <v>-0.47071742313323572</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1865</v>
      </c>
      <c r="B855" s="2">
        <v>363</v>
      </c>
      <c r="C855" s="27">
        <v>3.4359382099045889E-3</v>
      </c>
      <c r="D855" s="2">
        <v>75.757575757575694</v>
      </c>
      <c r="E855" s="2">
        <v>336</v>
      </c>
      <c r="F855" s="27">
        <v>2.9882869822748337E-3</v>
      </c>
      <c r="G855" s="14">
        <v>78.181818181818201</v>
      </c>
      <c r="H855" s="2">
        <v>559</v>
      </c>
      <c r="I855" s="27">
        <v>4.7145941569394778E-3</v>
      </c>
      <c r="J855" s="14">
        <v>142.42424242424244</v>
      </c>
      <c r="K855" s="27">
        <v>0.53994490358126723</v>
      </c>
      <c r="L855" s="2">
        <v>734</v>
      </c>
      <c r="M855" s="27">
        <v>2.9589973272272098E-3</v>
      </c>
      <c r="N855" s="2">
        <v>125.454545454545</v>
      </c>
      <c r="O855" s="2">
        <v>828</v>
      </c>
      <c r="P855" s="27">
        <v>3.1882941855987676E-3</v>
      </c>
      <c r="Q855" s="14">
        <v>132.12121212121201</v>
      </c>
      <c r="R855" s="2">
        <v>902</v>
      </c>
      <c r="S855" s="27">
        <v>3.2973138955095117E-3</v>
      </c>
      <c r="T855" s="14">
        <v>184.84848484848487</v>
      </c>
      <c r="U855" s="27">
        <v>0.22888283378746593</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1866</v>
      </c>
      <c r="B856" s="2">
        <v>389</v>
      </c>
      <c r="C856" s="27">
        <v>3.6820384673633198E-3</v>
      </c>
      <c r="D856" s="2">
        <v>106.06060606060601</v>
      </c>
      <c r="E856" s="2">
        <v>201</v>
      </c>
      <c r="F856" s="27">
        <v>1.7876359626108379E-3</v>
      </c>
      <c r="G856" s="14">
        <v>50.909090909090899</v>
      </c>
      <c r="H856" s="2">
        <v>404</v>
      </c>
      <c r="I856" s="27">
        <v>3.4073274407934689E-3</v>
      </c>
      <c r="J856" s="14">
        <v>110.30303030303031</v>
      </c>
      <c r="K856" s="27">
        <v>3.8560411311053984E-2</v>
      </c>
      <c r="L856" s="2">
        <v>901</v>
      </c>
      <c r="M856" s="27">
        <v>3.6322296891440273E-3</v>
      </c>
      <c r="N856" s="2">
        <v>166.06060606060601</v>
      </c>
      <c r="O856" s="2">
        <v>644</v>
      </c>
      <c r="P856" s="27">
        <v>2.4797843665768193E-3</v>
      </c>
      <c r="Q856" s="14">
        <v>117.575757575757</v>
      </c>
      <c r="R856" s="2">
        <v>771</v>
      </c>
      <c r="S856" s="27">
        <v>2.8184357133457134E-3</v>
      </c>
      <c r="T856" s="14">
        <v>148.4848484848485</v>
      </c>
      <c r="U856" s="27">
        <v>-0.14428412874583796</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1867</v>
      </c>
      <c r="B857" s="2">
        <v>426</v>
      </c>
      <c r="C857" s="27">
        <v>4.0322580645161289E-3</v>
      </c>
      <c r="D857" s="2">
        <v>94.545454545454504</v>
      </c>
      <c r="E857" s="2">
        <v>296</v>
      </c>
      <c r="F857" s="27">
        <v>2.6325385320040201E-3</v>
      </c>
      <c r="G857" s="14">
        <v>83.636363636363598</v>
      </c>
      <c r="H857" s="2">
        <v>354</v>
      </c>
      <c r="I857" s="27">
        <v>2.9856285001012076E-3</v>
      </c>
      <c r="J857" s="14">
        <v>92.121212121212125</v>
      </c>
      <c r="K857" s="27">
        <v>-0.16901408450704225</v>
      </c>
      <c r="L857" s="2">
        <v>779</v>
      </c>
      <c r="M857" s="27">
        <v>3.1404072451089869E-3</v>
      </c>
      <c r="N857" s="2">
        <v>127.87878787878699</v>
      </c>
      <c r="O857" s="2">
        <v>666</v>
      </c>
      <c r="P857" s="27">
        <v>2.5644974971120523E-3</v>
      </c>
      <c r="Q857" s="14">
        <v>121.212121212121</v>
      </c>
      <c r="R857" s="2">
        <v>770</v>
      </c>
      <c r="S857" s="27">
        <v>2.8147801547032418E-3</v>
      </c>
      <c r="T857" s="14">
        <v>159.39393939393941</v>
      </c>
      <c r="U857" s="27">
        <v>-1.1553273427471117E-2</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1868</v>
      </c>
      <c r="B858" s="2">
        <v>165</v>
      </c>
      <c r="C858" s="27">
        <v>1.5617900954111768E-3</v>
      </c>
      <c r="D858" s="2">
        <v>64.848484848484802</v>
      </c>
      <c r="E858" s="2">
        <v>296</v>
      </c>
      <c r="F858" s="27">
        <v>2.6325385320040201E-3</v>
      </c>
      <c r="G858" s="14">
        <v>84.848484848484802</v>
      </c>
      <c r="H858" s="2">
        <v>317</v>
      </c>
      <c r="I858" s="27">
        <v>2.6735712839889348E-3</v>
      </c>
      <c r="J858" s="14">
        <v>89.696969696969703</v>
      </c>
      <c r="K858" s="27">
        <v>0.92121212121212126</v>
      </c>
      <c r="L858" s="2">
        <v>478</v>
      </c>
      <c r="M858" s="27">
        <v>1.9269764610553219E-3</v>
      </c>
      <c r="N858" s="2">
        <v>95.151515151515099</v>
      </c>
      <c r="O858" s="2">
        <v>511</v>
      </c>
      <c r="P858" s="27">
        <v>1.9676549865229112E-3</v>
      </c>
      <c r="Q858" s="14">
        <v>104.84848484848401</v>
      </c>
      <c r="R858" s="2">
        <v>531</v>
      </c>
      <c r="S858" s="27">
        <v>1.9411016391524952E-3</v>
      </c>
      <c r="T858" s="14">
        <v>132.12121212121212</v>
      </c>
      <c r="U858" s="27">
        <v>0.11087866108786611</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1869</v>
      </c>
      <c r="B859" s="2">
        <v>542</v>
      </c>
      <c r="C859" s="27">
        <v>5.1302438285627744E-3</v>
      </c>
      <c r="D859" s="2">
        <v>101.818181818181</v>
      </c>
      <c r="E859" s="2">
        <v>432</v>
      </c>
      <c r="F859" s="27">
        <v>3.8420832629247857E-3</v>
      </c>
      <c r="G859" s="14">
        <v>92.121212121212096</v>
      </c>
      <c r="H859" s="2">
        <v>600</v>
      </c>
      <c r="I859" s="27">
        <v>5.060387288307132E-3</v>
      </c>
      <c r="J859" s="14">
        <v>135.75757575757575</v>
      </c>
      <c r="K859" s="27">
        <v>0.1070110701107011</v>
      </c>
      <c r="L859" s="2">
        <v>1127</v>
      </c>
      <c r="M859" s="27">
        <v>4.5433106100613973E-3</v>
      </c>
      <c r="N859" s="2">
        <v>152.12121212121201</v>
      </c>
      <c r="O859" s="2">
        <v>734</v>
      </c>
      <c r="P859" s="27">
        <v>2.8263380824027724E-3</v>
      </c>
      <c r="Q859" s="14">
        <v>123.030303030303</v>
      </c>
      <c r="R859" s="2">
        <v>1130</v>
      </c>
      <c r="S859" s="27">
        <v>4.1307812659930688E-3</v>
      </c>
      <c r="T859" s="14">
        <v>176.96969696969697</v>
      </c>
      <c r="U859" s="27">
        <v>2.6619343389529724E-3</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1870</v>
      </c>
      <c r="B860" s="2">
        <v>496</v>
      </c>
      <c r="C860" s="27">
        <v>4.6948356807511738E-3</v>
      </c>
      <c r="D860" s="2">
        <v>90.303030303030297</v>
      </c>
      <c r="E860" s="2">
        <v>602</v>
      </c>
      <c r="F860" s="27">
        <v>5.3540141765757434E-3</v>
      </c>
      <c r="G860" s="14">
        <v>115.151515151515</v>
      </c>
      <c r="H860" s="2">
        <v>526</v>
      </c>
      <c r="I860" s="27">
        <v>4.4362728560825857E-3</v>
      </c>
      <c r="J860" s="14">
        <v>115.15151515151516</v>
      </c>
      <c r="K860" s="27">
        <v>6.0483870967741937E-2</v>
      </c>
      <c r="L860" s="2">
        <v>1114</v>
      </c>
      <c r="M860" s="27">
        <v>4.4909033004511059E-3</v>
      </c>
      <c r="N860" s="2">
        <v>128.48484848484799</v>
      </c>
      <c r="O860" s="2">
        <v>995</v>
      </c>
      <c r="P860" s="27">
        <v>3.831343858298036E-3</v>
      </c>
      <c r="Q860" s="14">
        <v>150.30303030303</v>
      </c>
      <c r="R860" s="2">
        <v>949</v>
      </c>
      <c r="S860" s="27">
        <v>3.4691251517056836E-3</v>
      </c>
      <c r="T860" s="14">
        <v>157.57575757575759</v>
      </c>
      <c r="U860" s="27">
        <v>-0.14811490125673249</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1871</v>
      </c>
      <c r="B861" s="2">
        <v>330</v>
      </c>
      <c r="C861" s="27">
        <v>3.1235801908223535E-3</v>
      </c>
      <c r="D861" s="2">
        <v>83.636363636363598</v>
      </c>
      <c r="E861" s="2">
        <v>461</v>
      </c>
      <c r="F861" s="27">
        <v>4.1000008893711257E-3</v>
      </c>
      <c r="G861" s="14">
        <v>78.181818181818201</v>
      </c>
      <c r="H861" s="2">
        <v>226</v>
      </c>
      <c r="I861" s="27">
        <v>1.9060792119290197E-3</v>
      </c>
      <c r="J861" s="14">
        <v>66.060606060606062</v>
      </c>
      <c r="K861" s="27">
        <v>-0.31515151515151513</v>
      </c>
      <c r="L861" s="2">
        <v>809</v>
      </c>
      <c r="M861" s="27">
        <v>3.2613471903635053E-3</v>
      </c>
      <c r="N861" s="2">
        <v>123.636363636363</v>
      </c>
      <c r="O861" s="2">
        <v>772</v>
      </c>
      <c r="P861" s="27">
        <v>2.9726607624181748E-3</v>
      </c>
      <c r="Q861" s="14">
        <v>109.09090909090899</v>
      </c>
      <c r="R861" s="2">
        <v>484</v>
      </c>
      <c r="S861" s="27">
        <v>1.7692903829563233E-3</v>
      </c>
      <c r="T861" s="14">
        <v>110.30303030303031</v>
      </c>
      <c r="U861" s="27">
        <v>-0.40173053152039556</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1872</v>
      </c>
      <c r="B862" s="2">
        <v>58</v>
      </c>
      <c r="C862" s="27">
        <v>5.4899288202332275E-4</v>
      </c>
      <c r="D862" s="2">
        <v>38.787878787878697</v>
      </c>
      <c r="E862" s="2">
        <v>108</v>
      </c>
      <c r="F862" s="27">
        <v>9.6052081573119643E-4</v>
      </c>
      <c r="G862" s="14">
        <v>46.6666666666666</v>
      </c>
      <c r="H862" s="2">
        <v>359</v>
      </c>
      <c r="I862" s="27">
        <v>3.0277983941704337E-3</v>
      </c>
      <c r="J862" s="14">
        <v>96.363636363636374</v>
      </c>
      <c r="K862" s="27">
        <v>5.1896551724137927</v>
      </c>
      <c r="L862" s="2">
        <v>253</v>
      </c>
      <c r="M862" s="27">
        <v>1.019926871646436E-3</v>
      </c>
      <c r="N862" s="2">
        <v>81.818181818181799</v>
      </c>
      <c r="O862" s="2">
        <v>397</v>
      </c>
      <c r="P862" s="27">
        <v>1.5286869464767039E-3</v>
      </c>
      <c r="Q862" s="14">
        <v>177.575757575757</v>
      </c>
      <c r="R862" s="2">
        <v>525</v>
      </c>
      <c r="S862" s="27">
        <v>1.9191682872976648E-3</v>
      </c>
      <c r="T862" s="14">
        <v>116.96969696969698</v>
      </c>
      <c r="U862" s="27">
        <v>1.075098814229249</v>
      </c>
      <c r="V862" s="2">
        <v>17071</v>
      </c>
      <c r="W862" s="27">
        <v>1E-3</v>
      </c>
      <c r="X862" s="2">
        <v>641</v>
      </c>
      <c r="Y862" s="2">
        <v>12454</v>
      </c>
      <c r="Z862" s="27">
        <v>1E-3</v>
      </c>
      <c r="AA862" s="14">
        <v>459.39</v>
      </c>
      <c r="AB862" s="2">
        <v>19282</v>
      </c>
      <c r="AC862" s="27">
        <v>1E-3</v>
      </c>
      <c r="AD862" s="14">
        <v>781.21</v>
      </c>
      <c r="AE862" s="27">
        <v>0.13</v>
      </c>
    </row>
    <row r="863" spans="1:31" x14ac:dyDescent="0.3">
      <c r="A863" t="s">
        <v>1873</v>
      </c>
      <c r="B863" s="2">
        <v>21</v>
      </c>
      <c r="C863" s="27">
        <v>1.987732848705134E-4</v>
      </c>
      <c r="D863" s="2">
        <v>21.2121212121212</v>
      </c>
      <c r="E863" s="2">
        <v>100</v>
      </c>
      <c r="F863" s="27">
        <v>8.893711256770338E-4</v>
      </c>
      <c r="G863" s="14">
        <v>44.848484848484802</v>
      </c>
      <c r="H863" s="2">
        <v>61</v>
      </c>
      <c r="I863" s="27">
        <v>5.1447270764455838E-4</v>
      </c>
      <c r="J863" s="14">
        <v>34.545454545454547</v>
      </c>
      <c r="K863" s="27">
        <v>1.9047619047619047</v>
      </c>
      <c r="L863" s="2">
        <v>93</v>
      </c>
      <c r="M863" s="27">
        <v>3.7491383028900616E-4</v>
      </c>
      <c r="N863" s="2">
        <v>49.696969696969703</v>
      </c>
      <c r="O863" s="2">
        <v>123</v>
      </c>
      <c r="P863" s="27">
        <v>4.7362341162880244E-4</v>
      </c>
      <c r="Q863" s="14">
        <v>47.272727272727202</v>
      </c>
      <c r="R863" s="2">
        <v>101</v>
      </c>
      <c r="S863" s="27">
        <v>3.6921142288964598E-4</v>
      </c>
      <c r="T863" s="14">
        <v>49.090909090909093</v>
      </c>
      <c r="U863" s="27">
        <v>8.6021505376344093E-2</v>
      </c>
      <c r="V863" s="2">
        <v>7599</v>
      </c>
      <c r="W863" s="27">
        <v>1E-3</v>
      </c>
      <c r="X863" s="2">
        <v>375</v>
      </c>
      <c r="Y863" s="2">
        <v>5778</v>
      </c>
      <c r="Z863" s="27">
        <v>0</v>
      </c>
      <c r="AA863" s="14">
        <v>326.67</v>
      </c>
      <c r="AB863" s="2">
        <v>11093</v>
      </c>
      <c r="AC863" s="27">
        <v>1E-3</v>
      </c>
      <c r="AD863" s="14">
        <v>616.36</v>
      </c>
      <c r="AE863" s="27">
        <v>0.46</v>
      </c>
    </row>
    <row r="864" spans="1:31" x14ac:dyDescent="0.3">
      <c r="A864" t="s">
        <v>1874</v>
      </c>
      <c r="B864" s="2">
        <v>71</v>
      </c>
      <c r="C864" s="27">
        <v>6.7204301075268823E-4</v>
      </c>
      <c r="D864" s="2">
        <v>35.151515151515099</v>
      </c>
      <c r="E864" s="2">
        <v>50</v>
      </c>
      <c r="F864" s="27">
        <v>4.446855628385169E-4</v>
      </c>
      <c r="G864" s="14">
        <v>25.4545454545454</v>
      </c>
      <c r="H864" s="2">
        <v>23</v>
      </c>
      <c r="I864" s="27">
        <v>1.9398151271844005E-4</v>
      </c>
      <c r="J864" s="14">
        <v>20</v>
      </c>
      <c r="K864" s="197">
        <v>-0.676056338028169</v>
      </c>
      <c r="L864" s="2">
        <v>114</v>
      </c>
      <c r="M864" s="27">
        <v>4.5957179196716886E-4</v>
      </c>
      <c r="N864" s="2">
        <v>43.636363636363598</v>
      </c>
      <c r="O864" s="2">
        <v>125</v>
      </c>
      <c r="P864" s="27">
        <v>4.8132460531382363E-4</v>
      </c>
      <c r="Q864" s="14">
        <v>46.6666666666666</v>
      </c>
      <c r="R864" s="2">
        <v>23</v>
      </c>
      <c r="S864" s="27">
        <v>8.4077848776850075E-5</v>
      </c>
      <c r="T864" s="14">
        <v>20</v>
      </c>
      <c r="U864" s="27">
        <v>-0.79824561403508776</v>
      </c>
      <c r="V864" s="2">
        <v>5781</v>
      </c>
      <c r="W864" s="27">
        <v>0</v>
      </c>
      <c r="X864" s="2">
        <v>350</v>
      </c>
      <c r="Y864" s="2">
        <v>5015</v>
      </c>
      <c r="Z864" s="27">
        <v>0</v>
      </c>
      <c r="AA864" s="14">
        <v>312.12</v>
      </c>
      <c r="AB864" s="2">
        <v>10009</v>
      </c>
      <c r="AC864" s="27">
        <v>1E-3</v>
      </c>
      <c r="AD864" s="14">
        <v>487.27</v>
      </c>
      <c r="AE864" s="27">
        <v>0.73099999999999998</v>
      </c>
    </row>
    <row r="865" spans="1:31" x14ac:dyDescent="0.3">
      <c r="A865" t="s">
        <v>1875</v>
      </c>
      <c r="B865" s="2">
        <v>10</v>
      </c>
      <c r="C865" s="27">
        <v>9.4653945176434952E-5</v>
      </c>
      <c r="D865" s="2">
        <v>10.909090909090899</v>
      </c>
      <c r="E865" s="2">
        <v>9</v>
      </c>
      <c r="F865" s="27">
        <v>8.0043401310933045E-5</v>
      </c>
      <c r="G865" s="14">
        <v>8.4848484848484809</v>
      </c>
      <c r="H865" s="2">
        <v>16</v>
      </c>
      <c r="I865" s="27">
        <v>1.3494366102152351E-4</v>
      </c>
      <c r="J865" s="14">
        <v>15.151515151515152</v>
      </c>
      <c r="K865" s="27">
        <v>0.6</v>
      </c>
      <c r="L865" s="2">
        <v>34</v>
      </c>
      <c r="M865" s="27">
        <v>1.3706527128845388E-4</v>
      </c>
      <c r="N865" s="2">
        <v>24.2424242424242</v>
      </c>
      <c r="O865" s="2">
        <v>9</v>
      </c>
      <c r="P865" s="27">
        <v>3.46553715825953E-5</v>
      </c>
      <c r="Q865" s="14">
        <v>8.4848484848484809</v>
      </c>
      <c r="R865" s="2">
        <v>27</v>
      </c>
      <c r="S865" s="27">
        <v>9.8700083346737051E-5</v>
      </c>
      <c r="T865" s="14">
        <v>18.787878787878789</v>
      </c>
      <c r="U865" s="27">
        <v>-0.20588235294117646</v>
      </c>
      <c r="V865" s="2">
        <v>3181</v>
      </c>
      <c r="W865" s="27">
        <v>0</v>
      </c>
      <c r="X865" s="2">
        <v>245</v>
      </c>
      <c r="Y865" s="2">
        <v>3438</v>
      </c>
      <c r="Z865" s="27">
        <v>0</v>
      </c>
      <c r="AA865" s="14">
        <v>238.18</v>
      </c>
      <c r="AB865" s="2">
        <v>9549</v>
      </c>
      <c r="AC865" s="27">
        <v>1E-3</v>
      </c>
      <c r="AD865" s="14">
        <v>452.12</v>
      </c>
      <c r="AE865" s="27">
        <v>2.0019999999999998</v>
      </c>
    </row>
    <row r="866" spans="1:31" x14ac:dyDescent="0.3">
      <c r="A866" t="s">
        <v>1876</v>
      </c>
      <c r="B866" s="2">
        <v>45541</v>
      </c>
      <c r="C866" s="27">
        <v>0.43106353172800244</v>
      </c>
      <c r="D866" s="2">
        <v>623.030303030303</v>
      </c>
      <c r="E866" s="2">
        <v>46676</v>
      </c>
      <c r="F866" s="27">
        <v>0.41512286662101228</v>
      </c>
      <c r="G866" s="14">
        <v>593.33333333333303</v>
      </c>
      <c r="H866" s="2">
        <v>48946</v>
      </c>
      <c r="I866" s="27">
        <v>0.41280952702246809</v>
      </c>
      <c r="J866" s="14">
        <v>710.90909090909099</v>
      </c>
      <c r="K866" s="27">
        <v>7.4767791660262178E-2</v>
      </c>
      <c r="L866" s="2">
        <v>97094</v>
      </c>
      <c r="M866" s="27">
        <v>0.39141810148473938</v>
      </c>
      <c r="N866" s="2">
        <v>936.969696969697</v>
      </c>
      <c r="O866" s="2">
        <v>99483</v>
      </c>
      <c r="P866" s="27">
        <v>0.38306892568348094</v>
      </c>
      <c r="Q866" s="14">
        <v>818.78787878787898</v>
      </c>
      <c r="R866" s="2">
        <v>104237</v>
      </c>
      <c r="S866" s="27">
        <v>0.381044466215327</v>
      </c>
      <c r="T866" s="14">
        <v>811.51515151515162</v>
      </c>
      <c r="U866" s="27">
        <v>7.3567882670401874E-2</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1860</v>
      </c>
      <c r="B867" s="2">
        <v>2197</v>
      </c>
      <c r="C867" s="27">
        <v>2.0795471755262758E-2</v>
      </c>
      <c r="D867" s="2">
        <v>216.363636363636</v>
      </c>
      <c r="E867" s="2">
        <v>2946</v>
      </c>
      <c r="F867" s="27">
        <v>2.6200873362445413E-2</v>
      </c>
      <c r="G867" s="14">
        <v>265.45454545454498</v>
      </c>
      <c r="H867" s="2">
        <v>2259</v>
      </c>
      <c r="I867" s="27">
        <v>1.9052358140476351E-2</v>
      </c>
      <c r="J867" s="14">
        <v>282.42424242424244</v>
      </c>
      <c r="K867" s="27">
        <v>2.8220300409649523E-2</v>
      </c>
      <c r="L867" s="2">
        <v>5914</v>
      </c>
      <c r="M867" s="27">
        <v>2.3841294541174004E-2</v>
      </c>
      <c r="N867" s="2">
        <v>352.72727272727201</v>
      </c>
      <c r="O867" s="2">
        <v>7050</v>
      </c>
      <c r="P867" s="27">
        <v>2.7146707739699655E-2</v>
      </c>
      <c r="Q867" s="14">
        <v>444.84848484848402</v>
      </c>
      <c r="R867" s="2">
        <v>5582</v>
      </c>
      <c r="S867" s="27">
        <v>2.0405328342277266E-2</v>
      </c>
      <c r="T867" s="14">
        <v>437.57575757575762</v>
      </c>
      <c r="U867" s="27">
        <v>-5.6137977680081164E-2</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1861</v>
      </c>
      <c r="B868" s="2">
        <v>1965</v>
      </c>
      <c r="C868" s="27">
        <v>1.8599500227169469E-2</v>
      </c>
      <c r="D868" s="2">
        <v>207.272727272727</v>
      </c>
      <c r="E868" s="2">
        <v>2213</v>
      </c>
      <c r="F868" s="27">
        <v>1.9681783011232756E-2</v>
      </c>
      <c r="G868" s="14">
        <v>190.30303030303</v>
      </c>
      <c r="H868" s="2">
        <v>1703</v>
      </c>
      <c r="I868" s="27">
        <v>1.4363065919978409E-2</v>
      </c>
      <c r="J868" s="14">
        <v>212.12121212121212</v>
      </c>
      <c r="K868" s="27">
        <v>-0.13333333333333333</v>
      </c>
      <c r="L868" s="2">
        <v>5750</v>
      </c>
      <c r="M868" s="27">
        <v>2.3180156173782638E-2</v>
      </c>
      <c r="N868" s="2">
        <v>335.15151515151501</v>
      </c>
      <c r="O868" s="2">
        <v>5507</v>
      </c>
      <c r="P868" s="27">
        <v>2.1205236811705816E-2</v>
      </c>
      <c r="Q868" s="14">
        <v>329.69696969696901</v>
      </c>
      <c r="R868" s="2">
        <v>4329</v>
      </c>
      <c r="S868" s="27">
        <v>1.5824913363260175E-2</v>
      </c>
      <c r="T868" s="14">
        <v>359.39393939393943</v>
      </c>
      <c r="U868" s="27">
        <v>-0.24713043478260868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1862</v>
      </c>
      <c r="B869" s="2">
        <v>2116</v>
      </c>
      <c r="C869" s="27">
        <v>2.0028774799333637E-2</v>
      </c>
      <c r="D869" s="2">
        <v>218.78787878787799</v>
      </c>
      <c r="E869" s="2">
        <v>1988</v>
      </c>
      <c r="F869" s="27">
        <v>1.768069797845943E-2</v>
      </c>
      <c r="G869" s="14">
        <v>229.69696969696901</v>
      </c>
      <c r="H869" s="2">
        <v>1488</v>
      </c>
      <c r="I869" s="27">
        <v>1.2549760475001687E-2</v>
      </c>
      <c r="J869" s="14">
        <v>193.33333333333334</v>
      </c>
      <c r="K869" s="27">
        <v>-0.29678638941398866</v>
      </c>
      <c r="L869" s="2">
        <v>5349</v>
      </c>
      <c r="M869" s="27">
        <v>2.1563592238880581E-2</v>
      </c>
      <c r="N869" s="2">
        <v>390.90909090909099</v>
      </c>
      <c r="O869" s="2">
        <v>5676</v>
      </c>
      <c r="P869" s="27">
        <v>2.1855987678090105E-2</v>
      </c>
      <c r="Q869" s="14">
        <v>350.90909090909003</v>
      </c>
      <c r="R869" s="2">
        <v>4515</v>
      </c>
      <c r="S869" s="27">
        <v>1.6504847270759918E-2</v>
      </c>
      <c r="T869" s="14">
        <v>331.51515151515156</v>
      </c>
      <c r="U869" s="27">
        <v>-0.15591699383062255</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1863</v>
      </c>
      <c r="B870" s="2">
        <v>2107</v>
      </c>
      <c r="C870" s="27">
        <v>1.9943586248674844E-2</v>
      </c>
      <c r="D870" s="2">
        <v>210.90909090909</v>
      </c>
      <c r="E870" s="2">
        <v>2214</v>
      </c>
      <c r="F870" s="27">
        <v>1.9690676722489527E-2</v>
      </c>
      <c r="G870" s="14">
        <v>244.24242424242399</v>
      </c>
      <c r="H870" s="2">
        <v>1523</v>
      </c>
      <c r="I870" s="27">
        <v>1.284494973348627E-2</v>
      </c>
      <c r="J870" s="14">
        <v>214.54545454545456</v>
      </c>
      <c r="K870" s="27">
        <v>-0.27717133364973895</v>
      </c>
      <c r="L870" s="2">
        <v>5711</v>
      </c>
      <c r="M870" s="27">
        <v>2.3022934244951766E-2</v>
      </c>
      <c r="N870" s="2">
        <v>323.636363636363</v>
      </c>
      <c r="O870" s="2">
        <v>6232</v>
      </c>
      <c r="P870" s="27">
        <v>2.3996919522525993E-2</v>
      </c>
      <c r="Q870" s="14">
        <v>370.90909090909003</v>
      </c>
      <c r="R870" s="2">
        <v>4507</v>
      </c>
      <c r="S870" s="27">
        <v>1.6475602801620144E-2</v>
      </c>
      <c r="T870" s="14">
        <v>335.75757575757575</v>
      </c>
      <c r="U870" s="27">
        <v>-0.21082122220276658</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1864</v>
      </c>
      <c r="B871" s="2">
        <v>2316</v>
      </c>
      <c r="C871" s="27">
        <v>2.1921853702862336E-2</v>
      </c>
      <c r="D871" s="2">
        <v>221.21212121212099</v>
      </c>
      <c r="E871" s="2">
        <v>2120</v>
      </c>
      <c r="F871" s="27">
        <v>1.8854667864353115E-2</v>
      </c>
      <c r="G871" s="14">
        <v>200</v>
      </c>
      <c r="H871" s="2">
        <v>2559</v>
      </c>
      <c r="I871" s="27">
        <v>2.1582551784629918E-2</v>
      </c>
      <c r="J871" s="14">
        <v>369.09090909090912</v>
      </c>
      <c r="K871" s="27">
        <v>0.10492227979274611</v>
      </c>
      <c r="L871" s="2">
        <v>5583</v>
      </c>
      <c r="M871" s="27">
        <v>2.2506923811865823E-2</v>
      </c>
      <c r="N871" s="2">
        <v>346.666666666666</v>
      </c>
      <c r="O871" s="2">
        <v>5988</v>
      </c>
      <c r="P871" s="27">
        <v>2.3057373892953408E-2</v>
      </c>
      <c r="Q871" s="14">
        <v>396.969696969697</v>
      </c>
      <c r="R871" s="2">
        <v>5722</v>
      </c>
      <c r="S871" s="27">
        <v>2.091710655222331E-2</v>
      </c>
      <c r="T871" s="14">
        <v>487.87878787878793</v>
      </c>
      <c r="U871" s="27">
        <v>2.4897008776643383E-2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1865</v>
      </c>
      <c r="B872" s="2">
        <v>2655</v>
      </c>
      <c r="C872" s="27">
        <v>2.513062244434348E-2</v>
      </c>
      <c r="D872" s="2">
        <v>210.30303030303</v>
      </c>
      <c r="E872" s="2">
        <v>2256</v>
      </c>
      <c r="F872" s="27">
        <v>2.006421259527388E-2</v>
      </c>
      <c r="G872" s="14">
        <v>215.15151515151501</v>
      </c>
      <c r="H872" s="2">
        <v>2056</v>
      </c>
      <c r="I872" s="27">
        <v>1.734026044126577E-2</v>
      </c>
      <c r="J872" s="14">
        <v>241.21212121212122</v>
      </c>
      <c r="K872" s="27">
        <v>-0.22561205273069679</v>
      </c>
      <c r="L872" s="2">
        <v>5937</v>
      </c>
      <c r="M872" s="27">
        <v>2.3934015165869134E-2</v>
      </c>
      <c r="N872" s="2">
        <v>356.969696969697</v>
      </c>
      <c r="O872" s="2">
        <v>5703</v>
      </c>
      <c r="P872" s="27">
        <v>2.195995379283789E-2</v>
      </c>
      <c r="Q872" s="14">
        <v>379.39393939393898</v>
      </c>
      <c r="R872" s="2">
        <v>5822</v>
      </c>
      <c r="S872" s="27">
        <v>2.1282662416470484E-2</v>
      </c>
      <c r="T872" s="14">
        <v>401.21212121212125</v>
      </c>
      <c r="U872" s="27">
        <v>-1.9370052214923363E-2</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1866</v>
      </c>
      <c r="B873" s="2">
        <v>2350</v>
      </c>
      <c r="C873" s="27">
        <v>2.2243677116462215E-2</v>
      </c>
      <c r="D873" s="2">
        <v>222.42424242424201</v>
      </c>
      <c r="E873" s="2">
        <v>2016</v>
      </c>
      <c r="F873" s="27">
        <v>1.7929721893649001E-2</v>
      </c>
      <c r="G873" s="14">
        <v>255.15151515151501</v>
      </c>
      <c r="H873" s="2">
        <v>2092</v>
      </c>
      <c r="I873" s="27">
        <v>1.76438836785642E-2</v>
      </c>
      <c r="J873" s="14">
        <v>264.84848484848487</v>
      </c>
      <c r="K873" s="27">
        <v>-0.10978723404255319</v>
      </c>
      <c r="L873" s="2">
        <v>5038</v>
      </c>
      <c r="M873" s="27">
        <v>2.0309848139742074E-2</v>
      </c>
      <c r="N873" s="2">
        <v>285.45454545454498</v>
      </c>
      <c r="O873" s="2">
        <v>5269</v>
      </c>
      <c r="P873" s="27">
        <v>2.0288794763188293E-2</v>
      </c>
      <c r="Q873" s="14">
        <v>344.24242424242402</v>
      </c>
      <c r="R873" s="2">
        <v>5049</v>
      </c>
      <c r="S873" s="27">
        <v>1.8456915585839829E-2</v>
      </c>
      <c r="T873" s="14">
        <v>359.39393939393943</v>
      </c>
      <c r="U873" s="27">
        <v>2.1834061135371178E-3</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1867</v>
      </c>
      <c r="B874" s="2">
        <v>2351</v>
      </c>
      <c r="C874" s="27">
        <v>2.2253142510979859E-2</v>
      </c>
      <c r="D874" s="2">
        <v>244.84848484848399</v>
      </c>
      <c r="E874" s="2">
        <v>1933</v>
      </c>
      <c r="F874" s="27">
        <v>1.7191543859337063E-2</v>
      </c>
      <c r="G874" s="14">
        <v>209.69696969696901</v>
      </c>
      <c r="H874" s="2">
        <v>1702</v>
      </c>
      <c r="I874" s="27">
        <v>1.4354631941164564E-2</v>
      </c>
      <c r="J874" s="14">
        <v>206.06060606060606</v>
      </c>
      <c r="K874" s="27">
        <v>-0.27605274351339854</v>
      </c>
      <c r="L874" s="2">
        <v>5569</v>
      </c>
      <c r="M874" s="27">
        <v>2.2450485170747048E-2</v>
      </c>
      <c r="N874" s="2">
        <v>367.27272727272702</v>
      </c>
      <c r="O874" s="2">
        <v>4363</v>
      </c>
      <c r="P874" s="27">
        <v>1.6800154023873699E-2</v>
      </c>
      <c r="Q874" s="14">
        <v>318.78787878787801</v>
      </c>
      <c r="R874" s="2">
        <v>4556</v>
      </c>
      <c r="S874" s="27">
        <v>1.6654725175101259E-2</v>
      </c>
      <c r="T874" s="14">
        <v>332.72727272727275</v>
      </c>
      <c r="U874" s="27">
        <v>-0.18189980247800322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1868</v>
      </c>
      <c r="B875" s="2">
        <v>2165</v>
      </c>
      <c r="C875" s="27">
        <v>2.0492579130698168E-2</v>
      </c>
      <c r="D875" s="2">
        <v>203.636363636363</v>
      </c>
      <c r="E875" s="2">
        <v>1580</v>
      </c>
      <c r="F875" s="27">
        <v>1.4052063785697134E-2</v>
      </c>
      <c r="G875" s="14">
        <v>212.12121212121201</v>
      </c>
      <c r="H875" s="2">
        <v>1796</v>
      </c>
      <c r="I875" s="27">
        <v>1.5147425949666015E-2</v>
      </c>
      <c r="J875" s="14">
        <v>245.45454545454547</v>
      </c>
      <c r="K875" s="27">
        <v>-0.17043879907621248</v>
      </c>
      <c r="L875" s="2">
        <v>4656</v>
      </c>
      <c r="M875" s="27">
        <v>1.8769879503501213E-2</v>
      </c>
      <c r="N875" s="2">
        <v>252.72727272727201</v>
      </c>
      <c r="O875" s="2">
        <v>3805</v>
      </c>
      <c r="P875" s="27">
        <v>1.4651520985752791E-2</v>
      </c>
      <c r="Q875" s="14">
        <v>313.93939393939303</v>
      </c>
      <c r="R875" s="2">
        <v>4499</v>
      </c>
      <c r="S875" s="27">
        <v>1.6446358332480371E-2</v>
      </c>
      <c r="T875" s="14">
        <v>433.93939393939394</v>
      </c>
      <c r="U875" s="27">
        <v>-3.3719931271477661E-2</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1869</v>
      </c>
      <c r="B876" s="2">
        <v>4128</v>
      </c>
      <c r="C876" s="27">
        <v>3.9073148568832351E-2</v>
      </c>
      <c r="D876" s="2">
        <v>293.33333333333297</v>
      </c>
      <c r="E876" s="2">
        <v>4068</v>
      </c>
      <c r="F876" s="27">
        <v>3.6179617392541732E-2</v>
      </c>
      <c r="G876" s="14">
        <v>341.81818181818102</v>
      </c>
      <c r="H876" s="2">
        <v>3584</v>
      </c>
      <c r="I876" s="27">
        <v>3.0227380068821266E-2</v>
      </c>
      <c r="J876" s="14">
        <v>356.36363636363637</v>
      </c>
      <c r="K876" s="27">
        <v>-0.13178294573643412</v>
      </c>
      <c r="L876" s="2">
        <v>8965</v>
      </c>
      <c r="M876" s="27">
        <v>3.6140886973558495E-2</v>
      </c>
      <c r="N876" s="2">
        <v>436.36363636363598</v>
      </c>
      <c r="O876" s="2">
        <v>8014</v>
      </c>
      <c r="P876" s="27">
        <v>3.0858683095879861E-2</v>
      </c>
      <c r="Q876" s="14">
        <v>404.84848484848402</v>
      </c>
      <c r="R876" s="2">
        <v>7781</v>
      </c>
      <c r="S876" s="27">
        <v>2.8443901797072627E-2</v>
      </c>
      <c r="T876" s="14">
        <v>520</v>
      </c>
      <c r="U876" s="27">
        <v>-0.13206915783602899</v>
      </c>
      <c r="V876" s="2">
        <v>382846</v>
      </c>
      <c r="W876" s="27">
        <v>3.1E-2</v>
      </c>
      <c r="X876" s="2">
        <v>2788</v>
      </c>
      <c r="Y876" s="2">
        <v>347715</v>
      </c>
      <c r="Z876" s="27">
        <v>2.7E-2</v>
      </c>
      <c r="AA876" s="14">
        <v>2281.21</v>
      </c>
      <c r="AB876" s="2">
        <v>300078</v>
      </c>
      <c r="AC876" s="27">
        <v>2.3E-2</v>
      </c>
      <c r="AD876" s="14">
        <v>2839.39</v>
      </c>
      <c r="AE876" s="27">
        <v>-0.216</v>
      </c>
    </row>
    <row r="877" spans="1:31" x14ac:dyDescent="0.3">
      <c r="A877" t="s">
        <v>1870</v>
      </c>
      <c r="B877" s="2">
        <v>5270</v>
      </c>
      <c r="C877" s="27">
        <v>4.9882629107981219E-2</v>
      </c>
      <c r="D877" s="2">
        <v>278.18181818181802</v>
      </c>
      <c r="E877" s="2">
        <v>5317</v>
      </c>
      <c r="F877" s="27">
        <v>4.7287862752247889E-2</v>
      </c>
      <c r="G877" s="14">
        <v>288.48484848484799</v>
      </c>
      <c r="H877" s="2">
        <v>5938</v>
      </c>
      <c r="I877" s="27">
        <v>5.0080966196612911E-2</v>
      </c>
      <c r="J877" s="14">
        <v>457.57575757575762</v>
      </c>
      <c r="K877" s="27">
        <v>0.1267552182163188</v>
      </c>
      <c r="L877" s="2">
        <v>10671</v>
      </c>
      <c r="M877" s="27">
        <v>4.3018338527032095E-2</v>
      </c>
      <c r="N877" s="2">
        <v>423.030303030303</v>
      </c>
      <c r="O877" s="2">
        <v>11112</v>
      </c>
      <c r="P877" s="27">
        <v>4.2787832113977665E-2</v>
      </c>
      <c r="Q877" s="14">
        <v>484.24242424242402</v>
      </c>
      <c r="R877" s="2">
        <v>11704</v>
      </c>
      <c r="S877" s="27">
        <v>4.2784658351489271E-2</v>
      </c>
      <c r="T877" s="14">
        <v>645.4545454545455</v>
      </c>
      <c r="U877" s="27">
        <v>9.6804423203073753E-2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1871</v>
      </c>
      <c r="B878" s="2">
        <v>6885</v>
      </c>
      <c r="C878" s="27">
        <v>6.5169241253975468E-2</v>
      </c>
      <c r="D878" s="2">
        <v>342.42424242424198</v>
      </c>
      <c r="E878" s="2">
        <v>7106</v>
      </c>
      <c r="F878" s="27">
        <v>6.3198712190610018E-2</v>
      </c>
      <c r="G878" s="14">
        <v>346.666666666666</v>
      </c>
      <c r="H878" s="2">
        <v>7872</v>
      </c>
      <c r="I878" s="27">
        <v>6.6392281222589569E-2</v>
      </c>
      <c r="J878" s="14">
        <v>606.66666666666674</v>
      </c>
      <c r="K878" s="27">
        <v>0.14335511982570806</v>
      </c>
      <c r="L878" s="2">
        <v>12515</v>
      </c>
      <c r="M878" s="27">
        <v>5.0452113828676474E-2</v>
      </c>
      <c r="N878" s="2">
        <v>463.030303030303</v>
      </c>
      <c r="O878" s="2">
        <v>12573</v>
      </c>
      <c r="P878" s="27">
        <v>4.8413554100885638E-2</v>
      </c>
      <c r="Q878" s="14">
        <v>472.72727272727201</v>
      </c>
      <c r="R878" s="2">
        <v>15288</v>
      </c>
      <c r="S878" s="27">
        <v>5.5886180526107998E-2</v>
      </c>
      <c r="T878" s="14">
        <v>798.18181818181824</v>
      </c>
      <c r="U878" s="27">
        <v>0.22157411106671993</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1872</v>
      </c>
      <c r="B879" s="2">
        <v>4022</v>
      </c>
      <c r="C879" s="27">
        <v>3.806981674996214E-2</v>
      </c>
      <c r="D879" s="2">
        <v>234.54545454545399</v>
      </c>
      <c r="E879" s="2">
        <v>4413</v>
      </c>
      <c r="F879" s="27">
        <v>3.9247947776127501E-2</v>
      </c>
      <c r="G879" s="14">
        <v>336.969696969697</v>
      </c>
      <c r="H879" s="2">
        <v>5405</v>
      </c>
      <c r="I879" s="27">
        <v>4.5585655488833414E-2</v>
      </c>
      <c r="J879" s="14">
        <v>453.33333333333337</v>
      </c>
      <c r="K879" s="27">
        <v>0.34385877672799603</v>
      </c>
      <c r="L879" s="2">
        <v>6977</v>
      </c>
      <c r="M879" s="27">
        <v>2.812659993469243E-2</v>
      </c>
      <c r="N879" s="2">
        <v>346.666666666666</v>
      </c>
      <c r="O879" s="2">
        <v>7587</v>
      </c>
      <c r="P879" s="27">
        <v>2.9214478244127842E-2</v>
      </c>
      <c r="Q879" s="14">
        <v>456.36363636363598</v>
      </c>
      <c r="R879" s="2">
        <v>9160</v>
      </c>
      <c r="S879" s="27">
        <v>3.3484917165041164E-2</v>
      </c>
      <c r="T879" s="14">
        <v>561.21212121212125</v>
      </c>
      <c r="U879" s="27">
        <v>0.31288519420954564</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1873</v>
      </c>
      <c r="B880" s="2">
        <v>2554</v>
      </c>
      <c r="C880" s="27">
        <v>2.4174617598061488E-2</v>
      </c>
      <c r="D880" s="2">
        <v>223.030303030303</v>
      </c>
      <c r="E880" s="2">
        <v>2569</v>
      </c>
      <c r="F880" s="27">
        <v>2.2847944218642998E-2</v>
      </c>
      <c r="G880" s="14">
        <v>219.39393939393901</v>
      </c>
      <c r="H880" s="2">
        <v>3703</v>
      </c>
      <c r="I880" s="27">
        <v>3.1231023547668848E-2</v>
      </c>
      <c r="J880" s="14">
        <v>427.87878787878788</v>
      </c>
      <c r="K880" s="27">
        <v>0.44988253719655441</v>
      </c>
      <c r="L880" s="2">
        <v>4158</v>
      </c>
      <c r="M880" s="27">
        <v>1.6762276412276209E-2</v>
      </c>
      <c r="N880" s="2">
        <v>269.09090909090901</v>
      </c>
      <c r="O880" s="2">
        <v>4305</v>
      </c>
      <c r="P880" s="27">
        <v>1.6576819407008087E-2</v>
      </c>
      <c r="Q880" s="14">
        <v>316.36363636363598</v>
      </c>
      <c r="R880" s="2">
        <v>6049</v>
      </c>
      <c r="S880" s="27">
        <v>2.2112474228311571E-2</v>
      </c>
      <c r="T880" s="14">
        <v>493.93939393939394</v>
      </c>
      <c r="U880" s="27">
        <v>0.45478595478595479</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1874</v>
      </c>
      <c r="B881" s="2">
        <v>1418</v>
      </c>
      <c r="C881" s="27">
        <v>1.3421929426018477E-2</v>
      </c>
      <c r="D881" s="2">
        <v>166.06060606060601</v>
      </c>
      <c r="E881" s="2">
        <v>2656</v>
      </c>
      <c r="F881" s="27">
        <v>2.3621697097982015E-2</v>
      </c>
      <c r="G881" s="14">
        <v>253.93939393939399</v>
      </c>
      <c r="H881" s="2">
        <v>3087</v>
      </c>
      <c r="I881" s="27">
        <v>2.6035692598340193E-2</v>
      </c>
      <c r="J881" s="14">
        <v>274.54545454545456</v>
      </c>
      <c r="K881" s="27">
        <v>1.1770098730606489</v>
      </c>
      <c r="L881" s="2">
        <v>2627</v>
      </c>
      <c r="M881" s="27">
        <v>1.0590307872787303E-2</v>
      </c>
      <c r="N881" s="2">
        <v>205.45454545454501</v>
      </c>
      <c r="O881" s="2">
        <v>4192</v>
      </c>
      <c r="P881" s="27">
        <v>1.6141701963804388E-2</v>
      </c>
      <c r="Q881" s="14">
        <v>327.87878787878702</v>
      </c>
      <c r="R881" s="2">
        <v>5856</v>
      </c>
      <c r="S881" s="27">
        <v>2.1406951410314526E-2</v>
      </c>
      <c r="T881" s="14">
        <v>341.21212121212125</v>
      </c>
      <c r="U881" s="27">
        <v>1.2291587362009897</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1875</v>
      </c>
      <c r="B882" s="2">
        <v>1042</v>
      </c>
      <c r="C882" s="27">
        <v>9.8629410873845216E-3</v>
      </c>
      <c r="D882" s="2">
        <v>118.181818181818</v>
      </c>
      <c r="E882" s="2">
        <v>1281</v>
      </c>
      <c r="F882" s="27">
        <v>1.1392844119922802E-2</v>
      </c>
      <c r="G882" s="14">
        <v>153.939393939393</v>
      </c>
      <c r="H882" s="2">
        <v>2179</v>
      </c>
      <c r="I882" s="27">
        <v>1.8377639835368734E-2</v>
      </c>
      <c r="J882" s="14">
        <v>270.90909090909093</v>
      </c>
      <c r="K882" s="27">
        <v>1.0911708253358925</v>
      </c>
      <c r="L882" s="2">
        <v>1674</v>
      </c>
      <c r="M882" s="27">
        <v>6.7484489452021108E-3</v>
      </c>
      <c r="N882" s="2">
        <v>134.54545454545399</v>
      </c>
      <c r="O882" s="2">
        <v>2107</v>
      </c>
      <c r="P882" s="27">
        <v>8.1132075471698119E-3</v>
      </c>
      <c r="Q882" s="14">
        <v>181.81818181818099</v>
      </c>
      <c r="R882" s="2">
        <v>3818</v>
      </c>
      <c r="S882" s="27">
        <v>1.3956922896957113E-2</v>
      </c>
      <c r="T882" s="14">
        <v>355.15151515151518</v>
      </c>
      <c r="U882" s="27">
        <v>1.2807646356033453</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1877</v>
      </c>
      <c r="B883" s="2">
        <v>37961</v>
      </c>
      <c r="C883" s="27">
        <v>0.35931584128426475</v>
      </c>
      <c r="D883" s="2">
        <v>571.51515151515105</v>
      </c>
      <c r="E883" s="2">
        <v>42363</v>
      </c>
      <c r="F883" s="27">
        <v>0.37676428997056183</v>
      </c>
      <c r="G883" s="14">
        <v>604.24242424242402</v>
      </c>
      <c r="H883" s="2">
        <v>43564</v>
      </c>
      <c r="I883" s="27">
        <v>0.36741785304635316</v>
      </c>
      <c r="J883" s="14">
        <v>736.36363636363637</v>
      </c>
      <c r="K883" s="27">
        <v>0.14759885145280682</v>
      </c>
      <c r="L883" s="2">
        <v>94035</v>
      </c>
      <c r="M883" s="27">
        <v>0.37908625840028704</v>
      </c>
      <c r="N883" s="2">
        <v>587.87878787878697</v>
      </c>
      <c r="O883" s="2">
        <v>100531</v>
      </c>
      <c r="P883" s="27">
        <v>0.38710435117443204</v>
      </c>
      <c r="Q883" s="14">
        <v>680</v>
      </c>
      <c r="R883" s="2">
        <v>100653</v>
      </c>
      <c r="S883" s="27">
        <v>0.36794294404070832</v>
      </c>
      <c r="T883" s="14">
        <v>816.969696969697</v>
      </c>
      <c r="U883" s="27">
        <v>7.0378050725793589E-2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1860</v>
      </c>
      <c r="B884" s="2">
        <v>1879</v>
      </c>
      <c r="C884" s="27">
        <v>1.7785476298652129E-2</v>
      </c>
      <c r="D884" s="2">
        <v>201.21212121212099</v>
      </c>
      <c r="E884" s="2">
        <v>2112</v>
      </c>
      <c r="F884" s="27">
        <v>1.8783518174298953E-2</v>
      </c>
      <c r="G884" s="14">
        <v>196.363636363636</v>
      </c>
      <c r="H884" s="2">
        <v>2521</v>
      </c>
      <c r="I884" s="27">
        <v>2.1262060589703799E-2</v>
      </c>
      <c r="J884" s="14">
        <v>270.30303030303031</v>
      </c>
      <c r="K884" s="27">
        <v>0.34167110164981374</v>
      </c>
      <c r="L884" s="2">
        <v>6010</v>
      </c>
      <c r="M884" s="27">
        <v>2.4228302365988462E-2</v>
      </c>
      <c r="N884" s="2">
        <v>380</v>
      </c>
      <c r="O884" s="2">
        <v>6076</v>
      </c>
      <c r="P884" s="27">
        <v>2.339622641509434E-2</v>
      </c>
      <c r="Q884" s="14">
        <v>332.12121212121201</v>
      </c>
      <c r="R884" s="2">
        <v>6879</v>
      </c>
      <c r="S884" s="27">
        <v>2.5146587901563117E-2</v>
      </c>
      <c r="T884" s="14">
        <v>456.36363636363637</v>
      </c>
      <c r="U884" s="27">
        <v>0.14459234608985025</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1861</v>
      </c>
      <c r="B885" s="2">
        <v>1423</v>
      </c>
      <c r="C885" s="27">
        <v>1.3469256398606693E-2</v>
      </c>
      <c r="D885" s="2">
        <v>152.72727272727201</v>
      </c>
      <c r="E885" s="2">
        <v>2099</v>
      </c>
      <c r="F885" s="27">
        <v>1.8667899927960939E-2</v>
      </c>
      <c r="G885" s="14">
        <v>210.90909090909</v>
      </c>
      <c r="H885" s="2">
        <v>1578</v>
      </c>
      <c r="I885" s="27">
        <v>1.3308818568247756E-2</v>
      </c>
      <c r="J885" s="14">
        <v>201.21212121212122</v>
      </c>
      <c r="K885" s="27">
        <v>0.10892480674631061</v>
      </c>
      <c r="L885" s="2">
        <v>5746</v>
      </c>
      <c r="M885" s="27">
        <v>2.3164030847748703E-2</v>
      </c>
      <c r="N885" s="2">
        <v>289.69696969696901</v>
      </c>
      <c r="O885" s="2">
        <v>5762</v>
      </c>
      <c r="P885" s="27">
        <v>2.2187139006546015E-2</v>
      </c>
      <c r="Q885" s="14">
        <v>353.93939393939303</v>
      </c>
      <c r="R885" s="2">
        <v>5287</v>
      </c>
      <c r="S885" s="27">
        <v>1.9326938542748102E-2</v>
      </c>
      <c r="T885" s="14">
        <v>378.78787878787881</v>
      </c>
      <c r="U885" s="27">
        <v>-7.9881656804733733E-2</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1862</v>
      </c>
      <c r="B886" s="2">
        <v>1384</v>
      </c>
      <c r="C886" s="27">
        <v>1.3100106012418598E-2</v>
      </c>
      <c r="D886" s="2">
        <v>181.81818181818099</v>
      </c>
      <c r="E886" s="2">
        <v>1551</v>
      </c>
      <c r="F886" s="27">
        <v>1.3794146159250793E-2</v>
      </c>
      <c r="G886" s="14">
        <v>173.333333333333</v>
      </c>
      <c r="H886" s="2">
        <v>1106</v>
      </c>
      <c r="I886" s="27">
        <v>9.3279805681128133E-3</v>
      </c>
      <c r="J886" s="14">
        <v>133.33333333333334</v>
      </c>
      <c r="K886" s="27">
        <v>-0.20086705202312138</v>
      </c>
      <c r="L886" s="2">
        <v>4132</v>
      </c>
      <c r="M886" s="27">
        <v>1.665746179305563E-2</v>
      </c>
      <c r="N886" s="2">
        <v>318.78787878787801</v>
      </c>
      <c r="O886" s="2">
        <v>4733</v>
      </c>
      <c r="P886" s="27">
        <v>1.8224874855602619E-2</v>
      </c>
      <c r="Q886" s="14">
        <v>377.575757575757</v>
      </c>
      <c r="R886" s="2">
        <v>3701</v>
      </c>
      <c r="S886" s="27">
        <v>1.352922253578792E-2</v>
      </c>
      <c r="T886" s="14">
        <v>284.84848484848487</v>
      </c>
      <c r="U886" s="27">
        <v>-0.10430784123910938</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1863</v>
      </c>
      <c r="B887" s="2">
        <v>1465</v>
      </c>
      <c r="C887" s="27">
        <v>1.3866802968347721E-2</v>
      </c>
      <c r="D887" s="2">
        <v>152.72727272727201</v>
      </c>
      <c r="E887" s="2">
        <v>2231</v>
      </c>
      <c r="F887" s="27">
        <v>1.9841869813854624E-2</v>
      </c>
      <c r="G887" s="14">
        <v>262.42424242424198</v>
      </c>
      <c r="H887" s="2">
        <v>1720</v>
      </c>
      <c r="I887" s="27">
        <v>1.4506443559813778E-2</v>
      </c>
      <c r="J887" s="14">
        <v>221.21212121212122</v>
      </c>
      <c r="K887" s="27">
        <v>0.17406143344709898</v>
      </c>
      <c r="L887" s="2">
        <v>4605</v>
      </c>
      <c r="M887" s="27">
        <v>1.8564281596568529E-2</v>
      </c>
      <c r="N887" s="2">
        <v>298.18181818181802</v>
      </c>
      <c r="O887" s="2">
        <v>5595</v>
      </c>
      <c r="P887" s="27">
        <v>2.1544089333846748E-2</v>
      </c>
      <c r="Q887" s="14">
        <v>364.84848484848402</v>
      </c>
      <c r="R887" s="2">
        <v>4395</v>
      </c>
      <c r="S887" s="27">
        <v>1.6066180233663307E-2</v>
      </c>
      <c r="T887" s="14">
        <v>349.69696969696969</v>
      </c>
      <c r="U887" s="27">
        <v>-4.5602605863192182E-2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1864</v>
      </c>
      <c r="B888" s="2">
        <v>1391</v>
      </c>
      <c r="C888" s="27">
        <v>1.3166363774042102E-2</v>
      </c>
      <c r="D888" s="2">
        <v>163.030303030303</v>
      </c>
      <c r="E888" s="2">
        <v>1953</v>
      </c>
      <c r="F888" s="27">
        <v>1.7369418084472468E-2</v>
      </c>
      <c r="G888" s="14">
        <v>197.575757575757</v>
      </c>
      <c r="H888" s="2">
        <v>1342</v>
      </c>
      <c r="I888" s="27">
        <v>1.1318399568180284E-2</v>
      </c>
      <c r="J888" s="14">
        <v>146.66666666666669</v>
      </c>
      <c r="K888" s="27">
        <v>-3.5226455787203452E-2</v>
      </c>
      <c r="L888" s="2">
        <v>4543</v>
      </c>
      <c r="M888" s="27">
        <v>1.8314339043042527E-2</v>
      </c>
      <c r="N888" s="2">
        <v>276.36363636363598</v>
      </c>
      <c r="O888" s="2">
        <v>4996</v>
      </c>
      <c r="P888" s="27">
        <v>1.9237581825182905E-2</v>
      </c>
      <c r="Q888" s="14">
        <v>292.12121212121201</v>
      </c>
      <c r="R888" s="2">
        <v>3653</v>
      </c>
      <c r="S888" s="27">
        <v>1.3353755720949276E-2</v>
      </c>
      <c r="T888" s="14">
        <v>323.03030303030306</v>
      </c>
      <c r="U888" s="27">
        <v>-0.1959057891261281</v>
      </c>
      <c r="V888" s="2">
        <v>171420</v>
      </c>
      <c r="W888" s="27">
        <v>1.4E-2</v>
      </c>
      <c r="X888" s="2">
        <v>1801</v>
      </c>
      <c r="Y888" s="2">
        <v>176440</v>
      </c>
      <c r="Z888" s="27">
        <v>1.4E-2</v>
      </c>
      <c r="AA888" s="14">
        <v>1646.06</v>
      </c>
      <c r="AB888" s="2">
        <v>134811</v>
      </c>
      <c r="AC888" s="27">
        <v>0.01</v>
      </c>
      <c r="AD888" s="14">
        <v>1673.33</v>
      </c>
      <c r="AE888" s="27">
        <v>-0.214</v>
      </c>
    </row>
    <row r="889" spans="1:31" x14ac:dyDescent="0.3">
      <c r="A889" t="s">
        <v>1865</v>
      </c>
      <c r="B889" s="2">
        <v>1563</v>
      </c>
      <c r="C889" s="27">
        <v>1.4794411631076783E-2</v>
      </c>
      <c r="D889" s="2">
        <v>152.72727272727201</v>
      </c>
      <c r="E889" s="2">
        <v>1207</v>
      </c>
      <c r="F889" s="27">
        <v>1.0734709486921798E-2</v>
      </c>
      <c r="G889" s="14">
        <v>128.48484848484799</v>
      </c>
      <c r="H889" s="2">
        <v>1552</v>
      </c>
      <c r="I889" s="27">
        <v>1.3089535119087781E-2</v>
      </c>
      <c r="J889" s="14">
        <v>187.87878787878788</v>
      </c>
      <c r="K889" s="27">
        <v>-7.0377479206653873E-3</v>
      </c>
      <c r="L889" s="2">
        <v>4420</v>
      </c>
      <c r="M889" s="27">
        <v>1.7818485267499001E-2</v>
      </c>
      <c r="N889" s="2">
        <v>239.39393939393901</v>
      </c>
      <c r="O889" s="2">
        <v>4119</v>
      </c>
      <c r="P889" s="27">
        <v>1.5860608394301118E-2</v>
      </c>
      <c r="Q889" s="14">
        <v>263.030303030303</v>
      </c>
      <c r="R889" s="2">
        <v>4454</v>
      </c>
      <c r="S889" s="27">
        <v>1.628185819356914E-2</v>
      </c>
      <c r="T889" s="14">
        <v>355.15151515151518</v>
      </c>
      <c r="U889" s="27">
        <v>7.6923076923076927E-3</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1866</v>
      </c>
      <c r="B890" s="2">
        <v>1714</v>
      </c>
      <c r="C890" s="27">
        <v>1.6223686203240949E-2</v>
      </c>
      <c r="D890" s="2">
        <v>174.54545454545399</v>
      </c>
      <c r="E890" s="2">
        <v>1883</v>
      </c>
      <c r="F890" s="27">
        <v>1.6746858296498544E-2</v>
      </c>
      <c r="G890" s="14">
        <v>186.666666666666</v>
      </c>
      <c r="H890" s="2">
        <v>1424</v>
      </c>
      <c r="I890" s="27">
        <v>1.2009985830915592E-2</v>
      </c>
      <c r="J890" s="14">
        <v>218.78787878787881</v>
      </c>
      <c r="K890" s="27">
        <v>-0.16919486581096849</v>
      </c>
      <c r="L890" s="2">
        <v>4199</v>
      </c>
      <c r="M890" s="27">
        <v>1.6927561004124052E-2</v>
      </c>
      <c r="N890" s="2">
        <v>255.15151515151501</v>
      </c>
      <c r="O890" s="2">
        <v>4762</v>
      </c>
      <c r="P890" s="27">
        <v>1.8336542164035425E-2</v>
      </c>
      <c r="Q890" s="14">
        <v>310.90909090909003</v>
      </c>
      <c r="R890" s="2">
        <v>3864</v>
      </c>
      <c r="S890" s="27">
        <v>1.4125078594510813E-2</v>
      </c>
      <c r="T890" s="14">
        <v>329.09090909090912</v>
      </c>
      <c r="U890" s="27">
        <v>-7.9780900214336745E-2</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1867</v>
      </c>
      <c r="B891" s="2">
        <v>1891</v>
      </c>
      <c r="C891" s="27">
        <v>1.7899061032863851E-2</v>
      </c>
      <c r="D891" s="2">
        <v>195.75757575757501</v>
      </c>
      <c r="E891" s="2">
        <v>1620</v>
      </c>
      <c r="F891" s="27">
        <v>1.4407812235967947E-2</v>
      </c>
      <c r="G891" s="14">
        <v>171.51515151515099</v>
      </c>
      <c r="H891" s="2">
        <v>1838</v>
      </c>
      <c r="I891" s="27">
        <v>1.5501653059847513E-2</v>
      </c>
      <c r="J891" s="14">
        <v>249.09090909090909</v>
      </c>
      <c r="K891" s="27">
        <v>-2.8027498677948175E-2</v>
      </c>
      <c r="L891" s="2">
        <v>4655</v>
      </c>
      <c r="M891" s="27">
        <v>1.8765848171992727E-2</v>
      </c>
      <c r="N891" s="2">
        <v>300.60606060606</v>
      </c>
      <c r="O891" s="2">
        <v>4113</v>
      </c>
      <c r="P891" s="27">
        <v>1.5837504813246053E-2</v>
      </c>
      <c r="Q891" s="14">
        <v>276.36363636363598</v>
      </c>
      <c r="R891" s="2">
        <v>4214</v>
      </c>
      <c r="S891" s="27">
        <v>1.5404524119375923E-2</v>
      </c>
      <c r="T891" s="14">
        <v>339.39393939393943</v>
      </c>
      <c r="U891" s="27">
        <v>-9.4736842105263161E-2</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1868</v>
      </c>
      <c r="B892" s="2">
        <v>1633</v>
      </c>
      <c r="C892" s="27">
        <v>1.5456989247311828E-2</v>
      </c>
      <c r="D892" s="2">
        <v>159.39393939393901</v>
      </c>
      <c r="E892" s="2">
        <v>1450</v>
      </c>
      <c r="F892" s="27">
        <v>1.289588132231699E-2</v>
      </c>
      <c r="G892" s="14">
        <v>198.78787878787799</v>
      </c>
      <c r="H892" s="2">
        <v>1333</v>
      </c>
      <c r="I892" s="27">
        <v>1.1242493758855677E-2</v>
      </c>
      <c r="J892" s="14">
        <v>170.90909090909091</v>
      </c>
      <c r="K892" s="27">
        <v>-0.18371096142069809</v>
      </c>
      <c r="L892" s="2">
        <v>3634</v>
      </c>
      <c r="M892" s="27">
        <v>1.4649858701830628E-2</v>
      </c>
      <c r="N892" s="2">
        <v>250.90909090909</v>
      </c>
      <c r="O892" s="2">
        <v>3517</v>
      </c>
      <c r="P892" s="27">
        <v>1.3542549095109742E-2</v>
      </c>
      <c r="Q892" s="14">
        <v>281.81818181818102</v>
      </c>
      <c r="R892" s="2">
        <v>3958</v>
      </c>
      <c r="S892" s="27">
        <v>1.4468701106903157E-2</v>
      </c>
      <c r="T892" s="14">
        <v>291.51515151515156</v>
      </c>
      <c r="U892" s="27">
        <v>8.9157952669234999E-2</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1869</v>
      </c>
      <c r="B893" s="2">
        <v>2904</v>
      </c>
      <c r="C893" s="27">
        <v>2.7487505679236711E-2</v>
      </c>
      <c r="D893" s="2">
        <v>243.030303030303</v>
      </c>
      <c r="E893" s="2">
        <v>3213</v>
      </c>
      <c r="F893" s="27">
        <v>2.8575494268003095E-2</v>
      </c>
      <c r="G893" s="14">
        <v>276.36363636363598</v>
      </c>
      <c r="H893" s="2">
        <v>3127</v>
      </c>
      <c r="I893" s="27">
        <v>2.6373051750894001E-2</v>
      </c>
      <c r="J893" s="14">
        <v>305.4545454545455</v>
      </c>
      <c r="K893" s="27">
        <v>7.6790633608815426E-2</v>
      </c>
      <c r="L893" s="2">
        <v>6987</v>
      </c>
      <c r="M893" s="27">
        <v>2.816691324977727E-2</v>
      </c>
      <c r="N893" s="2">
        <v>327.87878787878702</v>
      </c>
      <c r="O893" s="2">
        <v>7759</v>
      </c>
      <c r="P893" s="27">
        <v>2.9876780901039662E-2</v>
      </c>
      <c r="Q893" s="14">
        <v>399.39393939393898</v>
      </c>
      <c r="R893" s="2">
        <v>7336</v>
      </c>
      <c r="S893" s="27">
        <v>2.6817178201172704E-2</v>
      </c>
      <c r="T893" s="14">
        <v>407.87878787878788</v>
      </c>
      <c r="U893" s="27">
        <v>4.9949906970087304E-2</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1870</v>
      </c>
      <c r="B894" s="2">
        <v>3796</v>
      </c>
      <c r="C894" s="27">
        <v>3.5930637588974711E-2</v>
      </c>
      <c r="D894" s="2">
        <v>226.666666666666</v>
      </c>
      <c r="E894" s="2">
        <v>4005</v>
      </c>
      <c r="F894" s="27">
        <v>3.5619313583365203E-2</v>
      </c>
      <c r="G894" s="14">
        <v>287.87878787878702</v>
      </c>
      <c r="H894" s="2">
        <v>4206</v>
      </c>
      <c r="I894" s="27">
        <v>3.5473314891032996E-2</v>
      </c>
      <c r="J894" s="14">
        <v>337.57575757575762</v>
      </c>
      <c r="K894" s="27">
        <v>0.10800842992623814</v>
      </c>
      <c r="L894" s="2">
        <v>9009</v>
      </c>
      <c r="M894" s="27">
        <v>3.6318265559931791E-2</v>
      </c>
      <c r="N894" s="2">
        <v>400.60606060606</v>
      </c>
      <c r="O894" s="2">
        <v>10017</v>
      </c>
      <c r="P894" s="27">
        <v>3.8571428571428569E-2</v>
      </c>
      <c r="Q894" s="14">
        <v>423.636363636363</v>
      </c>
      <c r="R894" s="2">
        <v>9619</v>
      </c>
      <c r="S894" s="27">
        <v>3.5162818581935693E-2</v>
      </c>
      <c r="T894" s="14">
        <v>523.63636363636363</v>
      </c>
      <c r="U894" s="27">
        <v>6.7710067710067712E-2</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1871</v>
      </c>
      <c r="B895" s="2">
        <v>5661</v>
      </c>
      <c r="C895" s="27">
        <v>5.3583598364379828E-2</v>
      </c>
      <c r="D895" s="2">
        <v>340</v>
      </c>
      <c r="E895" s="2">
        <v>5765</v>
      </c>
      <c r="F895" s="27">
        <v>5.1272245395280996E-2</v>
      </c>
      <c r="G895" s="14">
        <v>304.24242424242402</v>
      </c>
      <c r="H895" s="2">
        <v>5962</v>
      </c>
      <c r="I895" s="27">
        <v>5.0283381688145203E-2</v>
      </c>
      <c r="J895" s="14">
        <v>430.30303030303031</v>
      </c>
      <c r="K895" s="27">
        <v>5.3170817876700228E-2</v>
      </c>
      <c r="L895" s="2">
        <v>12215</v>
      </c>
      <c r="M895" s="27">
        <v>4.9242714376131293E-2</v>
      </c>
      <c r="N895" s="2">
        <v>453.33333333333297</v>
      </c>
      <c r="O895" s="2">
        <v>12783</v>
      </c>
      <c r="P895" s="27">
        <v>4.922217943781286E-2</v>
      </c>
      <c r="Q895" s="14">
        <v>435.75757575757501</v>
      </c>
      <c r="R895" s="2">
        <v>12789</v>
      </c>
      <c r="S895" s="27">
        <v>4.6750939478571119E-2</v>
      </c>
      <c r="T895" s="14">
        <v>526.06060606060612</v>
      </c>
      <c r="U895" s="27">
        <v>4.6991404011461319E-2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1872</v>
      </c>
      <c r="B896" s="2">
        <v>3824</v>
      </c>
      <c r="C896" s="27">
        <v>3.6195668635468727E-2</v>
      </c>
      <c r="D896" s="2">
        <v>226.666666666666</v>
      </c>
      <c r="E896" s="2">
        <v>4290</v>
      </c>
      <c r="F896" s="27">
        <v>3.815402129154475E-2</v>
      </c>
      <c r="G896" s="14">
        <v>280.60606060606</v>
      </c>
      <c r="H896" s="2">
        <v>5050</v>
      </c>
      <c r="I896" s="27">
        <v>4.2591593009918362E-2</v>
      </c>
      <c r="J896" s="14">
        <v>352.12121212121212</v>
      </c>
      <c r="K896" s="27">
        <v>0.32060669456066948</v>
      </c>
      <c r="L896" s="2">
        <v>9449</v>
      </c>
      <c r="M896" s="27">
        <v>3.8092051423664723E-2</v>
      </c>
      <c r="N896" s="2">
        <v>402.42424242424198</v>
      </c>
      <c r="O896" s="2">
        <v>9387</v>
      </c>
      <c r="P896" s="27">
        <v>3.6145552560646901E-2</v>
      </c>
      <c r="Q896" s="14">
        <v>412.12121212121201</v>
      </c>
      <c r="R896" s="2">
        <v>9641</v>
      </c>
      <c r="S896" s="27">
        <v>3.5243240872070071E-2</v>
      </c>
      <c r="T896" s="14">
        <v>498.78787878787881</v>
      </c>
      <c r="U896" s="27">
        <v>2.0319610540797967E-2</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1873</v>
      </c>
      <c r="B897" s="2">
        <v>2687</v>
      </c>
      <c r="C897" s="27">
        <v>2.5433515068908071E-2</v>
      </c>
      <c r="D897" s="2">
        <v>181.21212121212099</v>
      </c>
      <c r="E897" s="2">
        <v>2502</v>
      </c>
      <c r="F897" s="27">
        <v>2.2252065564439386E-2</v>
      </c>
      <c r="G897" s="14">
        <v>212.12121212121201</v>
      </c>
      <c r="H897" s="2">
        <v>3228</v>
      </c>
      <c r="I897" s="27">
        <v>2.7224883611092369E-2</v>
      </c>
      <c r="J897" s="14">
        <v>293.33333333333337</v>
      </c>
      <c r="K897" s="27">
        <v>0.2013397841458876</v>
      </c>
      <c r="L897" s="2">
        <v>5298</v>
      </c>
      <c r="M897" s="27">
        <v>2.1357994331947898E-2</v>
      </c>
      <c r="N897" s="2">
        <v>270.30303030303003</v>
      </c>
      <c r="O897" s="2">
        <v>5178</v>
      </c>
      <c r="P897" s="27">
        <v>1.993839045051983E-2</v>
      </c>
      <c r="Q897" s="14">
        <v>291.51515151515099</v>
      </c>
      <c r="R897" s="2">
        <v>6156</v>
      </c>
      <c r="S897" s="27">
        <v>2.2503619003056047E-2</v>
      </c>
      <c r="T897" s="14">
        <v>377.57575757575762</v>
      </c>
      <c r="U897" s="27">
        <v>0.16194790486976218</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1874</v>
      </c>
      <c r="B898" s="2">
        <v>2481</v>
      </c>
      <c r="C898" s="27">
        <v>2.3483643798273512E-2</v>
      </c>
      <c r="D898" s="2">
        <v>161.81818181818099</v>
      </c>
      <c r="E898" s="2">
        <v>3456</v>
      </c>
      <c r="F898" s="27">
        <v>3.0736666103398286E-2</v>
      </c>
      <c r="G898" s="14">
        <v>230.90909090909</v>
      </c>
      <c r="H898" s="2">
        <v>3740</v>
      </c>
      <c r="I898" s="27">
        <v>3.1543080763781123E-2</v>
      </c>
      <c r="J898" s="14">
        <v>278.18181818181819</v>
      </c>
      <c r="K898" s="27">
        <v>0.50745667069729949</v>
      </c>
      <c r="L898" s="2">
        <v>5172</v>
      </c>
      <c r="M898" s="27">
        <v>2.0850046561878922E-2</v>
      </c>
      <c r="N898" s="2">
        <v>312.12121212121201</v>
      </c>
      <c r="O898" s="2">
        <v>6423</v>
      </c>
      <c r="P898" s="27">
        <v>2.4732383519445515E-2</v>
      </c>
      <c r="Q898" s="14">
        <v>346.666666666666</v>
      </c>
      <c r="R898" s="2">
        <v>7848</v>
      </c>
      <c r="S898" s="27">
        <v>2.8688824226118237E-2</v>
      </c>
      <c r="T898" s="14">
        <v>389.09090909090912</v>
      </c>
      <c r="U898" s="27">
        <v>0.51740139211136893</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1875</v>
      </c>
      <c r="B899" s="2">
        <v>2265</v>
      </c>
      <c r="C899" s="27">
        <v>2.1439118582462516E-2</v>
      </c>
      <c r="D899" s="2">
        <v>173.333333333333</v>
      </c>
      <c r="E899" s="2">
        <v>3026</v>
      </c>
      <c r="F899" s="27">
        <v>2.6912370262987043E-2</v>
      </c>
      <c r="G899" s="14">
        <v>216.969696969697</v>
      </c>
      <c r="H899" s="2">
        <v>3837</v>
      </c>
      <c r="I899" s="27">
        <v>3.2361176708724106E-2</v>
      </c>
      <c r="J899" s="14">
        <v>245.45454545454547</v>
      </c>
      <c r="K899" s="27">
        <v>0.6940397350993377</v>
      </c>
      <c r="L899" s="2">
        <v>3961</v>
      </c>
      <c r="M899" s="27">
        <v>1.5968104105104877E-2</v>
      </c>
      <c r="N899" s="2">
        <v>230.90909090909</v>
      </c>
      <c r="O899" s="2">
        <v>5311</v>
      </c>
      <c r="P899" s="27">
        <v>2.0450519830573739E-2</v>
      </c>
      <c r="Q899" s="14">
        <v>293.33333333333297</v>
      </c>
      <c r="R899" s="2">
        <v>6859</v>
      </c>
      <c r="S899" s="27">
        <v>2.507347672871368E-2</v>
      </c>
      <c r="T899" s="14">
        <v>355.75757575757575</v>
      </c>
      <c r="U899" s="27">
        <v>0.73163342590254987</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1878</v>
      </c>
      <c r="B900" s="2">
        <v>16120</v>
      </c>
      <c r="C900" s="27">
        <v>0.15258215962441316</v>
      </c>
      <c r="D900" s="2">
        <v>350.30303030303003</v>
      </c>
      <c r="E900" s="2">
        <v>17745</v>
      </c>
      <c r="F900" s="27">
        <v>0.15781890625138964</v>
      </c>
      <c r="G900" s="14">
        <v>333.33333333333297</v>
      </c>
      <c r="H900" s="2">
        <v>20972</v>
      </c>
      <c r="I900" s="27">
        <v>0.17687740368396196</v>
      </c>
      <c r="J900" s="14">
        <v>558.18181818181824</v>
      </c>
      <c r="K900" s="27">
        <v>0.3009925558312655</v>
      </c>
      <c r="L900" s="2">
        <v>43517</v>
      </c>
      <c r="M900" s="27">
        <v>0.1754314532546955</v>
      </c>
      <c r="N900" s="2">
        <v>387.27272727272702</v>
      </c>
      <c r="O900" s="2">
        <v>48082</v>
      </c>
      <c r="P900" s="27">
        <v>0.18514439738159413</v>
      </c>
      <c r="Q900" s="14">
        <v>463.636363636363</v>
      </c>
      <c r="R900" s="2">
        <v>58117</v>
      </c>
      <c r="S900" s="27">
        <v>0.21245010162453026</v>
      </c>
      <c r="T900" s="14">
        <v>574.54545454545462</v>
      </c>
      <c r="U900" s="27">
        <v>0.33550106854792378</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1860</v>
      </c>
      <c r="B901" s="2">
        <v>1154</v>
      </c>
      <c r="C901" s="27">
        <v>1.0923065273360594E-2</v>
      </c>
      <c r="D901" s="2">
        <v>152.12121212121201</v>
      </c>
      <c r="E901" s="2">
        <v>1062</v>
      </c>
      <c r="F901" s="27">
        <v>9.4451213546900992E-3</v>
      </c>
      <c r="G901" s="14">
        <v>142.42424242424201</v>
      </c>
      <c r="H901" s="2">
        <v>1390</v>
      </c>
      <c r="I901" s="27">
        <v>1.1723230551244855E-2</v>
      </c>
      <c r="J901" s="14">
        <v>190.30303030303031</v>
      </c>
      <c r="K901" s="27">
        <v>0.20450606585788561</v>
      </c>
      <c r="L901" s="2">
        <v>2839</v>
      </c>
      <c r="M901" s="27">
        <v>1.1444950152585898E-2</v>
      </c>
      <c r="N901" s="2">
        <v>253.333333333333</v>
      </c>
      <c r="O901" s="2">
        <v>2943</v>
      </c>
      <c r="P901" s="27">
        <v>1.1332306507508664E-2</v>
      </c>
      <c r="Q901" s="14">
        <v>231.51515151515099</v>
      </c>
      <c r="R901" s="2">
        <v>4044</v>
      </c>
      <c r="S901" s="27">
        <v>1.4783079150155727E-2</v>
      </c>
      <c r="T901" s="14">
        <v>353.93939393939394</v>
      </c>
      <c r="U901" s="27">
        <v>0.42444522719267347</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1861</v>
      </c>
      <c r="B902" s="2">
        <v>1779</v>
      </c>
      <c r="C902" s="27">
        <v>1.6838936846887777E-2</v>
      </c>
      <c r="D902" s="2">
        <v>169.69696969696901</v>
      </c>
      <c r="E902" s="2">
        <v>1450</v>
      </c>
      <c r="F902" s="27">
        <v>1.289588132231699E-2</v>
      </c>
      <c r="G902" s="14">
        <v>124.84848484848401</v>
      </c>
      <c r="H902" s="2">
        <v>1892</v>
      </c>
      <c r="I902" s="27">
        <v>1.5957087915795157E-2</v>
      </c>
      <c r="J902" s="14">
        <v>269.09090909090912</v>
      </c>
      <c r="K902" s="27">
        <v>6.3518830803822368E-2</v>
      </c>
      <c r="L902" s="2">
        <v>5458</v>
      </c>
      <c r="M902" s="27">
        <v>2.2003007373305329E-2</v>
      </c>
      <c r="N902" s="2">
        <v>327.87878787878702</v>
      </c>
      <c r="O902" s="2">
        <v>4645</v>
      </c>
      <c r="P902" s="27">
        <v>1.7886022333461687E-2</v>
      </c>
      <c r="Q902" s="14">
        <v>287.87878787878702</v>
      </c>
      <c r="R902" s="2">
        <v>5733</v>
      </c>
      <c r="S902" s="27">
        <v>2.0957317697290499E-2</v>
      </c>
      <c r="T902" s="14">
        <v>420</v>
      </c>
      <c r="U902" s="27">
        <v>5.0384756320996704E-2</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1862</v>
      </c>
      <c r="B903" s="2">
        <v>1410</v>
      </c>
      <c r="C903" s="27">
        <v>1.3346206269877328E-2</v>
      </c>
      <c r="D903" s="2">
        <v>120</v>
      </c>
      <c r="E903" s="2">
        <v>1542</v>
      </c>
      <c r="F903" s="27">
        <v>1.3714102757939861E-2</v>
      </c>
      <c r="G903" s="14">
        <v>150.30303030303</v>
      </c>
      <c r="H903" s="2">
        <v>1265</v>
      </c>
      <c r="I903" s="27">
        <v>1.0668983199514202E-2</v>
      </c>
      <c r="J903" s="14">
        <v>149.69696969696972</v>
      </c>
      <c r="K903" s="27">
        <v>-0.10283687943262411</v>
      </c>
      <c r="L903" s="2">
        <v>4200</v>
      </c>
      <c r="M903" s="27">
        <v>1.6931592335632534E-2</v>
      </c>
      <c r="N903" s="2">
        <v>243.030303030303</v>
      </c>
      <c r="O903" s="2">
        <v>4684</v>
      </c>
      <c r="P903" s="27">
        <v>1.8036195610319598E-2</v>
      </c>
      <c r="Q903" s="14">
        <v>270.30303030303003</v>
      </c>
      <c r="R903" s="2">
        <v>4533</v>
      </c>
      <c r="S903" s="27">
        <v>1.6570647326324409E-2</v>
      </c>
      <c r="T903" s="14">
        <v>395.15151515151518</v>
      </c>
      <c r="U903" s="27">
        <v>7.9285714285714279E-2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1863</v>
      </c>
      <c r="B904" s="2">
        <v>1271</v>
      </c>
      <c r="C904" s="27">
        <v>1.2030516431924883E-2</v>
      </c>
      <c r="D904" s="2">
        <v>150.30303030303</v>
      </c>
      <c r="E904" s="2">
        <v>1147</v>
      </c>
      <c r="F904" s="27">
        <v>1.0201086811515577E-2</v>
      </c>
      <c r="G904" s="14">
        <v>111.515151515151</v>
      </c>
      <c r="H904" s="2">
        <v>1372</v>
      </c>
      <c r="I904" s="27">
        <v>1.1571418932595641E-2</v>
      </c>
      <c r="J904" s="14">
        <v>192.72727272727275</v>
      </c>
      <c r="K904" s="27">
        <v>7.9464988198269082E-2</v>
      </c>
      <c r="L904" s="2">
        <v>3785</v>
      </c>
      <c r="M904" s="27">
        <v>1.5258589759611703E-2</v>
      </c>
      <c r="N904" s="2">
        <v>244.84848484848399</v>
      </c>
      <c r="O904" s="2">
        <v>3608</v>
      </c>
      <c r="P904" s="27">
        <v>1.3892953407778205E-2</v>
      </c>
      <c r="Q904" s="14">
        <v>229.09090909090901</v>
      </c>
      <c r="R904" s="2">
        <v>4295</v>
      </c>
      <c r="S904" s="27">
        <v>1.5700624369416133E-2</v>
      </c>
      <c r="T904" s="14">
        <v>361.81818181818181</v>
      </c>
      <c r="U904" s="27">
        <v>0.13474240422721268</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1864</v>
      </c>
      <c r="B905" s="2">
        <v>897</v>
      </c>
      <c r="C905" s="27">
        <v>8.4904588823262149E-3</v>
      </c>
      <c r="D905" s="2">
        <v>93.3333333333333</v>
      </c>
      <c r="E905" s="2">
        <v>1201</v>
      </c>
      <c r="F905" s="27">
        <v>1.0681347219381175E-2</v>
      </c>
      <c r="G905" s="14">
        <v>143.030303030303</v>
      </c>
      <c r="H905" s="2">
        <v>1205</v>
      </c>
      <c r="I905" s="27">
        <v>1.0162944470683489E-2</v>
      </c>
      <c r="J905" s="14">
        <v>149.69696969696972</v>
      </c>
      <c r="K905" s="27">
        <v>0.34336677814938682</v>
      </c>
      <c r="L905" s="2">
        <v>3277</v>
      </c>
      <c r="M905" s="27">
        <v>1.3210673353301863E-2</v>
      </c>
      <c r="N905" s="2">
        <v>219.39393939393901</v>
      </c>
      <c r="O905" s="2">
        <v>3658</v>
      </c>
      <c r="P905" s="27">
        <v>1.4085483249903736E-2</v>
      </c>
      <c r="Q905" s="14">
        <v>292.72727272727201</v>
      </c>
      <c r="R905" s="2">
        <v>3702</v>
      </c>
      <c r="S905" s="27">
        <v>1.3532878094430391E-2</v>
      </c>
      <c r="T905" s="14">
        <v>295.75757575757575</v>
      </c>
      <c r="U905" s="27">
        <v>0.12969179127250535</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1865</v>
      </c>
      <c r="B906" s="2">
        <v>772</v>
      </c>
      <c r="C906" s="27">
        <v>7.3072845676207783E-3</v>
      </c>
      <c r="D906" s="2">
        <v>81.212121212121204</v>
      </c>
      <c r="E906" s="2">
        <v>1060</v>
      </c>
      <c r="F906" s="27">
        <v>9.4273339321765577E-3</v>
      </c>
      <c r="G906" s="14">
        <v>94.545454545454504</v>
      </c>
      <c r="H906" s="2">
        <v>1078</v>
      </c>
      <c r="I906" s="27">
        <v>9.0918291613251469E-3</v>
      </c>
      <c r="J906" s="14">
        <v>143.03030303030303</v>
      </c>
      <c r="K906" s="27">
        <v>0.39637305699481867</v>
      </c>
      <c r="L906" s="2">
        <v>2461</v>
      </c>
      <c r="M906" s="27">
        <v>9.9211068423789694E-3</v>
      </c>
      <c r="N906" s="2">
        <v>184.24242424242399</v>
      </c>
      <c r="O906" s="2">
        <v>3146</v>
      </c>
      <c r="P906" s="27">
        <v>1.2113977666538314E-2</v>
      </c>
      <c r="Q906" s="14">
        <v>218.18181818181799</v>
      </c>
      <c r="R906" s="2">
        <v>3069</v>
      </c>
      <c r="S906" s="27">
        <v>1.1218909473745778E-2</v>
      </c>
      <c r="T906" s="14">
        <v>294.54545454545456</v>
      </c>
      <c r="U906" s="27">
        <v>0.24705404307192197</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1866</v>
      </c>
      <c r="B907" s="2">
        <v>1017</v>
      </c>
      <c r="C907" s="27">
        <v>9.6263062244434355E-3</v>
      </c>
      <c r="D907" s="2">
        <v>117.575757575757</v>
      </c>
      <c r="E907" s="2">
        <v>946</v>
      </c>
      <c r="F907" s="27">
        <v>8.4134508489047393E-3</v>
      </c>
      <c r="G907" s="14">
        <v>86.6666666666666</v>
      </c>
      <c r="H907" s="2">
        <v>1006</v>
      </c>
      <c r="I907" s="27">
        <v>8.4845826867282915E-3</v>
      </c>
      <c r="J907" s="14">
        <v>136.36363636363637</v>
      </c>
      <c r="K907" s="27">
        <v>-1.0816125860373648E-2</v>
      </c>
      <c r="L907" s="2">
        <v>2742</v>
      </c>
      <c r="M907" s="27">
        <v>1.1053910996262956E-2</v>
      </c>
      <c r="N907" s="2">
        <v>213.939393939393</v>
      </c>
      <c r="O907" s="2">
        <v>2777</v>
      </c>
      <c r="P907" s="27">
        <v>1.0693107431651905E-2</v>
      </c>
      <c r="Q907" s="14">
        <v>167.87878787878699</v>
      </c>
      <c r="R907" s="2">
        <v>2955</v>
      </c>
      <c r="S907" s="27">
        <v>1.0802175788503999E-2</v>
      </c>
      <c r="T907" s="14">
        <v>252.72727272727275</v>
      </c>
      <c r="U907" s="27">
        <v>7.7680525164113792E-2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1867</v>
      </c>
      <c r="B908" s="2">
        <v>852</v>
      </c>
      <c r="C908" s="27">
        <v>8.0645161290322578E-3</v>
      </c>
      <c r="D908" s="2">
        <v>93.3333333333333</v>
      </c>
      <c r="E908" s="2">
        <v>867</v>
      </c>
      <c r="F908" s="27">
        <v>7.7108476596198829E-3</v>
      </c>
      <c r="G908" s="14">
        <v>83.030303030303003</v>
      </c>
      <c r="H908" s="2">
        <v>734</v>
      </c>
      <c r="I908" s="27">
        <v>6.1905404493623915E-3</v>
      </c>
      <c r="J908" s="14">
        <v>98.181818181818187</v>
      </c>
      <c r="K908" s="27">
        <v>-0.13849765258215962</v>
      </c>
      <c r="L908" s="2">
        <v>2416</v>
      </c>
      <c r="M908" s="27">
        <v>9.7396969244971914E-3</v>
      </c>
      <c r="N908" s="2">
        <v>164.84848484848399</v>
      </c>
      <c r="O908" s="2">
        <v>2490</v>
      </c>
      <c r="P908" s="27">
        <v>9.5879861378513672E-3</v>
      </c>
      <c r="Q908" s="14">
        <v>169.69696969696901</v>
      </c>
      <c r="R908" s="2">
        <v>2576</v>
      </c>
      <c r="S908" s="27">
        <v>9.4167190630072093E-3</v>
      </c>
      <c r="T908" s="14">
        <v>266.06060606060606</v>
      </c>
      <c r="U908" s="27">
        <v>6.6225165562913912E-2</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1868</v>
      </c>
      <c r="B909" s="2">
        <v>748</v>
      </c>
      <c r="C909" s="27">
        <v>7.0801150991973349E-3</v>
      </c>
      <c r="D909" s="2">
        <v>102.424242424242</v>
      </c>
      <c r="E909" s="2">
        <v>690</v>
      </c>
      <c r="F909" s="27">
        <v>6.1366607671715333E-3</v>
      </c>
      <c r="G909" s="14">
        <v>109.09090909090899</v>
      </c>
      <c r="H909" s="2">
        <v>777</v>
      </c>
      <c r="I909" s="27">
        <v>6.5532015383577358E-3</v>
      </c>
      <c r="J909" s="14">
        <v>119.39393939393941</v>
      </c>
      <c r="K909" s="27">
        <v>3.8770053475935831E-2</v>
      </c>
      <c r="L909" s="2">
        <v>2036</v>
      </c>
      <c r="M909" s="27">
        <v>8.2077909512732958E-3</v>
      </c>
      <c r="N909" s="2">
        <v>177.575757575757</v>
      </c>
      <c r="O909" s="2">
        <v>1889</v>
      </c>
      <c r="P909" s="27">
        <v>7.2737774355025025E-3</v>
      </c>
      <c r="Q909" s="14">
        <v>185.45454545454501</v>
      </c>
      <c r="R909" s="2">
        <v>2437</v>
      </c>
      <c r="S909" s="27">
        <v>8.908596411703636E-3</v>
      </c>
      <c r="T909" s="14">
        <v>240.60606060606062</v>
      </c>
      <c r="U909" s="27">
        <v>0.1969548133595285</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1869</v>
      </c>
      <c r="B910" s="2">
        <v>1135</v>
      </c>
      <c r="C910" s="27">
        <v>1.0743222777525367E-2</v>
      </c>
      <c r="D910" s="2">
        <v>120</v>
      </c>
      <c r="E910" s="2">
        <v>1378</v>
      </c>
      <c r="F910" s="27">
        <v>1.2255534111829525E-2</v>
      </c>
      <c r="G910" s="14">
        <v>161.81818181818099</v>
      </c>
      <c r="H910" s="2">
        <v>1558</v>
      </c>
      <c r="I910" s="27">
        <v>1.3140138991970852E-2</v>
      </c>
      <c r="J910" s="14">
        <v>163.63636363636365</v>
      </c>
      <c r="K910" s="27">
        <v>0.37268722466960352</v>
      </c>
      <c r="L910" s="2">
        <v>2906</v>
      </c>
      <c r="M910" s="27">
        <v>1.1715049363654322E-2</v>
      </c>
      <c r="N910" s="2">
        <v>200.60606060606</v>
      </c>
      <c r="O910" s="2">
        <v>3310</v>
      </c>
      <c r="P910" s="27">
        <v>1.2745475548710051E-2</v>
      </c>
      <c r="Q910" s="14">
        <v>235.75757575757501</v>
      </c>
      <c r="R910" s="2">
        <v>4084</v>
      </c>
      <c r="S910" s="27">
        <v>1.4929301495854596E-2</v>
      </c>
      <c r="T910" s="14">
        <v>295.15151515151518</v>
      </c>
      <c r="U910" s="27">
        <v>0.40536820371644872</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1870</v>
      </c>
      <c r="B911" s="2">
        <v>1550</v>
      </c>
      <c r="C911" s="27">
        <v>1.4671361502347418E-2</v>
      </c>
      <c r="D911" s="2">
        <v>163.636363636363</v>
      </c>
      <c r="E911" s="2">
        <v>1507</v>
      </c>
      <c r="F911" s="27">
        <v>1.3402822863952899E-2</v>
      </c>
      <c r="G911" s="14">
        <v>124.84848484848401</v>
      </c>
      <c r="H911" s="2">
        <v>1677</v>
      </c>
      <c r="I911" s="27">
        <v>1.4143782470818433E-2</v>
      </c>
      <c r="J911" s="14">
        <v>153.33333333333334</v>
      </c>
      <c r="K911" s="27">
        <v>8.1935483870967746E-2</v>
      </c>
      <c r="L911" s="2">
        <v>3435</v>
      </c>
      <c r="M911" s="27">
        <v>1.3847623731642325E-2</v>
      </c>
      <c r="N911" s="2">
        <v>245.45454545454501</v>
      </c>
      <c r="O911" s="2">
        <v>4195</v>
      </c>
      <c r="P911" s="27">
        <v>1.6153253754331923E-2</v>
      </c>
      <c r="Q911" s="14">
        <v>214.54545454545399</v>
      </c>
      <c r="R911" s="2">
        <v>4805</v>
      </c>
      <c r="S911" s="27">
        <v>1.7564959277076724E-2</v>
      </c>
      <c r="T911" s="14">
        <v>372.72727272727275</v>
      </c>
      <c r="U911" s="27">
        <v>0.39883551673944689</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1871</v>
      </c>
      <c r="B912" s="2">
        <v>1607</v>
      </c>
      <c r="C912" s="27">
        <v>1.5210888989853098E-2</v>
      </c>
      <c r="D912" s="2">
        <v>147.87878787878699</v>
      </c>
      <c r="E912" s="2">
        <v>1876</v>
      </c>
      <c r="F912" s="27">
        <v>1.6684602317701153E-2</v>
      </c>
      <c r="G912" s="14">
        <v>140.60606060606</v>
      </c>
      <c r="H912" s="2">
        <v>2379</v>
      </c>
      <c r="I912" s="27">
        <v>2.0064435598137777E-2</v>
      </c>
      <c r="J912" s="14">
        <v>197.57575757575759</v>
      </c>
      <c r="K912" s="27">
        <v>0.48039825762289984</v>
      </c>
      <c r="L912" s="2">
        <v>3397</v>
      </c>
      <c r="M912" s="27">
        <v>1.3694433134319934E-2</v>
      </c>
      <c r="N912" s="2">
        <v>202.42424242424201</v>
      </c>
      <c r="O912" s="2">
        <v>4349</v>
      </c>
      <c r="P912" s="27">
        <v>1.6746245668078551E-2</v>
      </c>
      <c r="Q912" s="14">
        <v>224.84848484848399</v>
      </c>
      <c r="R912" s="2">
        <v>5938</v>
      </c>
      <c r="S912" s="27">
        <v>2.1706707218997208E-2</v>
      </c>
      <c r="T912" s="14">
        <v>434.54545454545456</v>
      </c>
      <c r="U912" s="27">
        <v>0.74801295260523992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1872</v>
      </c>
      <c r="B913" s="2">
        <v>731</v>
      </c>
      <c r="C913" s="27">
        <v>6.9192033923973955E-3</v>
      </c>
      <c r="D913" s="2">
        <v>107.272727272727</v>
      </c>
      <c r="E913" s="2">
        <v>1262</v>
      </c>
      <c r="F913" s="27">
        <v>1.1223863606044167E-2</v>
      </c>
      <c r="G913" s="14">
        <v>137.575757575757</v>
      </c>
      <c r="H913" s="2">
        <v>1372</v>
      </c>
      <c r="I913" s="27">
        <v>1.1571418932595641E-2</v>
      </c>
      <c r="J913" s="14">
        <v>156.36363636363637</v>
      </c>
      <c r="K913" s="27">
        <v>0.87688098495212041</v>
      </c>
      <c r="L913" s="2">
        <v>1937</v>
      </c>
      <c r="M913" s="27">
        <v>7.8086891319333867E-3</v>
      </c>
      <c r="N913" s="2">
        <v>169.69696969696901</v>
      </c>
      <c r="O913" s="2">
        <v>2532</v>
      </c>
      <c r="P913" s="27">
        <v>9.7497112052368114E-3</v>
      </c>
      <c r="Q913" s="14">
        <v>176.363636363636</v>
      </c>
      <c r="R913" s="2">
        <v>3390</v>
      </c>
      <c r="S913" s="27">
        <v>1.2392343797979207E-2</v>
      </c>
      <c r="T913" s="14">
        <v>236.36363636363637</v>
      </c>
      <c r="U913" s="27">
        <v>0.75012906556530723</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1873</v>
      </c>
      <c r="B914" s="2">
        <v>477</v>
      </c>
      <c r="C914" s="27">
        <v>4.5149931849159473E-3</v>
      </c>
      <c r="D914" s="2">
        <v>80</v>
      </c>
      <c r="E914" s="2">
        <v>630</v>
      </c>
      <c r="F914" s="27">
        <v>5.6030380917653127E-3</v>
      </c>
      <c r="G914" s="14">
        <v>86.6666666666666</v>
      </c>
      <c r="H914" s="2">
        <v>1116</v>
      </c>
      <c r="I914" s="27">
        <v>9.4123203562512647E-3</v>
      </c>
      <c r="J914" s="14">
        <v>163.63636363636365</v>
      </c>
      <c r="K914" s="27">
        <v>1.3396226415094339</v>
      </c>
      <c r="L914" s="2">
        <v>1069</v>
      </c>
      <c r="M914" s="27">
        <v>4.3094933825693288E-3</v>
      </c>
      <c r="N914" s="2">
        <v>118.181818181818</v>
      </c>
      <c r="O914" s="2">
        <v>1299</v>
      </c>
      <c r="P914" s="27">
        <v>5.0019252984212555E-3</v>
      </c>
      <c r="Q914" s="14">
        <v>142.42424242424201</v>
      </c>
      <c r="R914" s="2">
        <v>2391</v>
      </c>
      <c r="S914" s="27">
        <v>8.7404407141499357E-3</v>
      </c>
      <c r="T914" s="14">
        <v>214.54545454545456</v>
      </c>
      <c r="U914" s="27">
        <v>1.23666978484565</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1874</v>
      </c>
      <c r="B915" s="2">
        <v>436</v>
      </c>
      <c r="C915" s="27">
        <v>4.1269120096925644E-3</v>
      </c>
      <c r="D915" s="2">
        <v>69.090909090909093</v>
      </c>
      <c r="E915" s="2">
        <v>646</v>
      </c>
      <c r="F915" s="27">
        <v>5.7453374718736379E-3</v>
      </c>
      <c r="G915" s="14">
        <v>100.60606060606</v>
      </c>
      <c r="H915" s="2">
        <v>1134</v>
      </c>
      <c r="I915" s="27">
        <v>9.5641319749004798E-3</v>
      </c>
      <c r="J915" s="14">
        <v>157.57575757575759</v>
      </c>
      <c r="K915" s="27">
        <v>1.6009174311926606</v>
      </c>
      <c r="L915" s="2">
        <v>825</v>
      </c>
      <c r="M915" s="27">
        <v>3.3258484944992481E-3</v>
      </c>
      <c r="N915" s="2">
        <v>97.575757575757606</v>
      </c>
      <c r="O915" s="2">
        <v>1589</v>
      </c>
      <c r="P915" s="27">
        <v>6.1185983827493264E-3</v>
      </c>
      <c r="Q915" s="14">
        <v>155.15151515151501</v>
      </c>
      <c r="R915" s="2">
        <v>2146</v>
      </c>
      <c r="S915" s="27">
        <v>7.8448288467443603E-3</v>
      </c>
      <c r="T915" s="14">
        <v>227.27272727272728</v>
      </c>
      <c r="U915" s="27">
        <v>1.6012121212121213</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1875</v>
      </c>
      <c r="B916" s="2">
        <v>284</v>
      </c>
      <c r="C916" s="27">
        <v>2.6881720430107529E-3</v>
      </c>
      <c r="D916" s="2">
        <v>52.121212121212103</v>
      </c>
      <c r="E916" s="2">
        <v>481</v>
      </c>
      <c r="F916" s="27">
        <v>4.2778751145065323E-3</v>
      </c>
      <c r="G916" s="14">
        <v>68.484848484848399</v>
      </c>
      <c r="H916" s="2">
        <v>1017</v>
      </c>
      <c r="I916" s="27">
        <v>8.5773564536805891E-3</v>
      </c>
      <c r="J916" s="14">
        <v>123.03030303030303</v>
      </c>
      <c r="K916" s="27">
        <v>2.5809859154929575</v>
      </c>
      <c r="L916" s="2">
        <v>734</v>
      </c>
      <c r="M916" s="27">
        <v>2.9589973272272098E-3</v>
      </c>
      <c r="N916" s="2">
        <v>87.878787878787904</v>
      </c>
      <c r="O916" s="2">
        <v>968</v>
      </c>
      <c r="P916" s="27">
        <v>3.7273777435502505E-3</v>
      </c>
      <c r="Q916" s="14">
        <v>119.39393939393899</v>
      </c>
      <c r="R916" s="2">
        <v>2019</v>
      </c>
      <c r="S916" s="27">
        <v>7.3805728991504478E-3</v>
      </c>
      <c r="T916" s="14">
        <v>168.4848484848485</v>
      </c>
      <c r="U916" s="27">
        <v>1.7506811989100817</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122" t="s">
        <v>1879</v>
      </c>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211" t="s">
        <v>1702</v>
      </c>
      <c r="C919" s="211"/>
      <c r="D919" s="211" t="s">
        <v>1703</v>
      </c>
      <c r="E919" s="211" t="s">
        <v>1702</v>
      </c>
      <c r="F919" s="211"/>
      <c r="G919" s="211" t="s">
        <v>1703</v>
      </c>
      <c r="H919" s="211" t="s">
        <v>1702</v>
      </c>
      <c r="I919" s="211"/>
      <c r="J919" s="211" t="s">
        <v>1703</v>
      </c>
      <c r="K919" t="s">
        <v>172</v>
      </c>
      <c r="L919" s="211" t="s">
        <v>1702</v>
      </c>
      <c r="M919" s="211"/>
      <c r="N919" s="211" t="s">
        <v>1703</v>
      </c>
      <c r="O919" s="211" t="s">
        <v>1702</v>
      </c>
      <c r="P919" s="211"/>
      <c r="Q919" s="211" t="s">
        <v>1703</v>
      </c>
      <c r="R919" s="211" t="s">
        <v>1702</v>
      </c>
      <c r="S919" s="211"/>
      <c r="T919" s="211" t="s">
        <v>1703</v>
      </c>
      <c r="U919" t="s">
        <v>172</v>
      </c>
      <c r="V919" s="211" t="s">
        <v>1702</v>
      </c>
      <c r="W919" s="211"/>
      <c r="X919" s="211" t="s">
        <v>1703</v>
      </c>
      <c r="Y919" s="211" t="s">
        <v>1702</v>
      </c>
      <c r="Z919" s="211"/>
      <c r="AA919" s="211" t="s">
        <v>1703</v>
      </c>
      <c r="AB919" s="211" t="s">
        <v>1702</v>
      </c>
      <c r="AC919" s="211"/>
      <c r="AD919" s="211" t="s">
        <v>1703</v>
      </c>
      <c r="AE919" t="s">
        <v>172</v>
      </c>
    </row>
    <row r="920" spans="1:31" x14ac:dyDescent="0.3">
      <c r="A920" t="s">
        <v>1476</v>
      </c>
      <c r="B920" s="14">
        <v>0.438</v>
      </c>
      <c r="C920" s="27" t="s">
        <v>172</v>
      </c>
      <c r="D920" s="14">
        <v>4.3030303030299998E-3</v>
      </c>
      <c r="E920" s="14">
        <v>0.45079999999999998</v>
      </c>
      <c r="F920" s="27" t="s">
        <v>172</v>
      </c>
      <c r="G920" s="14">
        <v>4.1212121212100003E-3</v>
      </c>
      <c r="H920" s="14">
        <v>0.44879999999999998</v>
      </c>
      <c r="I920" s="27" t="s">
        <v>172</v>
      </c>
      <c r="J920" s="14">
        <v>6.1818180000000004E-3</v>
      </c>
      <c r="K920" s="27">
        <v>2.465753424657529E-2</v>
      </c>
      <c r="L920" s="14">
        <v>0.45200000000000001</v>
      </c>
      <c r="M920" s="27" t="s">
        <v>172</v>
      </c>
      <c r="N920" s="14">
        <v>3.0909090909E-3</v>
      </c>
      <c r="O920" s="14">
        <v>0.45889999999999997</v>
      </c>
      <c r="P920" s="27" t="s">
        <v>172</v>
      </c>
      <c r="Q920" s="14">
        <v>2.7272727272700001E-3</v>
      </c>
      <c r="R920" s="14">
        <v>0.46729999999999999</v>
      </c>
      <c r="S920" s="27" t="s">
        <v>172</v>
      </c>
      <c r="T920" s="14">
        <v>4.3636364900000004E-3</v>
      </c>
      <c r="U920" s="27">
        <v>3.3849557522123846E-2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122" t="s">
        <v>1880</v>
      </c>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211" t="s">
        <v>1702</v>
      </c>
      <c r="C923" s="211"/>
      <c r="D923" s="211" t="s">
        <v>1703</v>
      </c>
      <c r="E923" s="211" t="s">
        <v>1702</v>
      </c>
      <c r="F923" s="211"/>
      <c r="G923" s="211" t="s">
        <v>1703</v>
      </c>
      <c r="H923" s="211" t="s">
        <v>1702</v>
      </c>
      <c r="I923" s="211"/>
      <c r="J923" s="211" t="s">
        <v>1703</v>
      </c>
      <c r="K923" t="s">
        <v>172</v>
      </c>
      <c r="L923" s="211" t="s">
        <v>1702</v>
      </c>
      <c r="M923" s="211"/>
      <c r="N923" s="211" t="s">
        <v>1703</v>
      </c>
      <c r="O923" s="211" t="s">
        <v>1702</v>
      </c>
      <c r="P923" s="211"/>
      <c r="Q923" s="211" t="s">
        <v>1703</v>
      </c>
      <c r="R923" s="211" t="s">
        <v>1702</v>
      </c>
      <c r="S923" s="211"/>
      <c r="T923" s="211" t="s">
        <v>1703</v>
      </c>
      <c r="U923" t="s">
        <v>172</v>
      </c>
      <c r="V923" s="211" t="s">
        <v>1702</v>
      </c>
      <c r="W923" s="211"/>
      <c r="X923" s="211" t="s">
        <v>1703</v>
      </c>
      <c r="Y923" s="211" t="s">
        <v>1702</v>
      </c>
      <c r="Z923" s="211"/>
      <c r="AA923" s="211" t="s">
        <v>1703</v>
      </c>
      <c r="AB923" s="211" t="s">
        <v>1702</v>
      </c>
      <c r="AC923" s="211"/>
      <c r="AD923" s="211" t="s">
        <v>1703</v>
      </c>
      <c r="AE923" t="s">
        <v>172</v>
      </c>
    </row>
    <row r="924" spans="1:31" x14ac:dyDescent="0.3">
      <c r="A924" t="s">
        <v>174</v>
      </c>
      <c r="B924" s="2">
        <v>114587</v>
      </c>
      <c r="C924" s="27" t="s">
        <v>172</v>
      </c>
      <c r="D924" s="2">
        <v>645.45454545454504</v>
      </c>
      <c r="E924" s="2">
        <v>120553</v>
      </c>
      <c r="F924" s="27" t="s">
        <v>172</v>
      </c>
      <c r="G924" s="14">
        <v>572.72727272727195</v>
      </c>
      <c r="H924" s="2">
        <v>125143</v>
      </c>
      <c r="I924" s="27" t="s">
        <v>172</v>
      </c>
      <c r="J924" s="14">
        <v>824.84849999999994</v>
      </c>
      <c r="K924" s="27">
        <v>9.2122143000514897E-2</v>
      </c>
      <c r="L924" s="2">
        <v>278239</v>
      </c>
      <c r="M924" s="27" t="s">
        <v>172</v>
      </c>
      <c r="N924" s="2">
        <v>533.93939393939399</v>
      </c>
      <c r="O924" s="2">
        <v>289529</v>
      </c>
      <c r="P924" s="27" t="s">
        <v>172</v>
      </c>
      <c r="Q924" s="14">
        <v>309.69696969696901</v>
      </c>
      <c r="R924" s="2">
        <v>299179</v>
      </c>
      <c r="S924" s="27" t="s">
        <v>172</v>
      </c>
      <c r="T924" s="14">
        <v>258.78787199999999</v>
      </c>
      <c r="U924" s="27">
        <v>7.5259039890166371E-2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122" t="s">
        <v>1881</v>
      </c>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211" t="s">
        <v>1702</v>
      </c>
      <c r="C927" s="211"/>
      <c r="D927" s="211" t="s">
        <v>1703</v>
      </c>
      <c r="E927" s="211" t="s">
        <v>1702</v>
      </c>
      <c r="F927" s="211"/>
      <c r="G927" s="211" t="s">
        <v>1703</v>
      </c>
      <c r="H927" s="211" t="s">
        <v>1702</v>
      </c>
      <c r="I927" s="211"/>
      <c r="J927" s="211" t="s">
        <v>1703</v>
      </c>
      <c r="K927" t="s">
        <v>172</v>
      </c>
      <c r="L927" s="211" t="s">
        <v>1702</v>
      </c>
      <c r="M927" s="211"/>
      <c r="N927" s="211" t="s">
        <v>1703</v>
      </c>
      <c r="O927" s="211" t="s">
        <v>1702</v>
      </c>
      <c r="P927" s="211"/>
      <c r="Q927" s="211" t="s">
        <v>1703</v>
      </c>
      <c r="R927" s="211" t="s">
        <v>1702</v>
      </c>
      <c r="S927" s="211"/>
      <c r="T927" s="211" t="s">
        <v>1703</v>
      </c>
      <c r="U927" t="s">
        <v>172</v>
      </c>
      <c r="V927" s="211" t="s">
        <v>1702</v>
      </c>
      <c r="W927" s="211"/>
      <c r="X927" s="211" t="s">
        <v>1703</v>
      </c>
      <c r="Y927" s="211" t="s">
        <v>1702</v>
      </c>
      <c r="Z927" s="211"/>
      <c r="AA927" s="211" t="s">
        <v>1703</v>
      </c>
      <c r="AB927" s="211" t="s">
        <v>1702</v>
      </c>
      <c r="AC927" s="211"/>
      <c r="AD927" s="211" t="s">
        <v>1703</v>
      </c>
      <c r="AE927" t="s">
        <v>172</v>
      </c>
    </row>
    <row r="928" spans="1:31" x14ac:dyDescent="0.3">
      <c r="A928" t="s">
        <v>174</v>
      </c>
      <c r="B928" s="2">
        <v>105648</v>
      </c>
      <c r="C928" s="27" t="s">
        <v>172</v>
      </c>
      <c r="D928" s="2">
        <v>720.60606060606005</v>
      </c>
      <c r="E928" s="2">
        <v>112439</v>
      </c>
      <c r="F928" s="27" t="s">
        <v>172</v>
      </c>
      <c r="G928" s="14">
        <v>682.42424242424204</v>
      </c>
      <c r="H928" s="2">
        <v>118568</v>
      </c>
      <c r="I928" s="27" t="s">
        <v>172</v>
      </c>
      <c r="J928" s="14">
        <v>895.75756799999999</v>
      </c>
      <c r="K928" s="27">
        <v>0.12229289716795395</v>
      </c>
      <c r="L928" s="2">
        <v>248057</v>
      </c>
      <c r="M928" s="27" t="s">
        <v>172</v>
      </c>
      <c r="N928" s="2">
        <v>1032.72727272727</v>
      </c>
      <c r="O928" s="2">
        <v>259700</v>
      </c>
      <c r="P928" s="27" t="s">
        <v>172</v>
      </c>
      <c r="Q928" s="14">
        <v>948.48484848484804</v>
      </c>
      <c r="R928" s="2">
        <v>273556</v>
      </c>
      <c r="S928" s="27" t="s">
        <v>172</v>
      </c>
      <c r="T928" s="14">
        <v>804.24243200000001</v>
      </c>
      <c r="U928" s="27">
        <v>0.10279492213483192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1584</v>
      </c>
      <c r="B929" s="2">
        <v>63815</v>
      </c>
      <c r="C929" s="27">
        <v>0.60403415114341963</v>
      </c>
      <c r="D929" s="2">
        <v>704.24242424242402</v>
      </c>
      <c r="E929" s="2">
        <v>63539</v>
      </c>
      <c r="F929" s="27">
        <v>0.5650975195439305</v>
      </c>
      <c r="G929" s="14">
        <v>826.66666666666595</v>
      </c>
      <c r="H929" s="2">
        <v>70470</v>
      </c>
      <c r="I929" s="27">
        <v>0.59434248701167258</v>
      </c>
      <c r="J929" s="14">
        <v>1113.9394500000001</v>
      </c>
      <c r="K929" s="27">
        <v>0.10428582621640681</v>
      </c>
      <c r="L929" s="2">
        <v>152284</v>
      </c>
      <c r="M929" s="27">
        <v>0.61390728743796785</v>
      </c>
      <c r="N929" s="2">
        <v>1058.7878787878701</v>
      </c>
      <c r="O929" s="2">
        <v>147125</v>
      </c>
      <c r="P929" s="27">
        <v>0.56651906045437039</v>
      </c>
      <c r="Q929" s="14">
        <v>1218.7878787878701</v>
      </c>
      <c r="R929" s="2">
        <v>161113</v>
      </c>
      <c r="S929" s="27">
        <v>0.58895801956454985</v>
      </c>
      <c r="T929" s="14">
        <v>1397.57581</v>
      </c>
      <c r="U929" s="27">
        <v>5.797720049381419E-2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1587</v>
      </c>
      <c r="B930" s="2">
        <v>41833</v>
      </c>
      <c r="C930" s="27">
        <v>0.39596584885658032</v>
      </c>
      <c r="D930" s="2">
        <v>590.30303030303003</v>
      </c>
      <c r="E930" s="2">
        <v>48900</v>
      </c>
      <c r="F930" s="27">
        <v>0.4349024804560695</v>
      </c>
      <c r="G930" s="14">
        <v>852.72727272727195</v>
      </c>
      <c r="H930" s="2">
        <v>48098</v>
      </c>
      <c r="I930" s="27">
        <v>0.40565751298832736</v>
      </c>
      <c r="J930" s="14">
        <v>912.12120000000004</v>
      </c>
      <c r="K930" s="27">
        <v>0.14976214949919919</v>
      </c>
      <c r="L930" s="2">
        <v>95773</v>
      </c>
      <c r="M930" s="27">
        <v>0.38609271256203209</v>
      </c>
      <c r="N930" s="2">
        <v>1146.0606060606001</v>
      </c>
      <c r="O930" s="2">
        <v>112575</v>
      </c>
      <c r="P930" s="27">
        <v>0.43348093954562955</v>
      </c>
      <c r="Q930" s="14">
        <v>1309.69696969696</v>
      </c>
      <c r="R930" s="2">
        <v>112443</v>
      </c>
      <c r="S930" s="27">
        <v>0.41104198043545015</v>
      </c>
      <c r="T930" s="14">
        <v>1340</v>
      </c>
      <c r="U930" s="27">
        <v>0.17405740657596608</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122" t="s">
        <v>1882</v>
      </c>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211" t="s">
        <v>1702</v>
      </c>
      <c r="C933" s="211"/>
      <c r="D933" s="211" t="s">
        <v>1703</v>
      </c>
      <c r="E933" s="211" t="s">
        <v>1702</v>
      </c>
      <c r="F933" s="211"/>
      <c r="G933" s="211" t="s">
        <v>1703</v>
      </c>
      <c r="H933" s="211" t="s">
        <v>1702</v>
      </c>
      <c r="I933" s="211"/>
      <c r="J933" s="211" t="s">
        <v>1703</v>
      </c>
      <c r="K933" t="s">
        <v>172</v>
      </c>
      <c r="L933" s="211" t="s">
        <v>1702</v>
      </c>
      <c r="M933" s="211"/>
      <c r="N933" s="211" t="s">
        <v>1703</v>
      </c>
      <c r="O933" s="211" t="s">
        <v>1702</v>
      </c>
      <c r="P933" s="211"/>
      <c r="Q933" s="211" t="s">
        <v>1703</v>
      </c>
      <c r="R933" s="211" t="s">
        <v>1702</v>
      </c>
      <c r="S933" s="211"/>
      <c r="T933" s="211" t="s">
        <v>1703</v>
      </c>
      <c r="U933" t="s">
        <v>172</v>
      </c>
      <c r="V933" s="211" t="s">
        <v>1702</v>
      </c>
      <c r="W933" s="211"/>
      <c r="X933" s="211" t="s">
        <v>1703</v>
      </c>
      <c r="Y933" s="211" t="s">
        <v>1702</v>
      </c>
      <c r="Z933" s="211"/>
      <c r="AA933" s="211" t="s">
        <v>1703</v>
      </c>
      <c r="AB933" s="211" t="s">
        <v>1702</v>
      </c>
      <c r="AC933" s="211"/>
      <c r="AD933" s="211" t="s">
        <v>1703</v>
      </c>
      <c r="AE933" t="s">
        <v>172</v>
      </c>
    </row>
    <row r="934" spans="1:31" x14ac:dyDescent="0.3">
      <c r="A934" t="s">
        <v>174</v>
      </c>
      <c r="B934" s="2">
        <v>69254</v>
      </c>
      <c r="C934" s="27" t="s">
        <v>172</v>
      </c>
      <c r="D934" s="2">
        <v>761.21212121212102</v>
      </c>
      <c r="E934" s="2">
        <v>80422</v>
      </c>
      <c r="F934" s="27" t="s">
        <v>172</v>
      </c>
      <c r="G934" s="14">
        <v>760.60606060606005</v>
      </c>
      <c r="H934" s="2">
        <v>76648</v>
      </c>
      <c r="I934" s="27" t="s">
        <v>172</v>
      </c>
      <c r="J934" s="14">
        <v>1141.8182400000001</v>
      </c>
      <c r="K934" s="27">
        <v>0.10676639616484246</v>
      </c>
      <c r="L934" s="2">
        <v>177958</v>
      </c>
      <c r="M934" s="27" t="s">
        <v>172</v>
      </c>
      <c r="N934" s="2">
        <v>985.45454545454504</v>
      </c>
      <c r="O934" s="2">
        <v>201596</v>
      </c>
      <c r="P934" s="27" t="s">
        <v>172</v>
      </c>
      <c r="Q934" s="14">
        <v>1018.1818181818099</v>
      </c>
      <c r="R934" s="2">
        <v>195463</v>
      </c>
      <c r="S934" s="27" t="s">
        <v>172</v>
      </c>
      <c r="T934" s="14">
        <v>1226.6666299999999</v>
      </c>
      <c r="U934" s="27">
        <v>9.8365906562222549E-2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1584</v>
      </c>
      <c r="B935" s="2">
        <v>45690</v>
      </c>
      <c r="C935" s="27">
        <v>0.6597452854708753</v>
      </c>
      <c r="D935" s="2">
        <v>638.78787878787796</v>
      </c>
      <c r="E935" s="2">
        <v>48178</v>
      </c>
      <c r="F935" s="27">
        <v>0.59906493248116188</v>
      </c>
      <c r="G935" s="14">
        <v>741.81818181818096</v>
      </c>
      <c r="H935" s="2">
        <v>48310</v>
      </c>
      <c r="I935" s="27">
        <v>0.63028389520926831</v>
      </c>
      <c r="J935" s="14">
        <v>1027.87878</v>
      </c>
      <c r="K935" s="27">
        <v>5.7342963449332457E-2</v>
      </c>
      <c r="L935" s="2">
        <v>115659</v>
      </c>
      <c r="M935" s="27">
        <v>0.64992301554299325</v>
      </c>
      <c r="N935" s="2">
        <v>960.60606060606005</v>
      </c>
      <c r="O935" s="2">
        <v>118756</v>
      </c>
      <c r="P935" s="27">
        <v>0.58907914839580156</v>
      </c>
      <c r="Q935" s="14">
        <v>1176.3636363636299</v>
      </c>
      <c r="R935" s="2">
        <v>120586</v>
      </c>
      <c r="S935" s="27">
        <v>0.61692494231644868</v>
      </c>
      <c r="T935" s="14">
        <v>1310.3030000000001</v>
      </c>
      <c r="U935" s="27">
        <v>4.2599365375803007E-2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1587</v>
      </c>
      <c r="B936" s="2">
        <v>23564</v>
      </c>
      <c r="C936" s="27">
        <v>0.34025471452912465</v>
      </c>
      <c r="D936" s="2">
        <v>528.48484848484804</v>
      </c>
      <c r="E936" s="2">
        <v>32244</v>
      </c>
      <c r="F936" s="27">
        <v>0.40093506751883812</v>
      </c>
      <c r="G936" s="14">
        <v>728.48484848484804</v>
      </c>
      <c r="H936" s="2">
        <v>28338</v>
      </c>
      <c r="I936" s="27">
        <v>0.36971610479073164</v>
      </c>
      <c r="J936" s="14">
        <v>886.66669999999999</v>
      </c>
      <c r="K936" s="27">
        <v>0.20259718214225089</v>
      </c>
      <c r="L936" s="2">
        <v>62299</v>
      </c>
      <c r="M936" s="27">
        <v>0.35007698445700669</v>
      </c>
      <c r="N936" s="2">
        <v>899.39393939393904</v>
      </c>
      <c r="O936" s="2">
        <v>82840</v>
      </c>
      <c r="P936" s="27">
        <v>0.4109208516041985</v>
      </c>
      <c r="Q936" s="14">
        <v>1138.7878787878701</v>
      </c>
      <c r="R936" s="2">
        <v>74877</v>
      </c>
      <c r="S936" s="27">
        <v>0.38307505768355138</v>
      </c>
      <c r="T936" s="14">
        <v>1417.57581</v>
      </c>
      <c r="U936" s="27">
        <v>0.20189730172233905</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122" t="s">
        <v>1883</v>
      </c>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211" t="s">
        <v>1702</v>
      </c>
      <c r="C939" s="211"/>
      <c r="D939" s="211" t="s">
        <v>1703</v>
      </c>
      <c r="E939" s="211" t="s">
        <v>1702</v>
      </c>
      <c r="F939" s="211"/>
      <c r="G939" s="211" t="s">
        <v>1703</v>
      </c>
      <c r="H939" s="211" t="s">
        <v>1702</v>
      </c>
      <c r="I939" s="211"/>
      <c r="J939" s="211" t="s">
        <v>1703</v>
      </c>
      <c r="K939" t="s">
        <v>172</v>
      </c>
      <c r="L939" s="211" t="s">
        <v>1702</v>
      </c>
      <c r="M939" s="211"/>
      <c r="N939" s="211" t="s">
        <v>1703</v>
      </c>
      <c r="O939" s="211" t="s">
        <v>1702</v>
      </c>
      <c r="P939" s="211"/>
      <c r="Q939" s="211" t="s">
        <v>1703</v>
      </c>
      <c r="R939" s="211" t="s">
        <v>1702</v>
      </c>
      <c r="S939" s="211"/>
      <c r="T939" s="211" t="s">
        <v>1703</v>
      </c>
      <c r="U939" t="s">
        <v>172</v>
      </c>
      <c r="V939" s="211" t="s">
        <v>1702</v>
      </c>
      <c r="W939" s="211"/>
      <c r="X939" s="211" t="s">
        <v>1703</v>
      </c>
      <c r="Y939" s="211" t="s">
        <v>1702</v>
      </c>
      <c r="Z939" s="211"/>
      <c r="AA939" s="211" t="s">
        <v>1703</v>
      </c>
      <c r="AB939" s="211" t="s">
        <v>1702</v>
      </c>
      <c r="AC939" s="211"/>
      <c r="AD939" s="211" t="s">
        <v>1703</v>
      </c>
      <c r="AE939" t="s">
        <v>172</v>
      </c>
    </row>
    <row r="940" spans="1:31" x14ac:dyDescent="0.3">
      <c r="A940" t="s">
        <v>174</v>
      </c>
      <c r="B940" s="2">
        <v>9028</v>
      </c>
      <c r="C940" s="27" t="s">
        <v>172</v>
      </c>
      <c r="D940" s="2">
        <v>295.15151515151501</v>
      </c>
      <c r="E940" s="2">
        <v>10161</v>
      </c>
      <c r="F940" s="27" t="s">
        <v>172</v>
      </c>
      <c r="G940" s="14">
        <v>393.33333333333297</v>
      </c>
      <c r="H940" s="2">
        <v>10173</v>
      </c>
      <c r="I940" s="27" t="s">
        <v>172</v>
      </c>
      <c r="J940" s="14">
        <v>431.51513699999998</v>
      </c>
      <c r="K940" s="27">
        <v>0.12682764731945059</v>
      </c>
      <c r="L940" s="2">
        <v>13033</v>
      </c>
      <c r="M940" s="27" t="s">
        <v>172</v>
      </c>
      <c r="N940" s="2">
        <v>332.12121212121201</v>
      </c>
      <c r="O940" s="2">
        <v>14715</v>
      </c>
      <c r="P940" s="27" t="s">
        <v>172</v>
      </c>
      <c r="Q940" s="14">
        <v>453.33333333333297</v>
      </c>
      <c r="R940" s="2">
        <v>15027</v>
      </c>
      <c r="S940" s="27" t="s">
        <v>172</v>
      </c>
      <c r="T940" s="14">
        <v>457.57574499999998</v>
      </c>
      <c r="U940" s="27">
        <v>0.15299624031305148</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1584</v>
      </c>
      <c r="B941" s="2">
        <v>3064</v>
      </c>
      <c r="C941" s="27">
        <v>0.33938856889676561</v>
      </c>
      <c r="D941" s="2">
        <v>207.272727272727</v>
      </c>
      <c r="E941" s="2">
        <v>3207</v>
      </c>
      <c r="F941" s="27">
        <v>0.31561854148213758</v>
      </c>
      <c r="G941" s="14">
        <v>232.12121212121201</v>
      </c>
      <c r="H941" s="2">
        <v>3576</v>
      </c>
      <c r="I941" s="27">
        <v>0.35151872603951639</v>
      </c>
      <c r="J941" s="14">
        <v>276.96969999999999</v>
      </c>
      <c r="K941" s="27">
        <v>0.16710182767624021</v>
      </c>
      <c r="L941" s="2">
        <v>4798</v>
      </c>
      <c r="M941" s="27">
        <v>0.36814240773421314</v>
      </c>
      <c r="N941" s="2">
        <v>229.69696969696901</v>
      </c>
      <c r="O941" s="2">
        <v>4349</v>
      </c>
      <c r="P941" s="27">
        <v>0.29554875976894324</v>
      </c>
      <c r="Q941" s="14">
        <v>232.12121212121201</v>
      </c>
      <c r="R941" s="2">
        <v>4975</v>
      </c>
      <c r="S941" s="27">
        <v>0.33107073933586212</v>
      </c>
      <c r="T941" s="14">
        <v>298.18182400000001</v>
      </c>
      <c r="U941" s="27">
        <v>3.6890370987911633E-2</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1587</v>
      </c>
      <c r="B942" s="2">
        <v>5964</v>
      </c>
      <c r="C942" s="27">
        <v>0.66061143110323439</v>
      </c>
      <c r="D942" s="2">
        <v>252.72727272727201</v>
      </c>
      <c r="E942" s="2">
        <v>6954</v>
      </c>
      <c r="F942" s="27">
        <v>0.68438145851786236</v>
      </c>
      <c r="G942" s="14">
        <v>433.33333333333297</v>
      </c>
      <c r="H942" s="2">
        <v>6597</v>
      </c>
      <c r="I942" s="27">
        <v>0.64848127396048361</v>
      </c>
      <c r="J942" s="14">
        <v>409.69695999999999</v>
      </c>
      <c r="K942" s="27">
        <v>0.10613682092555332</v>
      </c>
      <c r="L942" s="2">
        <v>8235</v>
      </c>
      <c r="M942" s="27">
        <v>0.63185759226578686</v>
      </c>
      <c r="N942" s="2">
        <v>293.93939393939303</v>
      </c>
      <c r="O942" s="2">
        <v>10366</v>
      </c>
      <c r="P942" s="27">
        <v>0.70445124023105676</v>
      </c>
      <c r="Q942" s="14">
        <v>449.69696969696901</v>
      </c>
      <c r="R942" s="2">
        <v>10052</v>
      </c>
      <c r="S942" s="27">
        <v>0.66892926066413794</v>
      </c>
      <c r="T942" s="14">
        <v>473.33334400000001</v>
      </c>
      <c r="U942" s="27">
        <v>0.22064359441408621</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122" t="s">
        <v>1884</v>
      </c>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211" t="s">
        <v>1702</v>
      </c>
      <c r="C945" s="211"/>
      <c r="D945" s="211" t="s">
        <v>1703</v>
      </c>
      <c r="E945" s="211" t="s">
        <v>1702</v>
      </c>
      <c r="F945" s="211"/>
      <c r="G945" s="211" t="s">
        <v>1703</v>
      </c>
      <c r="H945" s="211" t="s">
        <v>1702</v>
      </c>
      <c r="I945" s="211"/>
      <c r="J945" s="211" t="s">
        <v>1703</v>
      </c>
      <c r="K945" t="s">
        <v>172</v>
      </c>
      <c r="L945" s="211" t="s">
        <v>1702</v>
      </c>
      <c r="M945" s="211"/>
      <c r="N945" s="211" t="s">
        <v>1703</v>
      </c>
      <c r="O945" s="211" t="s">
        <v>1702</v>
      </c>
      <c r="P945" s="211"/>
      <c r="Q945" s="211" t="s">
        <v>1703</v>
      </c>
      <c r="R945" s="211" t="s">
        <v>1702</v>
      </c>
      <c r="S945" s="211"/>
      <c r="T945" s="211" t="s">
        <v>1703</v>
      </c>
      <c r="U945" t="s">
        <v>172</v>
      </c>
      <c r="V945" s="211" t="s">
        <v>1702</v>
      </c>
      <c r="W945" s="211"/>
      <c r="X945" s="211" t="s">
        <v>1703</v>
      </c>
      <c r="Y945" s="211" t="s">
        <v>1702</v>
      </c>
      <c r="Z945" s="211"/>
      <c r="AA945" s="211" t="s">
        <v>1703</v>
      </c>
      <c r="AB945" s="211" t="s">
        <v>1702</v>
      </c>
      <c r="AC945" s="211"/>
      <c r="AD945" s="211" t="s">
        <v>1703</v>
      </c>
      <c r="AE945" t="s">
        <v>172</v>
      </c>
    </row>
    <row r="946" spans="1:31" x14ac:dyDescent="0.3">
      <c r="A946" t="s">
        <v>174</v>
      </c>
      <c r="B946" s="2">
        <v>1103</v>
      </c>
      <c r="C946" s="27" t="s">
        <v>172</v>
      </c>
      <c r="D946" s="2">
        <v>110.30303030303</v>
      </c>
      <c r="E946" s="2">
        <v>1281</v>
      </c>
      <c r="F946" s="27" t="s">
        <v>172</v>
      </c>
      <c r="G946" s="14">
        <v>175.75757575757501</v>
      </c>
      <c r="H946" s="2">
        <v>913</v>
      </c>
      <c r="I946" s="27" t="s">
        <v>172</v>
      </c>
      <c r="J946" s="14">
        <v>114.545456</v>
      </c>
      <c r="K946" s="27">
        <v>-0.17225747960108795</v>
      </c>
      <c r="L946" s="2">
        <v>2880</v>
      </c>
      <c r="M946" s="27" t="s">
        <v>172</v>
      </c>
      <c r="N946" s="2">
        <v>183.636363636363</v>
      </c>
      <c r="O946" s="2">
        <v>3102</v>
      </c>
      <c r="P946" s="27" t="s">
        <v>172</v>
      </c>
      <c r="Q946" s="14">
        <v>274.54545454545399</v>
      </c>
      <c r="R946" s="2">
        <v>2520</v>
      </c>
      <c r="S946" s="27" t="s">
        <v>172</v>
      </c>
      <c r="T946" s="14">
        <v>209.090912</v>
      </c>
      <c r="U946" s="27">
        <v>-0.125</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1584</v>
      </c>
      <c r="B947" s="2">
        <v>588</v>
      </c>
      <c r="C947" s="27">
        <v>0.53309156844968264</v>
      </c>
      <c r="D947" s="2">
        <v>77.575757575757507</v>
      </c>
      <c r="E947" s="2">
        <v>644</v>
      </c>
      <c r="F947" s="27">
        <v>0.50273224043715847</v>
      </c>
      <c r="G947" s="14">
        <v>121.818181818181</v>
      </c>
      <c r="H947" s="2">
        <v>469</v>
      </c>
      <c r="I947" s="27">
        <v>0.51369112814895945</v>
      </c>
      <c r="J947" s="14">
        <v>92.727270000000004</v>
      </c>
      <c r="K947" s="27">
        <v>-0.20238095238095238</v>
      </c>
      <c r="L947" s="2">
        <v>1709</v>
      </c>
      <c r="M947" s="27">
        <v>0.59340277777777772</v>
      </c>
      <c r="N947" s="2">
        <v>136.969696969696</v>
      </c>
      <c r="O947" s="2">
        <v>1573</v>
      </c>
      <c r="P947" s="27">
        <v>0.50709219858156029</v>
      </c>
      <c r="Q947" s="14">
        <v>173.333333333333</v>
      </c>
      <c r="R947" s="2">
        <v>1420</v>
      </c>
      <c r="S947" s="27">
        <v>0.56349206349206349</v>
      </c>
      <c r="T947" s="14">
        <v>171.515152</v>
      </c>
      <c r="U947" s="27">
        <v>-0.16910473961380926</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1587</v>
      </c>
      <c r="B948" s="2">
        <v>515</v>
      </c>
      <c r="C948" s="27">
        <v>0.4669084315503173</v>
      </c>
      <c r="D948" s="2">
        <v>87.272727272727195</v>
      </c>
      <c r="E948" s="2">
        <v>637</v>
      </c>
      <c r="F948" s="27">
        <v>0.49726775956284153</v>
      </c>
      <c r="G948" s="14">
        <v>125.454545454545</v>
      </c>
      <c r="H948" s="2">
        <v>444</v>
      </c>
      <c r="I948" s="27">
        <v>0.48630887185104055</v>
      </c>
      <c r="J948" s="14">
        <v>73.939390000000003</v>
      </c>
      <c r="K948" s="27">
        <v>-0.13786407766990291</v>
      </c>
      <c r="L948" s="2">
        <v>1171</v>
      </c>
      <c r="M948" s="27">
        <v>0.40659722222222222</v>
      </c>
      <c r="N948" s="2">
        <v>145.45454545454501</v>
      </c>
      <c r="O948" s="2">
        <v>1529</v>
      </c>
      <c r="P948" s="27">
        <v>0.49290780141843971</v>
      </c>
      <c r="Q948" s="14">
        <v>190.30303030303</v>
      </c>
      <c r="R948" s="2">
        <v>1100</v>
      </c>
      <c r="S948" s="27">
        <v>0.43650793650793651</v>
      </c>
      <c r="T948" s="14">
        <v>142.42424</v>
      </c>
      <c r="U948" s="27">
        <v>-6.0631938514090523E-2</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122" t="s">
        <v>1885</v>
      </c>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211" t="s">
        <v>1702</v>
      </c>
      <c r="C951" s="211"/>
      <c r="D951" s="211" t="s">
        <v>1703</v>
      </c>
      <c r="E951" s="211" t="s">
        <v>1702</v>
      </c>
      <c r="F951" s="211"/>
      <c r="G951" s="211" t="s">
        <v>1703</v>
      </c>
      <c r="H951" s="211" t="s">
        <v>1702</v>
      </c>
      <c r="I951" s="211"/>
      <c r="J951" s="211" t="s">
        <v>1703</v>
      </c>
      <c r="K951" t="s">
        <v>172</v>
      </c>
      <c r="L951" s="211" t="s">
        <v>1702</v>
      </c>
      <c r="M951" s="211"/>
      <c r="N951" s="211" t="s">
        <v>1703</v>
      </c>
      <c r="O951" s="211" t="s">
        <v>1702</v>
      </c>
      <c r="P951" s="211"/>
      <c r="Q951" s="211" t="s">
        <v>1703</v>
      </c>
      <c r="R951" s="211" t="s">
        <v>1702</v>
      </c>
      <c r="S951" s="211"/>
      <c r="T951" s="211" t="s">
        <v>1703</v>
      </c>
      <c r="U951" t="s">
        <v>172</v>
      </c>
      <c r="V951" s="211" t="s">
        <v>1702</v>
      </c>
      <c r="W951" s="211"/>
      <c r="X951" s="211" t="s">
        <v>1703</v>
      </c>
      <c r="Y951" s="211" t="s">
        <v>1702</v>
      </c>
      <c r="Z951" s="211"/>
      <c r="AA951" s="211" t="s">
        <v>1703</v>
      </c>
      <c r="AB951" s="211" t="s">
        <v>1702</v>
      </c>
      <c r="AC951" s="211"/>
      <c r="AD951" s="211" t="s">
        <v>1703</v>
      </c>
      <c r="AE951" t="s">
        <v>172</v>
      </c>
    </row>
    <row r="952" spans="1:31" x14ac:dyDescent="0.3">
      <c r="A952" t="s">
        <v>174</v>
      </c>
      <c r="B952" s="2">
        <v>5314</v>
      </c>
      <c r="C952" s="27" t="s">
        <v>172</v>
      </c>
      <c r="D952" s="2">
        <v>205.45454545454501</v>
      </c>
      <c r="E952" s="2">
        <v>6519</v>
      </c>
      <c r="F952" s="27" t="s">
        <v>172</v>
      </c>
      <c r="G952" s="14">
        <v>213.333333333333</v>
      </c>
      <c r="H952" s="2">
        <v>8006</v>
      </c>
      <c r="I952" s="27" t="s">
        <v>172</v>
      </c>
      <c r="J952" s="14">
        <v>376.36364700000001</v>
      </c>
      <c r="K952" s="27">
        <v>0.50658637561159203</v>
      </c>
      <c r="L952" s="2">
        <v>8928</v>
      </c>
      <c r="M952" s="27" t="s">
        <v>172</v>
      </c>
      <c r="N952" s="2">
        <v>227.87878787878699</v>
      </c>
      <c r="O952" s="2">
        <v>10195</v>
      </c>
      <c r="P952" s="27" t="s">
        <v>172</v>
      </c>
      <c r="Q952" s="14">
        <v>228.48484848484799</v>
      </c>
      <c r="R952" s="2">
        <v>12270</v>
      </c>
      <c r="S952" s="27" t="s">
        <v>172</v>
      </c>
      <c r="T952" s="14">
        <v>409.09089999999998</v>
      </c>
      <c r="U952" s="27">
        <v>0.37432795698924731</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1584</v>
      </c>
      <c r="B953" s="2">
        <v>3467</v>
      </c>
      <c r="C953" s="27">
        <v>0.65242754986827245</v>
      </c>
      <c r="D953" s="2">
        <v>166.06060606060601</v>
      </c>
      <c r="E953" s="2">
        <v>4454</v>
      </c>
      <c r="F953" s="27">
        <v>0.68323362478907812</v>
      </c>
      <c r="G953" s="14">
        <v>213.333333333333</v>
      </c>
      <c r="H953" s="2">
        <v>5456</v>
      </c>
      <c r="I953" s="27">
        <v>0.68148888333749691</v>
      </c>
      <c r="J953" s="14">
        <v>296.36364700000001</v>
      </c>
      <c r="K953" s="27">
        <v>0.57369483703490054</v>
      </c>
      <c r="L953" s="2">
        <v>5947</v>
      </c>
      <c r="M953" s="27">
        <v>0.66610663082437271</v>
      </c>
      <c r="N953" s="2">
        <v>215.15151515151501</v>
      </c>
      <c r="O953" s="2">
        <v>6787</v>
      </c>
      <c r="P953" s="27">
        <v>0.66571848945561551</v>
      </c>
      <c r="Q953" s="14">
        <v>237.575757575757</v>
      </c>
      <c r="R953" s="2">
        <v>8250</v>
      </c>
      <c r="S953" s="27">
        <v>0.67237163814180934</v>
      </c>
      <c r="T953" s="14">
        <v>389.69695999999999</v>
      </c>
      <c r="U953" s="27">
        <v>0.38725407768622833</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1587</v>
      </c>
      <c r="B954" s="2">
        <v>1847</v>
      </c>
      <c r="C954" s="27">
        <v>0.3475724501317275</v>
      </c>
      <c r="D954" s="2">
        <v>182.42424242424201</v>
      </c>
      <c r="E954" s="2">
        <v>2065</v>
      </c>
      <c r="F954" s="27">
        <v>0.31676637521092194</v>
      </c>
      <c r="G954" s="14">
        <v>167.87878787878699</v>
      </c>
      <c r="H954" s="2">
        <v>2550</v>
      </c>
      <c r="I954" s="27">
        <v>0.31851111666250315</v>
      </c>
      <c r="J954" s="14">
        <v>313.33334400000001</v>
      </c>
      <c r="K954" s="27">
        <v>0.38061721710882512</v>
      </c>
      <c r="L954" s="2">
        <v>2981</v>
      </c>
      <c r="M954" s="27">
        <v>0.33389336917562723</v>
      </c>
      <c r="N954" s="2">
        <v>205.45454545454501</v>
      </c>
      <c r="O954" s="2">
        <v>3408</v>
      </c>
      <c r="P954" s="27">
        <v>0.33428151054438449</v>
      </c>
      <c r="Q954" s="14">
        <v>211.51515151515099</v>
      </c>
      <c r="R954" s="2">
        <v>4020</v>
      </c>
      <c r="S954" s="27">
        <v>0.32762836185819072</v>
      </c>
      <c r="T954" s="14">
        <v>342.42425500000002</v>
      </c>
      <c r="U954" s="27">
        <v>0.34854075813485408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122" t="s">
        <v>1886</v>
      </c>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211" t="s">
        <v>1702</v>
      </c>
      <c r="C957" s="211"/>
      <c r="D957" s="211" t="s">
        <v>1703</v>
      </c>
      <c r="E957" s="211" t="s">
        <v>1702</v>
      </c>
      <c r="F957" s="211"/>
      <c r="G957" s="211" t="s">
        <v>1703</v>
      </c>
      <c r="H957" s="211" t="s">
        <v>1702</v>
      </c>
      <c r="I957" s="211"/>
      <c r="J957" s="211" t="s">
        <v>1703</v>
      </c>
      <c r="K957" t="s">
        <v>172</v>
      </c>
      <c r="L957" s="211" t="s">
        <v>1702</v>
      </c>
      <c r="M957" s="211"/>
      <c r="N957" s="211" t="s">
        <v>1703</v>
      </c>
      <c r="O957" s="211" t="s">
        <v>1702</v>
      </c>
      <c r="P957" s="211"/>
      <c r="Q957" s="211" t="s">
        <v>1703</v>
      </c>
      <c r="R957" s="211" t="s">
        <v>1702</v>
      </c>
      <c r="S957" s="211"/>
      <c r="T957" s="211" t="s">
        <v>1703</v>
      </c>
      <c r="U957" t="s">
        <v>172</v>
      </c>
      <c r="V957" s="211" t="s">
        <v>1702</v>
      </c>
      <c r="W957" s="211"/>
      <c r="X957" s="211" t="s">
        <v>1703</v>
      </c>
      <c r="Y957" s="211" t="s">
        <v>1702</v>
      </c>
      <c r="Z957" s="211"/>
      <c r="AA957" s="211" t="s">
        <v>1703</v>
      </c>
      <c r="AB957" s="211" t="s">
        <v>1702</v>
      </c>
      <c r="AC957" s="211"/>
      <c r="AD957" s="211" t="s">
        <v>1703</v>
      </c>
      <c r="AE957" t="s">
        <v>172</v>
      </c>
    </row>
    <row r="958" spans="1:31" x14ac:dyDescent="0.3">
      <c r="A958" t="s">
        <v>174</v>
      </c>
      <c r="B958" s="2">
        <v>48</v>
      </c>
      <c r="C958" s="27" t="s">
        <v>172</v>
      </c>
      <c r="D958" s="2">
        <v>26.6666666666666</v>
      </c>
      <c r="E958" s="2">
        <v>145</v>
      </c>
      <c r="F958" s="27" t="s">
        <v>172</v>
      </c>
      <c r="G958" s="14">
        <v>49.696969696969703</v>
      </c>
      <c r="H958" s="2">
        <v>214</v>
      </c>
      <c r="I958" s="27" t="s">
        <v>172</v>
      </c>
      <c r="J958" s="14">
        <v>43.030304000000001</v>
      </c>
      <c r="K958" s="27">
        <v>3.4583333333333335</v>
      </c>
      <c r="L958" s="2">
        <v>270</v>
      </c>
      <c r="M958" s="27" t="s">
        <v>172</v>
      </c>
      <c r="N958" s="2">
        <v>45.454545454545404</v>
      </c>
      <c r="O958" s="2">
        <v>278</v>
      </c>
      <c r="P958" s="27" t="s">
        <v>172</v>
      </c>
      <c r="Q958" s="14">
        <v>59.393939393939398</v>
      </c>
      <c r="R958" s="2">
        <v>318</v>
      </c>
      <c r="S958" s="27" t="s">
        <v>172</v>
      </c>
      <c r="T958" s="14">
        <v>56.363636</v>
      </c>
      <c r="U958" s="27">
        <v>0.17777777777777778</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1584</v>
      </c>
      <c r="B959" s="2">
        <v>38</v>
      </c>
      <c r="C959" s="27">
        <v>0.79166666666666663</v>
      </c>
      <c r="D959" s="2">
        <v>23.636363636363601</v>
      </c>
      <c r="E959" s="2">
        <v>17</v>
      </c>
      <c r="F959" s="27">
        <v>0.11724137931034483</v>
      </c>
      <c r="G959" s="14">
        <v>12.7272727272727</v>
      </c>
      <c r="H959" s="2">
        <v>113</v>
      </c>
      <c r="I959" s="27">
        <v>0.5280373831775701</v>
      </c>
      <c r="J959" s="14">
        <v>33.939392099999999</v>
      </c>
      <c r="K959" s="27">
        <v>1.9736842105263157</v>
      </c>
      <c r="L959" s="2">
        <v>171</v>
      </c>
      <c r="M959" s="27">
        <v>0.6333333333333333</v>
      </c>
      <c r="N959" s="2">
        <v>40</v>
      </c>
      <c r="O959" s="2">
        <v>77</v>
      </c>
      <c r="P959" s="27">
        <v>0.27697841726618705</v>
      </c>
      <c r="Q959" s="14">
        <v>29.696969696969699</v>
      </c>
      <c r="R959" s="2">
        <v>137</v>
      </c>
      <c r="S959" s="27">
        <v>0.4308176100628931</v>
      </c>
      <c r="T959" s="14">
        <v>36.363636</v>
      </c>
      <c r="U959" s="27">
        <v>-0.19883040935672514</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1587</v>
      </c>
      <c r="B960" s="2">
        <v>10</v>
      </c>
      <c r="C960" s="27">
        <v>0.20833333333333334</v>
      </c>
      <c r="D960" s="2">
        <v>12.1212121212121</v>
      </c>
      <c r="E960" s="2">
        <v>128</v>
      </c>
      <c r="F960" s="27">
        <v>0.88275862068965516</v>
      </c>
      <c r="G960" s="14">
        <v>47.272727272727202</v>
      </c>
      <c r="H960" s="2">
        <v>101</v>
      </c>
      <c r="I960" s="27">
        <v>0.4719626168224299</v>
      </c>
      <c r="J960" s="14">
        <v>36.363636</v>
      </c>
      <c r="K960" s="27">
        <v>9.1</v>
      </c>
      <c r="L960" s="2">
        <v>99</v>
      </c>
      <c r="M960" s="27">
        <v>0.36666666666666664</v>
      </c>
      <c r="N960" s="2">
        <v>40.606060606060602</v>
      </c>
      <c r="O960" s="2">
        <v>201</v>
      </c>
      <c r="P960" s="27">
        <v>0.7230215827338129</v>
      </c>
      <c r="Q960" s="14">
        <v>50.909090909090899</v>
      </c>
      <c r="R960" s="2">
        <v>181</v>
      </c>
      <c r="S960" s="27">
        <v>0.5691823899371069</v>
      </c>
      <c r="T960" s="14">
        <v>50.303031900000001</v>
      </c>
      <c r="U960" s="27">
        <v>0.82828282828282829</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122" t="s">
        <v>1887</v>
      </c>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211" t="s">
        <v>1702</v>
      </c>
      <c r="C963" s="211"/>
      <c r="D963" s="211" t="s">
        <v>1703</v>
      </c>
      <c r="E963" s="211" t="s">
        <v>1702</v>
      </c>
      <c r="F963" s="211"/>
      <c r="G963" s="211" t="s">
        <v>1703</v>
      </c>
      <c r="H963" s="211" t="s">
        <v>1702</v>
      </c>
      <c r="I963" s="211"/>
      <c r="J963" s="211" t="s">
        <v>1703</v>
      </c>
      <c r="K963" t="s">
        <v>172</v>
      </c>
      <c r="L963" s="211" t="s">
        <v>1702</v>
      </c>
      <c r="M963" s="211"/>
      <c r="N963" s="211" t="s">
        <v>1703</v>
      </c>
      <c r="O963" s="211" t="s">
        <v>1702</v>
      </c>
      <c r="P963" s="211"/>
      <c r="Q963" s="211" t="s">
        <v>1703</v>
      </c>
      <c r="R963" s="211" t="s">
        <v>1702</v>
      </c>
      <c r="S963" s="211"/>
      <c r="T963" s="211" t="s">
        <v>1703</v>
      </c>
      <c r="U963" t="s">
        <v>172</v>
      </c>
      <c r="V963" s="211" t="s">
        <v>1702</v>
      </c>
      <c r="W963" s="211"/>
      <c r="X963" s="211" t="s">
        <v>1703</v>
      </c>
      <c r="Y963" s="211" t="s">
        <v>1702</v>
      </c>
      <c r="Z963" s="211"/>
      <c r="AA963" s="211" t="s">
        <v>1703</v>
      </c>
      <c r="AB963" s="211" t="s">
        <v>1702</v>
      </c>
      <c r="AC963" s="211"/>
      <c r="AD963" s="211" t="s">
        <v>1703</v>
      </c>
      <c r="AE963" t="s">
        <v>172</v>
      </c>
    </row>
    <row r="964" spans="1:31" x14ac:dyDescent="0.3">
      <c r="A964" t="s">
        <v>174</v>
      </c>
      <c r="B964" s="2">
        <v>17999</v>
      </c>
      <c r="C964" s="27" t="s">
        <v>172</v>
      </c>
      <c r="D964" s="2">
        <v>583.63636363636294</v>
      </c>
      <c r="E964" s="2">
        <v>10994</v>
      </c>
      <c r="F964" s="27" t="s">
        <v>172</v>
      </c>
      <c r="G964" s="14">
        <v>464.84848484848402</v>
      </c>
      <c r="H964" s="2">
        <v>14620</v>
      </c>
      <c r="I964" s="27" t="s">
        <v>172</v>
      </c>
      <c r="J964" s="14">
        <v>626.66669999999999</v>
      </c>
      <c r="K964" s="27">
        <v>-0.18773265181398965</v>
      </c>
      <c r="L964" s="2">
        <v>38745</v>
      </c>
      <c r="M964" s="27" t="s">
        <v>172</v>
      </c>
      <c r="N964" s="2">
        <v>873.33333333333303</v>
      </c>
      <c r="O964" s="2">
        <v>23666</v>
      </c>
      <c r="P964" s="27" t="s">
        <v>172</v>
      </c>
      <c r="Q964" s="14">
        <v>625.45454545454504</v>
      </c>
      <c r="R964" s="2">
        <v>29780</v>
      </c>
      <c r="S964" s="27" t="s">
        <v>172</v>
      </c>
      <c r="T964" s="14">
        <v>718.78790000000004</v>
      </c>
      <c r="U964" s="27">
        <v>-0.23138469479932894</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1584</v>
      </c>
      <c r="B965" s="2">
        <v>9334</v>
      </c>
      <c r="C965" s="27">
        <v>0.51858436579809986</v>
      </c>
      <c r="D965" s="2">
        <v>420</v>
      </c>
      <c r="E965" s="2">
        <v>5722</v>
      </c>
      <c r="F965" s="27">
        <v>0.52046570856830998</v>
      </c>
      <c r="G965" s="14">
        <v>319.39393939393898</v>
      </c>
      <c r="H965" s="2">
        <v>8017</v>
      </c>
      <c r="I965" s="27">
        <v>0.54835841313269496</v>
      </c>
      <c r="J965" s="14">
        <v>473.33334400000001</v>
      </c>
      <c r="K965" s="27">
        <v>-0.14109706449539319</v>
      </c>
      <c r="L965" s="2">
        <v>20438</v>
      </c>
      <c r="M965" s="27">
        <v>0.52750032262227387</v>
      </c>
      <c r="N965" s="2">
        <v>650.30303030303003</v>
      </c>
      <c r="O965" s="2">
        <v>12525</v>
      </c>
      <c r="P965" s="27">
        <v>0.52924026028902227</v>
      </c>
      <c r="Q965" s="14">
        <v>456.36363636363598</v>
      </c>
      <c r="R965" s="2">
        <v>16442</v>
      </c>
      <c r="S965" s="27">
        <v>0.55211551376762924</v>
      </c>
      <c r="T965" s="14">
        <v>506.66665599999999</v>
      </c>
      <c r="U965" s="27">
        <v>-0.19551815246110188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1587</v>
      </c>
      <c r="B966" s="2">
        <v>8665</v>
      </c>
      <c r="C966" s="27">
        <v>0.48141563420190009</v>
      </c>
      <c r="D966" s="2">
        <v>450.30303030303003</v>
      </c>
      <c r="E966" s="2">
        <v>5272</v>
      </c>
      <c r="F966" s="27">
        <v>0.47953429143169002</v>
      </c>
      <c r="G966" s="14">
        <v>367.87878787878702</v>
      </c>
      <c r="H966" s="2">
        <v>6603</v>
      </c>
      <c r="I966" s="27">
        <v>0.45164158686730504</v>
      </c>
      <c r="J966" s="14">
        <v>397.57574499999998</v>
      </c>
      <c r="K966" s="27">
        <v>-0.23796884016156952</v>
      </c>
      <c r="L966" s="2">
        <v>18307</v>
      </c>
      <c r="M966" s="27">
        <v>0.47249967737772613</v>
      </c>
      <c r="N966" s="2">
        <v>635.15151515151501</v>
      </c>
      <c r="O966" s="2">
        <v>11141</v>
      </c>
      <c r="P966" s="27">
        <v>0.47075973971097779</v>
      </c>
      <c r="Q966" s="14">
        <v>470.30303030303003</v>
      </c>
      <c r="R966" s="2">
        <v>13338</v>
      </c>
      <c r="S966" s="27">
        <v>0.4478844862323707</v>
      </c>
      <c r="T966" s="14">
        <v>607.27269999999999</v>
      </c>
      <c r="U966" s="27">
        <v>-0.27142623040367075</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122" t="s">
        <v>1888</v>
      </c>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211" t="s">
        <v>1702</v>
      </c>
      <c r="C969" s="211"/>
      <c r="D969" s="211" t="s">
        <v>1703</v>
      </c>
      <c r="E969" s="211" t="s">
        <v>1702</v>
      </c>
      <c r="F969" s="211"/>
      <c r="G969" s="211" t="s">
        <v>1703</v>
      </c>
      <c r="H969" s="211" t="s">
        <v>1702</v>
      </c>
      <c r="I969" s="211"/>
      <c r="J969" s="211" t="s">
        <v>1703</v>
      </c>
      <c r="K969" t="s">
        <v>172</v>
      </c>
      <c r="L969" s="211" t="s">
        <v>1702</v>
      </c>
      <c r="M969" s="211"/>
      <c r="N969" s="211" t="s">
        <v>1703</v>
      </c>
      <c r="O969" s="211" t="s">
        <v>1702</v>
      </c>
      <c r="P969" s="211"/>
      <c r="Q969" s="211" t="s">
        <v>1703</v>
      </c>
      <c r="R969" s="211" t="s">
        <v>1702</v>
      </c>
      <c r="S969" s="211"/>
      <c r="T969" s="211" t="s">
        <v>1703</v>
      </c>
      <c r="U969" t="s">
        <v>172</v>
      </c>
      <c r="V969" s="211" t="s">
        <v>1702</v>
      </c>
      <c r="W969" s="211"/>
      <c r="X969" s="211" t="s">
        <v>1703</v>
      </c>
      <c r="Y969" s="211" t="s">
        <v>1702</v>
      </c>
      <c r="Z969" s="211"/>
      <c r="AA969" s="211" t="s">
        <v>1703</v>
      </c>
      <c r="AB969" s="211" t="s">
        <v>1702</v>
      </c>
      <c r="AC969" s="211"/>
      <c r="AD969" s="211" t="s">
        <v>1703</v>
      </c>
      <c r="AE969" t="s">
        <v>172</v>
      </c>
    </row>
    <row r="970" spans="1:31" x14ac:dyDescent="0.3">
      <c r="A970" t="s">
        <v>174</v>
      </c>
      <c r="B970" s="2">
        <v>2902</v>
      </c>
      <c r="C970" s="27" t="s">
        <v>172</v>
      </c>
      <c r="D970" s="2">
        <v>252.12121212121201</v>
      </c>
      <c r="E970" s="2">
        <v>2917</v>
      </c>
      <c r="F970" s="27" t="s">
        <v>172</v>
      </c>
      <c r="G970" s="14">
        <v>216.363636363636</v>
      </c>
      <c r="H970" s="2">
        <v>7994</v>
      </c>
      <c r="I970" s="27" t="s">
        <v>172</v>
      </c>
      <c r="J970" s="14">
        <v>553.33330000000001</v>
      </c>
      <c r="K970" s="27">
        <v>1.7546519641626463</v>
      </c>
      <c r="L970" s="2">
        <v>6243</v>
      </c>
      <c r="M970" s="27" t="s">
        <v>172</v>
      </c>
      <c r="N970" s="2">
        <v>347.27272727272702</v>
      </c>
      <c r="O970" s="2">
        <v>6148</v>
      </c>
      <c r="P970" s="27" t="s">
        <v>172</v>
      </c>
      <c r="Q970" s="14">
        <v>288.48484848484799</v>
      </c>
      <c r="R970" s="2">
        <v>18178</v>
      </c>
      <c r="S970" s="27" t="s">
        <v>172</v>
      </c>
      <c r="T970" s="14">
        <v>847.87879999999996</v>
      </c>
      <c r="U970" s="27">
        <v>1.9117411500880988</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1584</v>
      </c>
      <c r="B971" s="2">
        <v>1634</v>
      </c>
      <c r="C971" s="27">
        <v>0.56305995864920744</v>
      </c>
      <c r="D971" s="2">
        <v>175.15151515151501</v>
      </c>
      <c r="E971" s="2">
        <v>1317</v>
      </c>
      <c r="F971" s="27">
        <v>0.45149125814192664</v>
      </c>
      <c r="G971" s="14">
        <v>150.30303030303</v>
      </c>
      <c r="H971" s="2">
        <v>4529</v>
      </c>
      <c r="I971" s="27">
        <v>0.56654991243432573</v>
      </c>
      <c r="J971" s="14">
        <v>472.121216</v>
      </c>
      <c r="K971" s="27">
        <v>1.7717258261933904</v>
      </c>
      <c r="L971" s="2">
        <v>3562</v>
      </c>
      <c r="M971" s="27">
        <v>0.57055902610924236</v>
      </c>
      <c r="N971" s="2">
        <v>266.06060606060601</v>
      </c>
      <c r="O971" s="2">
        <v>3058</v>
      </c>
      <c r="P971" s="27">
        <v>0.49739752765126871</v>
      </c>
      <c r="Q971" s="14">
        <v>217.575757575757</v>
      </c>
      <c r="R971" s="2">
        <v>9303</v>
      </c>
      <c r="S971" s="27">
        <v>0.511772472219166</v>
      </c>
      <c r="T971" s="14">
        <v>645.45450000000005</v>
      </c>
      <c r="U971" s="27">
        <v>1.6117349803481191</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1587</v>
      </c>
      <c r="B972" s="2">
        <v>1268</v>
      </c>
      <c r="C972" s="27">
        <v>0.43694004135079256</v>
      </c>
      <c r="D972" s="2">
        <v>165.45454545454501</v>
      </c>
      <c r="E972" s="2">
        <v>1600</v>
      </c>
      <c r="F972" s="27">
        <v>0.54850874185807341</v>
      </c>
      <c r="G972" s="14">
        <v>163.030303030303</v>
      </c>
      <c r="H972" s="2">
        <v>3465</v>
      </c>
      <c r="I972" s="27">
        <v>0.43345008756567427</v>
      </c>
      <c r="J972" s="14">
        <v>448.48486300000002</v>
      </c>
      <c r="K972" s="27">
        <v>1.7326498422712935</v>
      </c>
      <c r="L972" s="2">
        <v>2681</v>
      </c>
      <c r="M972" s="27">
        <v>0.42944097389075764</v>
      </c>
      <c r="N972" s="2">
        <v>211.51515151515099</v>
      </c>
      <c r="O972" s="2">
        <v>3090</v>
      </c>
      <c r="P972" s="27">
        <v>0.50260247234873134</v>
      </c>
      <c r="Q972" s="14">
        <v>204.24242424242399</v>
      </c>
      <c r="R972" s="2">
        <v>8875</v>
      </c>
      <c r="S972" s="27">
        <v>0.48822752778083395</v>
      </c>
      <c r="T972" s="14">
        <v>724.84849999999994</v>
      </c>
      <c r="U972" s="27">
        <v>2.3103319656844463</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122" t="s">
        <v>1889</v>
      </c>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211" t="s">
        <v>1702</v>
      </c>
      <c r="C975" s="211"/>
      <c r="D975" s="211" t="s">
        <v>1703</v>
      </c>
      <c r="E975" s="211" t="s">
        <v>1702</v>
      </c>
      <c r="F975" s="211"/>
      <c r="G975" s="211" t="s">
        <v>1703</v>
      </c>
      <c r="H975" s="211" t="s">
        <v>1702</v>
      </c>
      <c r="I975" s="211"/>
      <c r="J975" s="211" t="s">
        <v>1703</v>
      </c>
      <c r="K975" t="s">
        <v>172</v>
      </c>
      <c r="L975" s="211" t="s">
        <v>1702</v>
      </c>
      <c r="M975" s="211"/>
      <c r="N975" s="211" t="s">
        <v>1703</v>
      </c>
      <c r="O975" s="211" t="s">
        <v>1702</v>
      </c>
      <c r="P975" s="211"/>
      <c r="Q975" s="211" t="s">
        <v>1703</v>
      </c>
      <c r="R975" s="211" t="s">
        <v>1702</v>
      </c>
      <c r="S975" s="211"/>
      <c r="T975" s="211" t="s">
        <v>1703</v>
      </c>
      <c r="U975" t="s">
        <v>172</v>
      </c>
      <c r="V975" s="211" t="s">
        <v>1702</v>
      </c>
      <c r="W975" s="211"/>
      <c r="X975" s="211" t="s">
        <v>1703</v>
      </c>
      <c r="Y975" s="211" t="s">
        <v>1702</v>
      </c>
      <c r="Z975" s="211"/>
      <c r="AA975" s="211" t="s">
        <v>1703</v>
      </c>
      <c r="AB975" s="211" t="s">
        <v>1702</v>
      </c>
      <c r="AC975" s="211"/>
      <c r="AD975" s="211" t="s">
        <v>1703</v>
      </c>
      <c r="AE975" t="s">
        <v>172</v>
      </c>
    </row>
    <row r="976" spans="1:31" x14ac:dyDescent="0.3">
      <c r="A976" t="s">
        <v>174</v>
      </c>
      <c r="B976" s="2">
        <v>52471</v>
      </c>
      <c r="C976" s="27" t="s">
        <v>172</v>
      </c>
      <c r="D976" s="2">
        <v>639.39393939393904</v>
      </c>
      <c r="E976" s="2">
        <v>50139</v>
      </c>
      <c r="F976" s="27" t="s">
        <v>172</v>
      </c>
      <c r="G976" s="14">
        <v>688.48484848484804</v>
      </c>
      <c r="H976" s="2">
        <v>47266</v>
      </c>
      <c r="I976" s="27" t="s">
        <v>172</v>
      </c>
      <c r="J976" s="14">
        <v>872.12120000000004</v>
      </c>
      <c r="K976" s="27">
        <v>-9.9197652036362938E-2</v>
      </c>
      <c r="L976" s="2">
        <v>128848</v>
      </c>
      <c r="M976" s="27" t="s">
        <v>172</v>
      </c>
      <c r="N976" s="2">
        <v>735.75757575757495</v>
      </c>
      <c r="O976" s="2">
        <v>124187</v>
      </c>
      <c r="P976" s="27" t="s">
        <v>172</v>
      </c>
      <c r="Q976" s="14">
        <v>761.21212121212102</v>
      </c>
      <c r="R976" s="2">
        <v>119902</v>
      </c>
      <c r="S976" s="27" t="s">
        <v>172</v>
      </c>
      <c r="T976" s="14">
        <v>792.72730000000001</v>
      </c>
      <c r="U976" s="27">
        <v>-6.9430646963864404E-2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1584</v>
      </c>
      <c r="B977" s="2">
        <v>35346</v>
      </c>
      <c r="C977" s="27">
        <v>0.67362924281984338</v>
      </c>
      <c r="D977" s="2">
        <v>520.60606060606005</v>
      </c>
      <c r="E977" s="2">
        <v>32970</v>
      </c>
      <c r="F977" s="27">
        <v>0.65757194997905821</v>
      </c>
      <c r="G977" s="14">
        <v>622.42424242424204</v>
      </c>
      <c r="H977" s="2">
        <v>32467</v>
      </c>
      <c r="I977" s="27">
        <v>0.68689967418440312</v>
      </c>
      <c r="J977" s="14">
        <v>763.63635299999999</v>
      </c>
      <c r="K977" s="27">
        <v>-8.1451932326147225E-2</v>
      </c>
      <c r="L977" s="2">
        <v>89259</v>
      </c>
      <c r="M977" s="27">
        <v>0.69274649199056249</v>
      </c>
      <c r="N977" s="2">
        <v>753.33333333333303</v>
      </c>
      <c r="O977" s="2">
        <v>81792</v>
      </c>
      <c r="P977" s="27">
        <v>0.65861966228349178</v>
      </c>
      <c r="Q977" s="14">
        <v>925.45454545454504</v>
      </c>
      <c r="R977" s="2">
        <v>81963</v>
      </c>
      <c r="S977" s="27">
        <v>0.68358325966205735</v>
      </c>
      <c r="T977" s="14">
        <v>1013.33331</v>
      </c>
      <c r="U977" s="27">
        <v>-8.1739656505226368E-2</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1587</v>
      </c>
      <c r="B978" s="2">
        <v>17125</v>
      </c>
      <c r="C978" s="27">
        <v>0.32637075718015668</v>
      </c>
      <c r="D978" s="2">
        <v>379.39393939393898</v>
      </c>
      <c r="E978" s="2">
        <v>17169</v>
      </c>
      <c r="F978" s="27">
        <v>0.34242805002094179</v>
      </c>
      <c r="G978" s="14">
        <v>543.030303030303</v>
      </c>
      <c r="H978" s="2">
        <v>14799</v>
      </c>
      <c r="I978" s="27">
        <v>0.31310032581559682</v>
      </c>
      <c r="J978" s="14">
        <v>644.24243200000001</v>
      </c>
      <c r="K978" s="27">
        <v>-0.13582481751824818</v>
      </c>
      <c r="L978" s="2">
        <v>39589</v>
      </c>
      <c r="M978" s="27">
        <v>0.30725350800943746</v>
      </c>
      <c r="N978" s="2">
        <v>693.93939393939399</v>
      </c>
      <c r="O978" s="2">
        <v>42395</v>
      </c>
      <c r="P978" s="27">
        <v>0.34138033771650816</v>
      </c>
      <c r="Q978" s="14">
        <v>693.93939393939399</v>
      </c>
      <c r="R978" s="2">
        <v>37939</v>
      </c>
      <c r="S978" s="27">
        <v>0.31641674033794265</v>
      </c>
      <c r="T978" s="14">
        <v>1030.3030000000001</v>
      </c>
      <c r="U978" s="27">
        <v>-4.1678243956654627E-2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122" t="s">
        <v>1890</v>
      </c>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211" t="s">
        <v>1702</v>
      </c>
      <c r="C981" s="211"/>
      <c r="D981" s="211" t="s">
        <v>1703</v>
      </c>
      <c r="E981" s="211" t="s">
        <v>1702</v>
      </c>
      <c r="F981" s="211"/>
      <c r="G981" s="211" t="s">
        <v>1703</v>
      </c>
      <c r="H981" s="211" t="s">
        <v>1702</v>
      </c>
      <c r="I981" s="211"/>
      <c r="J981" s="211" t="s">
        <v>1703</v>
      </c>
      <c r="K981" t="s">
        <v>172</v>
      </c>
      <c r="L981" s="211" t="s">
        <v>1702</v>
      </c>
      <c r="M981" s="211"/>
      <c r="N981" s="211" t="s">
        <v>1703</v>
      </c>
      <c r="O981" s="211" t="s">
        <v>1702</v>
      </c>
      <c r="P981" s="211"/>
      <c r="Q981" s="211" t="s">
        <v>1703</v>
      </c>
      <c r="R981" s="211" t="s">
        <v>1702</v>
      </c>
      <c r="S981" s="211"/>
      <c r="T981" s="211" t="s">
        <v>1703</v>
      </c>
      <c r="U981" t="s">
        <v>172</v>
      </c>
      <c r="V981" s="211" t="s">
        <v>1702</v>
      </c>
      <c r="W981" s="211"/>
      <c r="X981" s="211" t="s">
        <v>1703</v>
      </c>
      <c r="Y981" s="211" t="s">
        <v>1702</v>
      </c>
      <c r="Z981" s="211"/>
      <c r="AA981" s="211" t="s">
        <v>1703</v>
      </c>
      <c r="AB981" s="211" t="s">
        <v>1702</v>
      </c>
      <c r="AC981" s="211"/>
      <c r="AD981" s="211" t="s">
        <v>1703</v>
      </c>
      <c r="AE981" t="s">
        <v>172</v>
      </c>
    </row>
    <row r="982" spans="1:31" x14ac:dyDescent="0.3">
      <c r="A982" t="s">
        <v>174</v>
      </c>
      <c r="B982" s="2">
        <v>36343</v>
      </c>
      <c r="C982" s="27" t="s">
        <v>172</v>
      </c>
      <c r="D982" s="2">
        <v>465.45454545454498</v>
      </c>
      <c r="E982" s="2">
        <v>43677</v>
      </c>
      <c r="F982" s="27" t="s">
        <v>172</v>
      </c>
      <c r="G982" s="14">
        <v>634.54545454545405</v>
      </c>
      <c r="H982" s="2">
        <v>50018</v>
      </c>
      <c r="I982" s="27" t="s">
        <v>172</v>
      </c>
      <c r="J982" s="14">
        <v>716.96969999999999</v>
      </c>
      <c r="K982" s="27">
        <v>0.37627603665079934</v>
      </c>
      <c r="L982" s="2">
        <v>91400</v>
      </c>
      <c r="M982" s="27" t="s">
        <v>172</v>
      </c>
      <c r="N982" s="2">
        <v>672.12121212121201</v>
      </c>
      <c r="O982" s="2">
        <v>105410</v>
      </c>
      <c r="P982" s="27" t="s">
        <v>172</v>
      </c>
      <c r="Q982" s="14">
        <v>847.27272727272702</v>
      </c>
      <c r="R982" s="2">
        <v>119442</v>
      </c>
      <c r="S982" s="27" t="s">
        <v>172</v>
      </c>
      <c r="T982" s="14">
        <v>812.72730000000001</v>
      </c>
      <c r="U982" s="27">
        <v>0.30680525164113787</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1584</v>
      </c>
      <c r="B983" s="2">
        <v>20330</v>
      </c>
      <c r="C983" s="27">
        <v>0.55939245521833636</v>
      </c>
      <c r="D983" s="2">
        <v>461.81818181818102</v>
      </c>
      <c r="E983" s="2">
        <v>21967</v>
      </c>
      <c r="F983" s="27">
        <v>0.50294205188085261</v>
      </c>
      <c r="G983" s="14">
        <v>570.30303030303003</v>
      </c>
      <c r="H983" s="2">
        <v>27391</v>
      </c>
      <c r="I983" s="27">
        <v>0.54762285577192216</v>
      </c>
      <c r="J983" s="14">
        <v>732.12120000000004</v>
      </c>
      <c r="K983" s="27">
        <v>0.34731923266109199</v>
      </c>
      <c r="L983" s="2">
        <v>48651</v>
      </c>
      <c r="M983" s="27">
        <v>0.53228665207877457</v>
      </c>
      <c r="N983" s="2">
        <v>735.75757575757495</v>
      </c>
      <c r="O983" s="2">
        <v>51623</v>
      </c>
      <c r="P983" s="27">
        <v>0.48973531922967461</v>
      </c>
      <c r="Q983" s="14">
        <v>758.78787878787796</v>
      </c>
      <c r="R983" s="2">
        <v>62089</v>
      </c>
      <c r="S983" s="27">
        <v>0.51982552201068299</v>
      </c>
      <c r="T983" s="14">
        <v>824.84849999999994</v>
      </c>
      <c r="U983" s="27">
        <v>0.27621220529896612</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1587</v>
      </c>
      <c r="B984" s="2">
        <v>16013</v>
      </c>
      <c r="C984" s="27">
        <v>0.44060754478166358</v>
      </c>
      <c r="D984" s="2">
        <v>452.72727272727201</v>
      </c>
      <c r="E984" s="2">
        <v>21710</v>
      </c>
      <c r="F984" s="27">
        <v>0.49705794811914739</v>
      </c>
      <c r="G984" s="14">
        <v>604.24242424242402</v>
      </c>
      <c r="H984" s="2">
        <v>22627</v>
      </c>
      <c r="I984" s="27">
        <v>0.4523771442280779</v>
      </c>
      <c r="J984" s="14">
        <v>624.84849999999994</v>
      </c>
      <c r="K984" s="27">
        <v>0.41303940548304502</v>
      </c>
      <c r="L984" s="2">
        <v>42749</v>
      </c>
      <c r="M984" s="27">
        <v>0.46771334792122538</v>
      </c>
      <c r="N984" s="2">
        <v>735.75757575757495</v>
      </c>
      <c r="O984" s="2">
        <v>53787</v>
      </c>
      <c r="P984" s="27">
        <v>0.51026468077032539</v>
      </c>
      <c r="Q984" s="14">
        <v>940</v>
      </c>
      <c r="R984" s="2">
        <v>57353</v>
      </c>
      <c r="S984" s="27">
        <v>0.48017447798931701</v>
      </c>
      <c r="T984" s="14">
        <v>935.75756799999999</v>
      </c>
      <c r="U984" s="27">
        <v>0.34162202624622801</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122" t="s">
        <v>1891</v>
      </c>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211" t="s">
        <v>1702</v>
      </c>
      <c r="C987" s="211"/>
      <c r="D987" s="211" t="s">
        <v>1703</v>
      </c>
      <c r="E987" s="211" t="s">
        <v>1702</v>
      </c>
      <c r="F987" s="211"/>
      <c r="G987" s="211" t="s">
        <v>1703</v>
      </c>
      <c r="H987" s="211" t="s">
        <v>1702</v>
      </c>
      <c r="I987" s="211"/>
      <c r="J987" s="211" t="s">
        <v>1703</v>
      </c>
      <c r="K987" t="s">
        <v>172</v>
      </c>
      <c r="L987" s="211" t="s">
        <v>1702</v>
      </c>
      <c r="M987" s="211"/>
      <c r="N987" s="211" t="s">
        <v>1703</v>
      </c>
      <c r="O987" s="211" t="s">
        <v>1702</v>
      </c>
      <c r="P987" s="211"/>
      <c r="Q987" s="211" t="s">
        <v>1703</v>
      </c>
      <c r="R987" s="211" t="s">
        <v>1702</v>
      </c>
      <c r="S987" s="211"/>
      <c r="T987" s="211" t="s">
        <v>1703</v>
      </c>
      <c r="U987" t="s">
        <v>172</v>
      </c>
      <c r="V987" s="211" t="s">
        <v>1702</v>
      </c>
      <c r="W987" s="211"/>
      <c r="X987" s="211" t="s">
        <v>1703</v>
      </c>
      <c r="Y987" s="211" t="s">
        <v>1702</v>
      </c>
      <c r="Z987" s="211"/>
      <c r="AA987" s="211" t="s">
        <v>1703</v>
      </c>
      <c r="AB987" s="211" t="s">
        <v>1702</v>
      </c>
      <c r="AC987" s="211"/>
      <c r="AD987" s="211" t="s">
        <v>1703</v>
      </c>
      <c r="AE987" t="s">
        <v>172</v>
      </c>
    </row>
    <row r="988" spans="1:31" x14ac:dyDescent="0.3">
      <c r="A988" t="s">
        <v>174</v>
      </c>
      <c r="B988" s="2">
        <v>8939</v>
      </c>
      <c r="C988" s="27" t="s">
        <v>172</v>
      </c>
      <c r="D988" s="2">
        <v>489.69696969696901</v>
      </c>
      <c r="E988" s="2">
        <v>8114</v>
      </c>
      <c r="F988" s="27" t="s">
        <v>172</v>
      </c>
      <c r="G988" s="14">
        <v>453.93939393939399</v>
      </c>
      <c r="H988" s="2">
        <v>6575</v>
      </c>
      <c r="I988" s="27" t="s">
        <v>172</v>
      </c>
      <c r="J988" s="14">
        <v>410.30304000000001</v>
      </c>
      <c r="K988" s="27">
        <v>-0.26445911175746728</v>
      </c>
      <c r="L988" s="2">
        <v>30182</v>
      </c>
      <c r="M988" s="27" t="s">
        <v>172</v>
      </c>
      <c r="N988" s="2">
        <v>864.84848484848499</v>
      </c>
      <c r="O988" s="2">
        <v>29829</v>
      </c>
      <c r="P988" s="27" t="s">
        <v>172</v>
      </c>
      <c r="Q988" s="14">
        <v>843.63636363636294</v>
      </c>
      <c r="R988" s="2">
        <v>25623</v>
      </c>
      <c r="S988" s="27" t="s">
        <v>172</v>
      </c>
      <c r="T988" s="14">
        <v>769.09090000000003</v>
      </c>
      <c r="U988" s="27">
        <v>-0.15105029487774169</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1892</v>
      </c>
      <c r="B989" s="2">
        <v>2889</v>
      </c>
      <c r="C989" s="27">
        <v>0.32319051348025507</v>
      </c>
      <c r="D989" s="2">
        <v>249.09090909090901</v>
      </c>
      <c r="E989" s="2">
        <v>2752</v>
      </c>
      <c r="F989" s="27">
        <v>0.33916687207296031</v>
      </c>
      <c r="G989" s="14">
        <v>266.06060606060601</v>
      </c>
      <c r="H989" s="2">
        <v>1770</v>
      </c>
      <c r="I989" s="27">
        <v>0.26920152091254751</v>
      </c>
      <c r="J989" s="14">
        <v>199.393936</v>
      </c>
      <c r="K989" s="27">
        <v>-0.387331256490135</v>
      </c>
      <c r="L989" s="2">
        <v>6643</v>
      </c>
      <c r="M989" s="27">
        <v>0.22009807169836326</v>
      </c>
      <c r="N989" s="2">
        <v>386.666666666666</v>
      </c>
      <c r="O989" s="2">
        <v>6788</v>
      </c>
      <c r="P989" s="27">
        <v>0.22756378021388582</v>
      </c>
      <c r="Q989" s="14">
        <v>470.90909090909099</v>
      </c>
      <c r="R989" s="2">
        <v>4982</v>
      </c>
      <c r="S989" s="27">
        <v>0.19443468758537252</v>
      </c>
      <c r="T989" s="14">
        <v>402.42425500000002</v>
      </c>
      <c r="U989" s="27">
        <v>-0.25003763359927744</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1893</v>
      </c>
      <c r="B990" s="2">
        <v>438</v>
      </c>
      <c r="C990" s="27">
        <v>4.8998769437297238E-2</v>
      </c>
      <c r="D990" s="2">
        <v>107.87878787878699</v>
      </c>
      <c r="E990" s="2">
        <v>464</v>
      </c>
      <c r="F990" s="27">
        <v>5.7185112151836331E-2</v>
      </c>
      <c r="G990" s="14">
        <v>114.54545454545401</v>
      </c>
      <c r="H990" s="2">
        <v>452</v>
      </c>
      <c r="I990" s="27">
        <v>6.8745247148288974E-2</v>
      </c>
      <c r="J990" s="14">
        <v>106.666664</v>
      </c>
      <c r="K990" s="27">
        <v>3.1963470319634701E-2</v>
      </c>
      <c r="L990" s="2">
        <v>988</v>
      </c>
      <c r="M990" s="27">
        <v>3.2734742561791798E-2</v>
      </c>
      <c r="N990" s="2">
        <v>157.575757575757</v>
      </c>
      <c r="O990" s="2">
        <v>873</v>
      </c>
      <c r="P990" s="27">
        <v>2.926682087901036E-2</v>
      </c>
      <c r="Q990" s="14">
        <v>157.575757575757</v>
      </c>
      <c r="R990" s="2">
        <v>918</v>
      </c>
      <c r="S990" s="27">
        <v>3.5827186512118019E-2</v>
      </c>
      <c r="T990" s="14">
        <v>149.090912</v>
      </c>
      <c r="U990" s="27">
        <v>-7.08502024291498E-2</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1894</v>
      </c>
      <c r="B991" s="2">
        <v>2031</v>
      </c>
      <c r="C991" s="27">
        <v>0.2272066226647276</v>
      </c>
      <c r="D991" s="2">
        <v>203.636363636363</v>
      </c>
      <c r="E991" s="2">
        <v>947</v>
      </c>
      <c r="F991" s="27">
        <v>0.11671185605126941</v>
      </c>
      <c r="G991" s="14">
        <v>147.87878787878699</v>
      </c>
      <c r="H991" s="2">
        <v>698</v>
      </c>
      <c r="I991" s="27">
        <v>0.10615969581749049</v>
      </c>
      <c r="J991" s="14">
        <v>130.30302399999999</v>
      </c>
      <c r="K991" s="27">
        <v>-0.65632693254554408</v>
      </c>
      <c r="L991" s="2">
        <v>4945</v>
      </c>
      <c r="M991" s="27">
        <v>0.16383937446159963</v>
      </c>
      <c r="N991" s="2">
        <v>367.87878787878702</v>
      </c>
      <c r="O991" s="2">
        <v>2876</v>
      </c>
      <c r="P991" s="27">
        <v>9.6416239230279255E-2</v>
      </c>
      <c r="Q991" s="14">
        <v>312.72727272727201</v>
      </c>
      <c r="R991" s="2">
        <v>2646</v>
      </c>
      <c r="S991" s="27">
        <v>0.10326659641728135</v>
      </c>
      <c r="T991" s="14">
        <v>334.54544099999998</v>
      </c>
      <c r="U991" s="27">
        <v>-0.4649140546006067</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1895</v>
      </c>
      <c r="B992" s="2">
        <v>413</v>
      </c>
      <c r="C992" s="27">
        <v>4.6202036021926393E-2</v>
      </c>
      <c r="D992" s="2">
        <v>115.757575757575</v>
      </c>
      <c r="E992" s="2">
        <v>592</v>
      </c>
      <c r="F992" s="27">
        <v>7.296031550406705E-2</v>
      </c>
      <c r="G992" s="14">
        <v>140</v>
      </c>
      <c r="H992" s="2">
        <v>365</v>
      </c>
      <c r="I992" s="27">
        <v>5.5513307984790872E-2</v>
      </c>
      <c r="J992" s="14">
        <v>115.757576</v>
      </c>
      <c r="K992" s="27">
        <v>-0.11622276029055691</v>
      </c>
      <c r="L992" s="2">
        <v>1414</v>
      </c>
      <c r="M992" s="27">
        <v>4.6849115366774899E-2</v>
      </c>
      <c r="N992" s="2">
        <v>212.72727272727201</v>
      </c>
      <c r="O992" s="2">
        <v>1347</v>
      </c>
      <c r="P992" s="27">
        <v>4.5157397163833851E-2</v>
      </c>
      <c r="Q992" s="14">
        <v>203.030303030303</v>
      </c>
      <c r="R992" s="2">
        <v>884</v>
      </c>
      <c r="S992" s="27">
        <v>3.4500253678335868E-2</v>
      </c>
      <c r="T992" s="14">
        <v>184.84848</v>
      </c>
      <c r="U992" s="27">
        <v>-0.37482319660537483</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1896</v>
      </c>
      <c r="B993" s="2">
        <v>455</v>
      </c>
      <c r="C993" s="27">
        <v>5.0900548159749412E-2</v>
      </c>
      <c r="D993" s="2">
        <v>104.24242424242399</v>
      </c>
      <c r="E993" s="2">
        <v>479</v>
      </c>
      <c r="F993" s="27">
        <v>5.9033768794675867E-2</v>
      </c>
      <c r="G993" s="14">
        <v>91.515151515151501</v>
      </c>
      <c r="H993" s="2">
        <v>878</v>
      </c>
      <c r="I993" s="27">
        <v>0.1335361216730038</v>
      </c>
      <c r="J993" s="14">
        <v>141.81817599999999</v>
      </c>
      <c r="K993" s="27">
        <v>0.9296703296703297</v>
      </c>
      <c r="L993" s="2">
        <v>6501</v>
      </c>
      <c r="M993" s="27">
        <v>0.21539328076336889</v>
      </c>
      <c r="N993" s="2">
        <v>387.87878787878702</v>
      </c>
      <c r="O993" s="2">
        <v>6768</v>
      </c>
      <c r="P993" s="27">
        <v>0.22689329176304937</v>
      </c>
      <c r="Q993" s="14">
        <v>378.78787878787801</v>
      </c>
      <c r="R993" s="2">
        <v>7179</v>
      </c>
      <c r="S993" s="27">
        <v>0.28017796510947196</v>
      </c>
      <c r="T993" s="14">
        <v>444.84848</v>
      </c>
      <c r="U993" s="27">
        <v>0.10429164743885556</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1897</v>
      </c>
      <c r="B994" s="2">
        <v>8</v>
      </c>
      <c r="C994" s="27">
        <v>8.9495469291867101E-4</v>
      </c>
      <c r="D994" s="2">
        <v>9.6969696969696901</v>
      </c>
      <c r="E994" s="2">
        <v>106</v>
      </c>
      <c r="F994" s="27">
        <v>1.3063840276066059E-2</v>
      </c>
      <c r="G994" s="14">
        <v>64.848484848484802</v>
      </c>
      <c r="H994" s="2">
        <v>14</v>
      </c>
      <c r="I994" s="27">
        <v>2.1292775665399241E-3</v>
      </c>
      <c r="J994" s="14">
        <v>13.939394</v>
      </c>
      <c r="K994">
        <v>0.75</v>
      </c>
      <c r="L994" s="2">
        <v>72</v>
      </c>
      <c r="M994" s="27">
        <v>2.3855277980253131E-3</v>
      </c>
      <c r="N994" s="2">
        <v>35.151515151515099</v>
      </c>
      <c r="O994" s="2">
        <v>165</v>
      </c>
      <c r="P994" s="27">
        <v>5.5315297194005837E-3</v>
      </c>
      <c r="Q994" s="14">
        <v>69.090909090909093</v>
      </c>
      <c r="R994" s="2">
        <v>147</v>
      </c>
      <c r="S994" s="27">
        <v>5.7370331342934079E-3</v>
      </c>
      <c r="T994" s="14">
        <v>39.393940000000001</v>
      </c>
      <c r="U994" s="27">
        <v>1.0416666666666667</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1898</v>
      </c>
      <c r="B995" s="2">
        <v>2705</v>
      </c>
      <c r="C995" s="27">
        <v>0.30260655554312565</v>
      </c>
      <c r="D995" s="2">
        <v>270.90909090909003</v>
      </c>
      <c r="E995" s="2">
        <v>2774</v>
      </c>
      <c r="F995" s="27">
        <v>0.34187823514912496</v>
      </c>
      <c r="G995" s="14">
        <v>238.18181818181799</v>
      </c>
      <c r="H995" s="2">
        <v>2398</v>
      </c>
      <c r="I995" s="27">
        <v>0.36471482889733842</v>
      </c>
      <c r="J995" s="14">
        <v>259.39395100000002</v>
      </c>
      <c r="K995" s="27">
        <v>-0.11349353049907579</v>
      </c>
      <c r="L995" s="2">
        <v>9619</v>
      </c>
      <c r="M995" s="27">
        <v>0.31869988735007621</v>
      </c>
      <c r="N995" s="2">
        <v>500</v>
      </c>
      <c r="O995" s="2">
        <v>11012</v>
      </c>
      <c r="P995" s="27">
        <v>0.36917094103054077</v>
      </c>
      <c r="Q995" s="14">
        <v>463.636363636363</v>
      </c>
      <c r="R995" s="2">
        <v>8867</v>
      </c>
      <c r="S995" s="27">
        <v>0.3460562775631269</v>
      </c>
      <c r="T995" s="14">
        <v>487.27273600000001</v>
      </c>
      <c r="U995" s="27">
        <v>-7.8178604844578434E-2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122" t="s">
        <v>1899</v>
      </c>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211" t="s">
        <v>1702</v>
      </c>
      <c r="C998" s="211"/>
      <c r="D998" s="211" t="s">
        <v>1703</v>
      </c>
      <c r="E998" s="211" t="s">
        <v>1702</v>
      </c>
      <c r="F998" s="211"/>
      <c r="G998" s="211" t="s">
        <v>1703</v>
      </c>
      <c r="H998" s="211" t="s">
        <v>1702</v>
      </c>
      <c r="I998" s="211"/>
      <c r="J998" s="211" t="s">
        <v>1703</v>
      </c>
      <c r="K998" t="s">
        <v>172</v>
      </c>
      <c r="L998" s="211" t="s">
        <v>1702</v>
      </c>
      <c r="M998" s="211"/>
      <c r="N998" s="211" t="s">
        <v>1703</v>
      </c>
      <c r="O998" s="211" t="s">
        <v>1702</v>
      </c>
      <c r="P998" s="211"/>
      <c r="Q998" s="211" t="s">
        <v>1703</v>
      </c>
      <c r="R998" s="211" t="s">
        <v>1702</v>
      </c>
      <c r="S998" s="211"/>
      <c r="T998" s="211" t="s">
        <v>1703</v>
      </c>
      <c r="U998" t="s">
        <v>172</v>
      </c>
      <c r="V998" s="211" t="s">
        <v>1702</v>
      </c>
      <c r="W998" s="211"/>
      <c r="X998" s="211" t="s">
        <v>1703</v>
      </c>
      <c r="Y998" s="211" t="s">
        <v>1702</v>
      </c>
      <c r="Z998" s="211"/>
      <c r="AA998" s="211" t="s">
        <v>1703</v>
      </c>
      <c r="AB998" s="211" t="s">
        <v>1702</v>
      </c>
      <c r="AC998" s="211"/>
      <c r="AD998" s="211" t="s">
        <v>1703</v>
      </c>
      <c r="AE998" t="s">
        <v>172</v>
      </c>
    </row>
    <row r="999" spans="1:31" x14ac:dyDescent="0.3">
      <c r="A999" t="s">
        <v>174</v>
      </c>
      <c r="B999" s="2">
        <v>105648</v>
      </c>
      <c r="C999" s="27" t="s">
        <v>172</v>
      </c>
      <c r="D999" s="2">
        <v>720.60606060606005</v>
      </c>
      <c r="E999" s="2">
        <v>112439</v>
      </c>
      <c r="F999" s="27" t="s">
        <v>172</v>
      </c>
      <c r="G999" s="14">
        <v>682.42424242424204</v>
      </c>
      <c r="H999" s="2">
        <v>118568</v>
      </c>
      <c r="I999" s="27" t="s">
        <v>172</v>
      </c>
      <c r="J999" s="14">
        <v>895.75756799999999</v>
      </c>
      <c r="K999" s="27">
        <v>0.12229289716795395</v>
      </c>
      <c r="L999" s="2">
        <v>248057</v>
      </c>
      <c r="M999" s="27" t="s">
        <v>172</v>
      </c>
      <c r="N999" s="2">
        <v>1032.72727272727</v>
      </c>
      <c r="O999" s="2">
        <v>259700</v>
      </c>
      <c r="P999" s="27" t="s">
        <v>172</v>
      </c>
      <c r="Q999" s="14">
        <v>948.48484848484804</v>
      </c>
      <c r="R999" s="2">
        <v>273556</v>
      </c>
      <c r="S999" s="27" t="s">
        <v>172</v>
      </c>
      <c r="T999" s="14">
        <v>804.24243200000001</v>
      </c>
      <c r="U999" s="27">
        <v>0.10279492213483192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1584</v>
      </c>
      <c r="B1000" s="2">
        <v>63815</v>
      </c>
      <c r="C1000" s="27">
        <v>0.60403415114341963</v>
      </c>
      <c r="D1000" s="2">
        <v>704.24242424242402</v>
      </c>
      <c r="E1000" s="2">
        <v>63539</v>
      </c>
      <c r="F1000" s="27">
        <v>0.5650975195439305</v>
      </c>
      <c r="G1000" s="14">
        <v>826.66666666666595</v>
      </c>
      <c r="H1000" s="2">
        <v>70470</v>
      </c>
      <c r="I1000" s="27">
        <v>0.59434248701167258</v>
      </c>
      <c r="J1000" s="14">
        <v>1113.9394500000001</v>
      </c>
      <c r="K1000" s="27">
        <v>0.10428582621640681</v>
      </c>
      <c r="L1000" s="2">
        <v>152284</v>
      </c>
      <c r="M1000" s="27">
        <v>0.61390728743796785</v>
      </c>
      <c r="N1000" s="2">
        <v>1058.7878787878701</v>
      </c>
      <c r="O1000" s="2">
        <v>147125</v>
      </c>
      <c r="P1000" s="27">
        <v>0.56651906045437039</v>
      </c>
      <c r="Q1000" s="14">
        <v>1218.7878787878701</v>
      </c>
      <c r="R1000" s="2">
        <v>161113</v>
      </c>
      <c r="S1000" s="27">
        <v>0.58895801956454985</v>
      </c>
      <c r="T1000" s="14">
        <v>1397.57581</v>
      </c>
      <c r="U1000" s="27">
        <v>5.797720049381419E-2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1900</v>
      </c>
      <c r="B1001" s="2">
        <v>893</v>
      </c>
      <c r="C1001" s="27">
        <v>8.4525973042556407E-3</v>
      </c>
      <c r="D1001" s="2">
        <v>149.09090909090901</v>
      </c>
      <c r="E1001" s="2">
        <v>829</v>
      </c>
      <c r="F1001" s="27">
        <v>7.3728866318626103E-3</v>
      </c>
      <c r="G1001" s="14">
        <v>123.030303030303</v>
      </c>
      <c r="H1001" s="2">
        <v>757</v>
      </c>
      <c r="I1001" s="27">
        <v>6.3845219620808314E-3</v>
      </c>
      <c r="J1001" s="14">
        <v>128.484848</v>
      </c>
      <c r="K1001" s="27">
        <v>-0.1522956326987682</v>
      </c>
      <c r="L1001" s="2">
        <v>2217</v>
      </c>
      <c r="M1001" s="27">
        <v>8.9374619543088878E-3</v>
      </c>
      <c r="N1001" s="2">
        <v>218.78787878787799</v>
      </c>
      <c r="O1001" s="2">
        <v>1682</v>
      </c>
      <c r="P1001" s="27">
        <v>6.4767038891028108E-3</v>
      </c>
      <c r="Q1001" s="14">
        <v>187.272727272727</v>
      </c>
      <c r="R1001" s="2">
        <v>1709</v>
      </c>
      <c r="S1001" s="27">
        <v>6.2473497199842078E-3</v>
      </c>
      <c r="T1001" s="14">
        <v>216.96969999999999</v>
      </c>
      <c r="U1001" s="27">
        <v>-0.22913847541723048</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1901</v>
      </c>
      <c r="B1002" s="2">
        <v>9177</v>
      </c>
      <c r="C1002" s="27">
        <v>8.6863925488414359E-2</v>
      </c>
      <c r="D1002" s="2">
        <v>379.39393939393898</v>
      </c>
      <c r="E1002" s="2">
        <v>9293</v>
      </c>
      <c r="F1002" s="27">
        <v>8.2649258709166742E-2</v>
      </c>
      <c r="G1002" s="14">
        <v>416.969696969697</v>
      </c>
      <c r="H1002" s="2">
        <v>10503</v>
      </c>
      <c r="I1002" s="27">
        <v>8.8582079481816345E-2</v>
      </c>
      <c r="J1002" s="14">
        <v>564.84849999999994</v>
      </c>
      <c r="K1002" s="27">
        <v>0.14449166394246485</v>
      </c>
      <c r="L1002" s="2">
        <v>17828</v>
      </c>
      <c r="M1002" s="27">
        <v>7.1870578133251636E-2</v>
      </c>
      <c r="N1002" s="2">
        <v>593.33333333333303</v>
      </c>
      <c r="O1002" s="2">
        <v>17442</v>
      </c>
      <c r="P1002" s="27">
        <v>6.7162110127069699E-2</v>
      </c>
      <c r="Q1002" s="14">
        <v>552.72727272727195</v>
      </c>
      <c r="R1002" s="2">
        <v>20258</v>
      </c>
      <c r="S1002" s="27">
        <v>7.4054306979192561E-2</v>
      </c>
      <c r="T1002" s="14">
        <v>722.42425500000002</v>
      </c>
      <c r="U1002" s="27">
        <v>0.13630244559120486</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1902</v>
      </c>
      <c r="B1003" s="2">
        <v>14492</v>
      </c>
      <c r="C1003" s="27">
        <v>0.13717249734968953</v>
      </c>
      <c r="D1003" s="2">
        <v>461.81818181818102</v>
      </c>
      <c r="E1003" s="2">
        <v>12134</v>
      </c>
      <c r="F1003" s="27">
        <v>0.10791629238965128</v>
      </c>
      <c r="G1003" s="14">
        <v>465.45454545454498</v>
      </c>
      <c r="H1003" s="2">
        <v>13847</v>
      </c>
      <c r="I1003" s="27">
        <v>0.11678530463531475</v>
      </c>
      <c r="J1003" s="14">
        <v>597.57574499999998</v>
      </c>
      <c r="K1003" s="27">
        <v>-4.450731438034778E-2</v>
      </c>
      <c r="L1003" s="2">
        <v>29890</v>
      </c>
      <c r="M1003" s="27">
        <v>0.12049649878858489</v>
      </c>
      <c r="N1003" s="2">
        <v>615.15151515151501</v>
      </c>
      <c r="O1003" s="2">
        <v>24328</v>
      </c>
      <c r="P1003" s="27">
        <v>9.3677319984597607E-2</v>
      </c>
      <c r="Q1003" s="14">
        <v>686.06060606060601</v>
      </c>
      <c r="R1003" s="2">
        <v>27555</v>
      </c>
      <c r="S1003" s="27">
        <v>0.10072891839330887</v>
      </c>
      <c r="T1003" s="14">
        <v>698.18179999999995</v>
      </c>
      <c r="U1003" s="27">
        <v>-7.8119772499163603E-2</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1903</v>
      </c>
      <c r="B1004" s="2">
        <v>16206</v>
      </c>
      <c r="C1004" s="27">
        <v>0.1533961835529305</v>
      </c>
      <c r="D1004" s="2">
        <v>395.15151515151501</v>
      </c>
      <c r="E1004" s="2">
        <v>14793</v>
      </c>
      <c r="F1004" s="27">
        <v>0.13156467062140362</v>
      </c>
      <c r="G1004" s="14">
        <v>431.51515151515099</v>
      </c>
      <c r="H1004" s="2">
        <v>14822</v>
      </c>
      <c r="I1004" s="27">
        <v>0.12500843397881384</v>
      </c>
      <c r="J1004" s="14">
        <v>536.36364700000001</v>
      </c>
      <c r="K1004" s="27">
        <v>-8.5400468962112799E-2</v>
      </c>
      <c r="L1004" s="2">
        <v>38279</v>
      </c>
      <c r="M1004" s="27">
        <v>0.15431533881325663</v>
      </c>
      <c r="N1004" s="2">
        <v>620.60606060606005</v>
      </c>
      <c r="O1004" s="2">
        <v>34682</v>
      </c>
      <c r="P1004" s="27">
        <v>0.13354639969195226</v>
      </c>
      <c r="Q1004" s="14">
        <v>663.030303030303</v>
      </c>
      <c r="R1004" s="2">
        <v>31548</v>
      </c>
      <c r="S1004" s="27">
        <v>0.11532556405269853</v>
      </c>
      <c r="T1004" s="14">
        <v>659.39390000000003</v>
      </c>
      <c r="U1004" s="27">
        <v>-0.17584053919903864</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1904</v>
      </c>
      <c r="B1005" s="2">
        <v>6281</v>
      </c>
      <c r="C1005" s="27">
        <v>5.9452142965318797E-2</v>
      </c>
      <c r="D1005" s="2">
        <v>288.48484848484799</v>
      </c>
      <c r="E1005" s="2">
        <v>6979</v>
      </c>
      <c r="F1005" s="27">
        <v>6.2069210861000187E-2</v>
      </c>
      <c r="G1005" s="14">
        <v>307.27272727272702</v>
      </c>
      <c r="H1005" s="2">
        <v>7221</v>
      </c>
      <c r="I1005" s="27">
        <v>6.0901761014776332E-2</v>
      </c>
      <c r="J1005" s="14">
        <v>338.18182400000001</v>
      </c>
      <c r="K1005" s="27">
        <v>0.14965769781881866</v>
      </c>
      <c r="L1005" s="2">
        <v>16149</v>
      </c>
      <c r="M1005" s="27">
        <v>6.5101972530507105E-2</v>
      </c>
      <c r="N1005" s="2">
        <v>466.666666666666</v>
      </c>
      <c r="O1005" s="2">
        <v>16758</v>
      </c>
      <c r="P1005" s="27">
        <v>6.4528301886792455E-2</v>
      </c>
      <c r="Q1005" s="14">
        <v>500.60606060606</v>
      </c>
      <c r="R1005" s="2">
        <v>17785</v>
      </c>
      <c r="S1005" s="27">
        <v>6.5014110456359936E-2</v>
      </c>
      <c r="T1005" s="14">
        <v>589.09090000000003</v>
      </c>
      <c r="U1005" s="27">
        <v>0.10130658245092575</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1905</v>
      </c>
      <c r="B1006" s="2">
        <v>4607</v>
      </c>
      <c r="C1006" s="27">
        <v>4.3607072542783586E-2</v>
      </c>
      <c r="D1006" s="2">
        <v>222.42424242424201</v>
      </c>
      <c r="E1006" s="2">
        <v>6608</v>
      </c>
      <c r="F1006" s="27">
        <v>5.8769643984738391E-2</v>
      </c>
      <c r="G1006" s="14">
        <v>284.24242424242402</v>
      </c>
      <c r="H1006" s="2">
        <v>7659</v>
      </c>
      <c r="I1006" s="27">
        <v>6.4595843735240535E-2</v>
      </c>
      <c r="J1006" s="14">
        <v>369.69695999999999</v>
      </c>
      <c r="K1006" s="27">
        <v>0.66247015411330579</v>
      </c>
      <c r="L1006" s="2">
        <v>13648</v>
      </c>
      <c r="M1006" s="27">
        <v>5.5019612427788772E-2</v>
      </c>
      <c r="N1006" s="2">
        <v>382.42424242424198</v>
      </c>
      <c r="O1006" s="2">
        <v>15371</v>
      </c>
      <c r="P1006" s="27">
        <v>5.9187524066230263E-2</v>
      </c>
      <c r="Q1006" s="14">
        <v>450.30303030303003</v>
      </c>
      <c r="R1006" s="2">
        <v>17852</v>
      </c>
      <c r="S1006" s="27">
        <v>6.5259032885405549E-2</v>
      </c>
      <c r="T1006" s="14">
        <v>646.66669999999999</v>
      </c>
      <c r="U1006" s="27">
        <v>0.30803048065650646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1906</v>
      </c>
      <c r="B1007" s="2">
        <v>6971</v>
      </c>
      <c r="C1007" s="27">
        <v>6.5983265182492812E-2</v>
      </c>
      <c r="D1007" s="2">
        <v>278.78787878787801</v>
      </c>
      <c r="E1007" s="2">
        <v>7345</v>
      </c>
      <c r="F1007" s="27">
        <v>6.5324309180978132E-2</v>
      </c>
      <c r="G1007" s="14">
        <v>274.54545454545399</v>
      </c>
      <c r="H1007" s="2">
        <v>9719</v>
      </c>
      <c r="I1007" s="27">
        <v>8.1969840091761684E-2</v>
      </c>
      <c r="J1007" s="14">
        <v>403.63635299999999</v>
      </c>
      <c r="K1007" s="27">
        <v>0.39420456175584567</v>
      </c>
      <c r="L1007" s="2">
        <v>19277</v>
      </c>
      <c r="M1007" s="27">
        <v>7.7711977489044862E-2</v>
      </c>
      <c r="N1007" s="2">
        <v>330.30303030303003</v>
      </c>
      <c r="O1007" s="2">
        <v>21021</v>
      </c>
      <c r="P1007" s="27">
        <v>8.0943396226415096E-2</v>
      </c>
      <c r="Q1007" s="14">
        <v>358.78787878787801</v>
      </c>
      <c r="R1007" s="2">
        <v>26393</v>
      </c>
      <c r="S1007" s="27">
        <v>9.6481159250756704E-2</v>
      </c>
      <c r="T1007" s="14">
        <v>569.69695999999999</v>
      </c>
      <c r="U1007" s="27">
        <v>0.36914457643824244</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1907</v>
      </c>
      <c r="B1008" s="2">
        <v>3809</v>
      </c>
      <c r="C1008" s="27">
        <v>3.6053687717704071E-2</v>
      </c>
      <c r="D1008" s="2">
        <v>216.969696969697</v>
      </c>
      <c r="E1008" s="2">
        <v>4151</v>
      </c>
      <c r="F1008" s="27">
        <v>3.6917795426853674E-2</v>
      </c>
      <c r="G1008" s="14">
        <v>224.84848484848399</v>
      </c>
      <c r="H1008" s="2">
        <v>4347</v>
      </c>
      <c r="I1008" s="27">
        <v>3.666250590378517E-2</v>
      </c>
      <c r="J1008" s="14">
        <v>260</v>
      </c>
      <c r="K1008" s="27">
        <v>0.14124442110790233</v>
      </c>
      <c r="L1008" s="2">
        <v>11359</v>
      </c>
      <c r="M1008" s="27">
        <v>4.5791894604869043E-2</v>
      </c>
      <c r="N1008" s="2">
        <v>333.93939393939303</v>
      </c>
      <c r="O1008" s="2">
        <v>11661</v>
      </c>
      <c r="P1008" s="27">
        <v>4.4901809780515979E-2</v>
      </c>
      <c r="Q1008" s="14">
        <v>363.030303030303</v>
      </c>
      <c r="R1008" s="2">
        <v>13340</v>
      </c>
      <c r="S1008" s="27">
        <v>4.8765152290573044E-2</v>
      </c>
      <c r="T1008" s="14">
        <v>453.93939999999998</v>
      </c>
      <c r="U1008" s="27">
        <v>0.17439915485518093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1908</v>
      </c>
      <c r="B1009" s="2">
        <v>1379</v>
      </c>
      <c r="C1009" s="27">
        <v>1.3052779039830381E-2</v>
      </c>
      <c r="D1009" s="2">
        <v>141.21212121212099</v>
      </c>
      <c r="E1009" s="2">
        <v>1407</v>
      </c>
      <c r="F1009" s="27">
        <v>1.2513451738275866E-2</v>
      </c>
      <c r="G1009" s="14">
        <v>99.393939393939405</v>
      </c>
      <c r="H1009" s="2">
        <v>1595</v>
      </c>
      <c r="I1009" s="27">
        <v>1.3452196208083125E-2</v>
      </c>
      <c r="J1009" s="14">
        <v>150.909088</v>
      </c>
      <c r="K1009" s="27">
        <v>0.15663524292965916</v>
      </c>
      <c r="L1009" s="2">
        <v>3637</v>
      </c>
      <c r="M1009" s="27">
        <v>1.4661952696356079E-2</v>
      </c>
      <c r="N1009" s="2">
        <v>208.48484848484799</v>
      </c>
      <c r="O1009" s="2">
        <v>4180</v>
      </c>
      <c r="P1009" s="27">
        <v>1.6095494801694261E-2</v>
      </c>
      <c r="Q1009" s="14">
        <v>240</v>
      </c>
      <c r="R1009" s="2">
        <v>4673</v>
      </c>
      <c r="S1009" s="27">
        <v>1.7082425536270453E-2</v>
      </c>
      <c r="T1009" s="14">
        <v>325.45455900000002</v>
      </c>
      <c r="U1009" s="27">
        <v>0.28485015122353591</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1587</v>
      </c>
      <c r="B1010" s="2">
        <v>41833</v>
      </c>
      <c r="C1010" s="27">
        <v>0.39596584885658032</v>
      </c>
      <c r="D1010" s="2">
        <v>590.30303030303003</v>
      </c>
      <c r="E1010" s="2">
        <v>48900</v>
      </c>
      <c r="F1010" s="27">
        <v>0.4349024804560695</v>
      </c>
      <c r="G1010" s="14">
        <v>852.72727272727195</v>
      </c>
      <c r="H1010" s="2">
        <v>48098</v>
      </c>
      <c r="I1010" s="27">
        <v>0.40565751298832736</v>
      </c>
      <c r="J1010" s="14">
        <v>912.12120000000004</v>
      </c>
      <c r="K1010" s="27">
        <v>0.14976214949919919</v>
      </c>
      <c r="L1010" s="2">
        <v>95773</v>
      </c>
      <c r="M1010" s="27">
        <v>0.38609271256203209</v>
      </c>
      <c r="N1010" s="2">
        <v>1146.0606060606001</v>
      </c>
      <c r="O1010" s="2">
        <v>112575</v>
      </c>
      <c r="P1010" s="27">
        <v>0.43348093954562955</v>
      </c>
      <c r="Q1010" s="14">
        <v>1309.69696969696</v>
      </c>
      <c r="R1010" s="2">
        <v>112443</v>
      </c>
      <c r="S1010" s="27">
        <v>0.41104198043545015</v>
      </c>
      <c r="T1010" s="14">
        <v>1340</v>
      </c>
      <c r="U1010" s="27">
        <v>0.17405740657596608</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1900</v>
      </c>
      <c r="B1011" s="2">
        <v>5133</v>
      </c>
      <c r="C1011" s="27">
        <v>4.8585870059064062E-2</v>
      </c>
      <c r="D1011" s="2">
        <v>332.12121212121201</v>
      </c>
      <c r="E1011" s="2">
        <v>4826</v>
      </c>
      <c r="F1011" s="27">
        <v>4.292105052517365E-2</v>
      </c>
      <c r="G1011" s="14">
        <v>284.24242424242402</v>
      </c>
      <c r="H1011" s="2">
        <v>4329</v>
      </c>
      <c r="I1011" s="27">
        <v>3.6510694285135953E-2</v>
      </c>
      <c r="J1011" s="14">
        <v>335.15152</v>
      </c>
      <c r="K1011" s="27">
        <v>-0.15663354763296317</v>
      </c>
      <c r="L1011" s="2">
        <v>11194</v>
      </c>
      <c r="M1011" s="27">
        <v>4.5126724905969196E-2</v>
      </c>
      <c r="N1011" s="2">
        <v>429.09090909090901</v>
      </c>
      <c r="O1011" s="2">
        <v>9922</v>
      </c>
      <c r="P1011" s="27">
        <v>3.8205621871390066E-2</v>
      </c>
      <c r="Q1011" s="14">
        <v>401.21212121212102</v>
      </c>
      <c r="R1011" s="2">
        <v>8840</v>
      </c>
      <c r="S1011" s="27">
        <v>3.2315138399450202E-2</v>
      </c>
      <c r="T1011" s="14">
        <v>482.42425500000002</v>
      </c>
      <c r="U1011" s="27">
        <v>-0.21029122744327319</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1901</v>
      </c>
      <c r="B1012" s="2">
        <v>12679</v>
      </c>
      <c r="C1012" s="27">
        <v>0.12001173708920188</v>
      </c>
      <c r="D1012" s="2">
        <v>447.87878787878702</v>
      </c>
      <c r="E1012" s="2">
        <v>13938</v>
      </c>
      <c r="F1012" s="27">
        <v>0.12396054749686497</v>
      </c>
      <c r="G1012" s="14">
        <v>510.90909090909099</v>
      </c>
      <c r="H1012" s="2">
        <v>14793</v>
      </c>
      <c r="I1012" s="27">
        <v>0.12476384859321234</v>
      </c>
      <c r="J1012" s="14">
        <v>673.33330000000001</v>
      </c>
      <c r="K1012" s="27">
        <v>0.1667323921444909</v>
      </c>
      <c r="L1012" s="2">
        <v>27623</v>
      </c>
      <c r="M1012" s="27">
        <v>0.1113574702588518</v>
      </c>
      <c r="N1012" s="2">
        <v>699.39393939393904</v>
      </c>
      <c r="O1012" s="2">
        <v>31900</v>
      </c>
      <c r="P1012" s="27">
        <v>0.1228340392760878</v>
      </c>
      <c r="Q1012" s="14">
        <v>747.87878787878697</v>
      </c>
      <c r="R1012" s="2">
        <v>30788</v>
      </c>
      <c r="S1012" s="27">
        <v>0.11254733948442001</v>
      </c>
      <c r="T1012" s="14">
        <v>843.03030000000001</v>
      </c>
      <c r="U1012" s="27">
        <v>0.11457843101763024</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1902</v>
      </c>
      <c r="B1013" s="2">
        <v>9193</v>
      </c>
      <c r="C1013" s="27">
        <v>8.7015371800696656E-2</v>
      </c>
      <c r="D1013" s="2">
        <v>422.42424242424198</v>
      </c>
      <c r="E1013" s="2">
        <v>11311</v>
      </c>
      <c r="F1013" s="27">
        <v>0.10059676802532928</v>
      </c>
      <c r="G1013" s="14">
        <v>486.06060606060601</v>
      </c>
      <c r="H1013" s="2">
        <v>9803</v>
      </c>
      <c r="I1013" s="27">
        <v>8.2678294312124687E-2</v>
      </c>
      <c r="J1013" s="14">
        <v>529.69695999999999</v>
      </c>
      <c r="K1013" s="27">
        <v>6.6354835200696183E-2</v>
      </c>
      <c r="L1013" s="2">
        <v>21753</v>
      </c>
      <c r="M1013" s="27">
        <v>8.7693554304051083E-2</v>
      </c>
      <c r="N1013" s="2">
        <v>625.45454545454504</v>
      </c>
      <c r="O1013" s="2">
        <v>25813</v>
      </c>
      <c r="P1013" s="27">
        <v>9.939545629572584E-2</v>
      </c>
      <c r="Q1013" s="14">
        <v>606.06060606060601</v>
      </c>
      <c r="R1013" s="2">
        <v>25636</v>
      </c>
      <c r="S1013" s="27">
        <v>9.3713901358405585E-2</v>
      </c>
      <c r="T1013" s="14">
        <v>890.90909999999997</v>
      </c>
      <c r="U1013" s="27">
        <v>0.17850411437502872</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1903</v>
      </c>
      <c r="B1014" s="2">
        <v>7516</v>
      </c>
      <c r="C1014" s="27">
        <v>7.1141905194608515E-2</v>
      </c>
      <c r="D1014" s="2">
        <v>358.78787878787801</v>
      </c>
      <c r="E1014" s="2">
        <v>8261</v>
      </c>
      <c r="F1014" s="27">
        <v>7.3470948692179766E-2</v>
      </c>
      <c r="G1014" s="14">
        <v>421.21212121212102</v>
      </c>
      <c r="H1014" s="2">
        <v>8034</v>
      </c>
      <c r="I1014" s="27">
        <v>6.7758585790432493E-2</v>
      </c>
      <c r="J1014" s="14">
        <v>440.60604899999998</v>
      </c>
      <c r="K1014" s="27">
        <v>6.89196381053752E-2</v>
      </c>
      <c r="L1014" s="2">
        <v>16996</v>
      </c>
      <c r="M1014" s="27">
        <v>6.8516510318193002E-2</v>
      </c>
      <c r="N1014" s="2">
        <v>532.72727272727195</v>
      </c>
      <c r="O1014" s="2">
        <v>19936</v>
      </c>
      <c r="P1014" s="27">
        <v>7.6765498652291111E-2</v>
      </c>
      <c r="Q1014" s="14">
        <v>593.33333333333303</v>
      </c>
      <c r="R1014" s="2">
        <v>18544</v>
      </c>
      <c r="S1014" s="27">
        <v>6.7788679465995996E-2</v>
      </c>
      <c r="T1014" s="14">
        <v>738.78790000000004</v>
      </c>
      <c r="U1014" s="27">
        <v>9.1080254177453523E-2</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1904</v>
      </c>
      <c r="B1015" s="2">
        <v>2092</v>
      </c>
      <c r="C1015" s="27">
        <v>1.9801605330910192E-2</v>
      </c>
      <c r="D1015" s="2">
        <v>220.60606060606</v>
      </c>
      <c r="E1015" s="2">
        <v>3354</v>
      </c>
      <c r="F1015" s="27">
        <v>2.9829507555207711E-2</v>
      </c>
      <c r="G1015" s="14">
        <v>252.72727272727201</v>
      </c>
      <c r="H1015" s="2">
        <v>3313</v>
      </c>
      <c r="I1015" s="27">
        <v>2.7941771810269213E-2</v>
      </c>
      <c r="J1015" s="14">
        <v>296.36364700000001</v>
      </c>
      <c r="K1015" s="27">
        <v>0.58365200764818359</v>
      </c>
      <c r="L1015" s="2">
        <v>5039</v>
      </c>
      <c r="M1015" s="27">
        <v>2.0313879471250559E-2</v>
      </c>
      <c r="N1015" s="2">
        <v>307.27272727272702</v>
      </c>
      <c r="O1015" s="2">
        <v>7822</v>
      </c>
      <c r="P1015" s="27">
        <v>3.0119368502117827E-2</v>
      </c>
      <c r="Q1015" s="14">
        <v>378.18181818181802</v>
      </c>
      <c r="R1015" s="2">
        <v>8772</v>
      </c>
      <c r="S1015" s="27">
        <v>3.2066560411762125E-2</v>
      </c>
      <c r="T1015" s="14">
        <v>533.93939999999998</v>
      </c>
      <c r="U1015" s="27">
        <v>0.7408215915856321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1905</v>
      </c>
      <c r="B1016" s="2">
        <v>1259</v>
      </c>
      <c r="C1016" s="27">
        <v>1.191693169771316E-2</v>
      </c>
      <c r="D1016" s="2">
        <v>146.06060606060601</v>
      </c>
      <c r="E1016" s="2">
        <v>2368</v>
      </c>
      <c r="F1016" s="27">
        <v>2.1060308256032161E-2</v>
      </c>
      <c r="G1016" s="14">
        <v>214.54545454545399</v>
      </c>
      <c r="H1016" s="2">
        <v>2515</v>
      </c>
      <c r="I1016" s="27">
        <v>2.1211456716820728E-2</v>
      </c>
      <c r="J1016" s="14">
        <v>267.878784</v>
      </c>
      <c r="K1016" s="27">
        <v>0.99761715647339155</v>
      </c>
      <c r="L1016" s="2">
        <v>3924</v>
      </c>
      <c r="M1016" s="27">
        <v>1.5818944839290968E-2</v>
      </c>
      <c r="N1016" s="2">
        <v>262.42424242424198</v>
      </c>
      <c r="O1016" s="2">
        <v>5962</v>
      </c>
      <c r="P1016" s="27">
        <v>2.2957258375048133E-2</v>
      </c>
      <c r="Q1016" s="14">
        <v>300.60606060606</v>
      </c>
      <c r="R1016" s="2">
        <v>6152</v>
      </c>
      <c r="S1016" s="27">
        <v>2.2488996768486161E-2</v>
      </c>
      <c r="T1016" s="14">
        <v>363.63635299999999</v>
      </c>
      <c r="U1016" s="27">
        <v>0.56778797145769622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1906</v>
      </c>
      <c r="B1017" s="2">
        <v>1805</v>
      </c>
      <c r="C1017" s="27">
        <v>1.7085037104346508E-2</v>
      </c>
      <c r="D1017" s="2">
        <v>174.54545454545399</v>
      </c>
      <c r="E1017" s="2">
        <v>2810</v>
      </c>
      <c r="F1017" s="27">
        <v>2.4991328631524649E-2</v>
      </c>
      <c r="G1017" s="14">
        <v>172.72727272727201</v>
      </c>
      <c r="H1017" s="2">
        <v>3038</v>
      </c>
      <c r="I1017" s="27">
        <v>2.5622427636461779E-2</v>
      </c>
      <c r="J1017" s="14">
        <v>233.33332799999999</v>
      </c>
      <c r="K1017" s="27">
        <v>0.68310249307479221</v>
      </c>
      <c r="L1017" s="2">
        <v>4946</v>
      </c>
      <c r="M1017" s="27">
        <v>1.9938965640961554E-2</v>
      </c>
      <c r="N1017" s="2">
        <v>309.09090909090901</v>
      </c>
      <c r="O1017" s="2">
        <v>6758</v>
      </c>
      <c r="P1017" s="27">
        <v>2.6022333461686562E-2</v>
      </c>
      <c r="Q1017" s="14">
        <v>330.30303030303003</v>
      </c>
      <c r="R1017" s="2">
        <v>8690</v>
      </c>
      <c r="S1017" s="27">
        <v>3.1766804603079443E-2</v>
      </c>
      <c r="T1017" s="14">
        <v>436.96969999999999</v>
      </c>
      <c r="U1017" s="27">
        <v>0.75697533360291147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1907</v>
      </c>
      <c r="B1018" s="2">
        <v>1485</v>
      </c>
      <c r="C1018" s="27">
        <v>1.405611085870059E-2</v>
      </c>
      <c r="D1018" s="2">
        <v>149.69696969696901</v>
      </c>
      <c r="E1018" s="2">
        <v>1244</v>
      </c>
      <c r="F1018" s="27">
        <v>1.10637768034223E-2</v>
      </c>
      <c r="G1018" s="14">
        <v>144.24242424242399</v>
      </c>
      <c r="H1018" s="2">
        <v>1512</v>
      </c>
      <c r="I1018" s="27">
        <v>1.2752175966533972E-2</v>
      </c>
      <c r="J1018" s="14">
        <v>206.66667200000001</v>
      </c>
      <c r="K1018" s="27">
        <v>1.8181818181818181E-2</v>
      </c>
      <c r="L1018" s="2">
        <v>3117</v>
      </c>
      <c r="M1018" s="27">
        <v>1.2565660311944431E-2</v>
      </c>
      <c r="N1018" s="2">
        <v>227.87878787878699</v>
      </c>
      <c r="O1018" s="2">
        <v>3150</v>
      </c>
      <c r="P1018" s="27">
        <v>1.2129380053908356E-2</v>
      </c>
      <c r="Q1018" s="14">
        <v>254.54545454545399</v>
      </c>
      <c r="R1018" s="2">
        <v>3505</v>
      </c>
      <c r="S1018" s="27">
        <v>1.2812733041863457E-2</v>
      </c>
      <c r="T1018" s="14">
        <v>296.96969999999999</v>
      </c>
      <c r="U1018" s="27">
        <v>0.12447866538338145</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1908</v>
      </c>
      <c r="B1019" s="2">
        <v>671</v>
      </c>
      <c r="C1019" s="27">
        <v>6.3512797213387852E-3</v>
      </c>
      <c r="D1019" s="2">
        <v>100.60606060606</v>
      </c>
      <c r="E1019" s="2">
        <v>788</v>
      </c>
      <c r="F1019" s="27">
        <v>7.0082444703350264E-3</v>
      </c>
      <c r="G1019" s="14">
        <v>100.60606060606</v>
      </c>
      <c r="H1019" s="2">
        <v>761</v>
      </c>
      <c r="I1019" s="27">
        <v>6.4182578773362125E-3</v>
      </c>
      <c r="J1019" s="14">
        <v>109.696968</v>
      </c>
      <c r="K1019" s="27">
        <v>0.13412816691505217</v>
      </c>
      <c r="L1019" s="2">
        <v>1181</v>
      </c>
      <c r="M1019" s="27">
        <v>4.7610025115195301E-3</v>
      </c>
      <c r="N1019" s="2">
        <v>135.75757575757501</v>
      </c>
      <c r="O1019" s="2">
        <v>1312</v>
      </c>
      <c r="P1019" s="27">
        <v>5.0519830573738933E-3</v>
      </c>
      <c r="Q1019" s="14">
        <v>134.54545454545399</v>
      </c>
      <c r="R1019" s="2">
        <v>1516</v>
      </c>
      <c r="S1019" s="27">
        <v>5.5418269019871617E-3</v>
      </c>
      <c r="T1019" s="14">
        <v>226.060608</v>
      </c>
      <c r="U1019" s="27">
        <v>0.28365791701947501</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122" t="s">
        <v>1909</v>
      </c>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211" t="s">
        <v>1702</v>
      </c>
      <c r="C1022" s="211"/>
      <c r="D1022" s="211" t="s">
        <v>1703</v>
      </c>
      <c r="E1022" s="211" t="s">
        <v>1702</v>
      </c>
      <c r="F1022" s="211"/>
      <c r="G1022" s="211" t="s">
        <v>1703</v>
      </c>
      <c r="H1022" s="211" t="s">
        <v>1702</v>
      </c>
      <c r="I1022" s="211"/>
      <c r="J1022" s="211" t="s">
        <v>1703</v>
      </c>
      <c r="K1022" t="s">
        <v>172</v>
      </c>
      <c r="L1022" s="211" t="s">
        <v>1702</v>
      </c>
      <c r="M1022" s="211"/>
      <c r="N1022" s="211" t="s">
        <v>1703</v>
      </c>
      <c r="O1022" s="211" t="s">
        <v>1702</v>
      </c>
      <c r="P1022" s="211"/>
      <c r="Q1022" s="211" t="s">
        <v>1703</v>
      </c>
      <c r="R1022" s="211" t="s">
        <v>1702</v>
      </c>
      <c r="S1022" s="211"/>
      <c r="T1022" s="211" t="s">
        <v>1703</v>
      </c>
      <c r="U1022" t="s">
        <v>172</v>
      </c>
      <c r="V1022" s="211" t="s">
        <v>1702</v>
      </c>
      <c r="W1022" s="211"/>
      <c r="X1022" s="211" t="s">
        <v>1703</v>
      </c>
      <c r="Y1022" s="211" t="s">
        <v>1702</v>
      </c>
      <c r="Z1022" s="211"/>
      <c r="AA1022" s="211" t="s">
        <v>1703</v>
      </c>
      <c r="AB1022" s="211" t="s">
        <v>1702</v>
      </c>
      <c r="AC1022" s="211"/>
      <c r="AD1022" s="211" t="s">
        <v>1703</v>
      </c>
      <c r="AE1022" t="s">
        <v>172</v>
      </c>
    </row>
    <row r="1023" spans="1:31" x14ac:dyDescent="0.3">
      <c r="A1023" t="s">
        <v>174</v>
      </c>
      <c r="B1023" s="2">
        <v>105648</v>
      </c>
      <c r="C1023" s="27" t="s">
        <v>172</v>
      </c>
      <c r="D1023" s="2">
        <v>720.60606060606005</v>
      </c>
      <c r="E1023" s="2">
        <v>112439</v>
      </c>
      <c r="F1023" s="27" t="s">
        <v>172</v>
      </c>
      <c r="G1023" s="14">
        <v>682.42424242424204</v>
      </c>
      <c r="H1023" s="2">
        <v>118568</v>
      </c>
      <c r="I1023" s="27" t="s">
        <v>172</v>
      </c>
      <c r="J1023" s="14">
        <v>895.75756799999999</v>
      </c>
      <c r="K1023" s="27">
        <v>0.12229289716795395</v>
      </c>
      <c r="L1023" s="2">
        <v>248057</v>
      </c>
      <c r="M1023" s="27" t="s">
        <v>172</v>
      </c>
      <c r="N1023" s="2">
        <v>1032.72727272727</v>
      </c>
      <c r="O1023" s="2">
        <v>259700</v>
      </c>
      <c r="P1023" s="27" t="s">
        <v>172</v>
      </c>
      <c r="Q1023" s="14">
        <v>948.48484848484804</v>
      </c>
      <c r="R1023" s="2">
        <v>273556</v>
      </c>
      <c r="S1023" s="27" t="s">
        <v>172</v>
      </c>
      <c r="T1023" s="14">
        <v>804.24243200000001</v>
      </c>
      <c r="U1023" s="27">
        <v>0.10279492213483192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1584</v>
      </c>
      <c r="B1024" s="2">
        <v>63815</v>
      </c>
      <c r="C1024" s="27">
        <v>0.60403415114341963</v>
      </c>
      <c r="D1024" s="2">
        <v>704.24242424242402</v>
      </c>
      <c r="E1024" s="2">
        <v>63539</v>
      </c>
      <c r="F1024" s="27">
        <v>0.5650975195439305</v>
      </c>
      <c r="G1024" s="14">
        <v>826.66666666666595</v>
      </c>
      <c r="H1024" s="2">
        <v>70470</v>
      </c>
      <c r="I1024" s="27">
        <v>0.59434248701167258</v>
      </c>
      <c r="J1024" s="14">
        <v>1113.9394500000001</v>
      </c>
      <c r="K1024" s="27">
        <v>0.10428582621640681</v>
      </c>
      <c r="L1024" s="2">
        <v>152284</v>
      </c>
      <c r="M1024" s="27">
        <v>0.61390728743796785</v>
      </c>
      <c r="N1024" s="2">
        <v>1058.7878787878701</v>
      </c>
      <c r="O1024" s="2">
        <v>147125</v>
      </c>
      <c r="P1024" s="27">
        <v>0.56651906045437039</v>
      </c>
      <c r="Q1024" s="14">
        <v>1218.7878787878701</v>
      </c>
      <c r="R1024" s="2">
        <v>161113</v>
      </c>
      <c r="S1024" s="27">
        <v>0.58895801956454985</v>
      </c>
      <c r="T1024" s="14">
        <v>1397.57581</v>
      </c>
      <c r="U1024" s="27">
        <v>5.797720049381419E-2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10451</v>
      </c>
      <c r="C1025" s="27">
        <v>9.8922838103892172E-2</v>
      </c>
      <c r="D1025" s="2">
        <v>380.60606060606</v>
      </c>
      <c r="E1025" s="2">
        <v>10099</v>
      </c>
      <c r="F1025" s="27">
        <v>8.9817589982123636E-2</v>
      </c>
      <c r="G1025" s="14">
        <v>445.45454545454498</v>
      </c>
      <c r="H1025" s="2">
        <v>11471</v>
      </c>
      <c r="I1025" s="27">
        <v>9.6746170973618512E-2</v>
      </c>
      <c r="J1025" s="14">
        <v>652.72730000000001</v>
      </c>
      <c r="K1025" s="27">
        <v>9.7598315950626735E-2</v>
      </c>
      <c r="L1025" s="2">
        <v>27554</v>
      </c>
      <c r="M1025" s="27">
        <v>0.1110793083847664</v>
      </c>
      <c r="N1025" s="2">
        <v>682.42424242424204</v>
      </c>
      <c r="O1025" s="2">
        <v>26120</v>
      </c>
      <c r="P1025" s="27">
        <v>0.10057758952637659</v>
      </c>
      <c r="Q1025" s="14">
        <v>688.48484848484804</v>
      </c>
      <c r="R1025" s="2">
        <v>30653</v>
      </c>
      <c r="S1025" s="27">
        <v>0.11205383906768632</v>
      </c>
      <c r="T1025" s="14">
        <v>921.21209999999996</v>
      </c>
      <c r="U1025" s="27">
        <v>0.11247005879364158</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18968</v>
      </c>
      <c r="C1026" s="27">
        <v>0.17953960321066181</v>
      </c>
      <c r="D1026" s="2">
        <v>435.15151515151501</v>
      </c>
      <c r="E1026" s="2">
        <v>19961</v>
      </c>
      <c r="F1026" s="27">
        <v>0.17752737039639271</v>
      </c>
      <c r="G1026" s="14">
        <v>398.18181818181802</v>
      </c>
      <c r="H1026" s="2">
        <v>20828</v>
      </c>
      <c r="I1026" s="27">
        <v>0.17566291073476822</v>
      </c>
      <c r="J1026" s="14">
        <v>678.78790000000004</v>
      </c>
      <c r="K1026" s="27">
        <v>9.8059890341628E-2</v>
      </c>
      <c r="L1026" s="2">
        <v>48264</v>
      </c>
      <c r="M1026" s="27">
        <v>0.19456818392546874</v>
      </c>
      <c r="N1026" s="2">
        <v>599.39393939393904</v>
      </c>
      <c r="O1026" s="2">
        <v>48379</v>
      </c>
      <c r="P1026" s="27">
        <v>0.1862880246438198</v>
      </c>
      <c r="Q1026" s="14">
        <v>637.57575757575705</v>
      </c>
      <c r="R1026" s="2">
        <v>50008</v>
      </c>
      <c r="S1026" s="27">
        <v>0.18280717659272691</v>
      </c>
      <c r="T1026" s="14">
        <v>1001.81818</v>
      </c>
      <c r="U1026" s="27">
        <v>3.6134593071440409E-2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11133</v>
      </c>
      <c r="C1027" s="27">
        <v>0.10537823716492503</v>
      </c>
      <c r="D1027" s="2">
        <v>416.36363636363598</v>
      </c>
      <c r="E1027" s="2">
        <v>10717</v>
      </c>
      <c r="F1027" s="27">
        <v>9.5313903538807712E-2</v>
      </c>
      <c r="G1027" s="14">
        <v>481.81818181818102</v>
      </c>
      <c r="H1027" s="2">
        <v>11669</v>
      </c>
      <c r="I1027" s="27">
        <v>9.841609877875987E-2</v>
      </c>
      <c r="J1027" s="14">
        <v>547.87879999999996</v>
      </c>
      <c r="K1027" s="27">
        <v>4.8145154046528339E-2</v>
      </c>
      <c r="L1027" s="2">
        <v>23918</v>
      </c>
      <c r="M1027" s="27">
        <v>9.6421387019918814E-2</v>
      </c>
      <c r="N1027" s="2">
        <v>640.60606060606005</v>
      </c>
      <c r="O1027" s="2">
        <v>23438</v>
      </c>
      <c r="P1027" s="27">
        <v>9.0250288794763184E-2</v>
      </c>
      <c r="Q1027" s="14">
        <v>667.87878787878697</v>
      </c>
      <c r="R1027" s="2">
        <v>24316</v>
      </c>
      <c r="S1027" s="27">
        <v>8.8888563950342891E-2</v>
      </c>
      <c r="T1027" s="14">
        <v>720</v>
      </c>
      <c r="U1027" s="27">
        <v>1.6640187306630989E-2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12540</v>
      </c>
      <c r="C1028" s="27">
        <v>0.11869604725124944</v>
      </c>
      <c r="D1028" s="2">
        <v>419.39393939393898</v>
      </c>
      <c r="E1028" s="2">
        <v>11139</v>
      </c>
      <c r="F1028" s="27">
        <v>9.9067049689164785E-2</v>
      </c>
      <c r="G1028" s="14">
        <v>532.72727272727195</v>
      </c>
      <c r="H1028" s="2">
        <v>13686</v>
      </c>
      <c r="I1028" s="27">
        <v>0.11542743404628568</v>
      </c>
      <c r="J1028" s="14">
        <v>632.12120000000004</v>
      </c>
      <c r="K1028" s="27">
        <v>9.1387559808612434E-2</v>
      </c>
      <c r="L1028" s="2">
        <v>24926</v>
      </c>
      <c r="M1028" s="27">
        <v>0.10048496918047062</v>
      </c>
      <c r="N1028" s="2">
        <v>703.030303030303</v>
      </c>
      <c r="O1028" s="2">
        <v>23197</v>
      </c>
      <c r="P1028" s="27">
        <v>8.932229495571814E-2</v>
      </c>
      <c r="Q1028" s="14">
        <v>706.66666666666595</v>
      </c>
      <c r="R1028" s="2">
        <v>27976</v>
      </c>
      <c r="S1028" s="27">
        <v>0.10226790858178947</v>
      </c>
      <c r="T1028" s="14">
        <v>878.78790000000004</v>
      </c>
      <c r="U1028" s="27">
        <v>0.12236219208858221</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6560</v>
      </c>
      <c r="C1029" s="27">
        <v>6.2092988035741328E-2</v>
      </c>
      <c r="D1029" s="2">
        <v>295.15151515151501</v>
      </c>
      <c r="E1029" s="2">
        <v>6722</v>
      </c>
      <c r="F1029" s="27">
        <v>5.9783527068010212E-2</v>
      </c>
      <c r="G1029" s="14">
        <v>383.636363636363</v>
      </c>
      <c r="H1029" s="2">
        <v>7642</v>
      </c>
      <c r="I1029" s="27">
        <v>6.445246609540517E-2</v>
      </c>
      <c r="J1029" s="14">
        <v>492.72726399999999</v>
      </c>
      <c r="K1029" s="27">
        <v>0.16493902439024391</v>
      </c>
      <c r="L1029" s="2">
        <v>15428</v>
      </c>
      <c r="M1029" s="27">
        <v>6.2195382512890182E-2</v>
      </c>
      <c r="N1029" s="2">
        <v>466.06060606060601</v>
      </c>
      <c r="O1029" s="2">
        <v>14544</v>
      </c>
      <c r="P1029" s="27">
        <v>5.6003080477474008E-2</v>
      </c>
      <c r="Q1029" s="14">
        <v>509.69696969696901</v>
      </c>
      <c r="R1029" s="2">
        <v>16370</v>
      </c>
      <c r="S1029" s="27">
        <v>5.9841494977262426E-2</v>
      </c>
      <c r="T1029" s="14">
        <v>603.03030000000001</v>
      </c>
      <c r="U1029" s="27">
        <v>6.1057816956183564E-2</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2526</v>
      </c>
      <c r="C1030" s="27">
        <v>2.3909586551567469E-2</v>
      </c>
      <c r="D1030" s="2">
        <v>226.06060606060601</v>
      </c>
      <c r="E1030" s="2">
        <v>2873</v>
      </c>
      <c r="F1030" s="27">
        <v>2.5551632440701182E-2</v>
      </c>
      <c r="G1030" s="14">
        <v>257.575757575757</v>
      </c>
      <c r="H1030" s="2">
        <v>3174</v>
      </c>
      <c r="I1030" s="27">
        <v>2.6769448755144726E-2</v>
      </c>
      <c r="J1030" s="14">
        <v>246.66667200000001</v>
      </c>
      <c r="K1030" s="27">
        <v>0.25653206650831356</v>
      </c>
      <c r="L1030" s="2">
        <v>7170</v>
      </c>
      <c r="M1030" s="27">
        <v>2.8904646915829828E-2</v>
      </c>
      <c r="N1030" s="2">
        <v>364.84848484848402</v>
      </c>
      <c r="O1030" s="2">
        <v>7014</v>
      </c>
      <c r="P1030" s="27">
        <v>2.7008086253369271E-2</v>
      </c>
      <c r="Q1030" s="14">
        <v>381.81818181818102</v>
      </c>
      <c r="R1030" s="2">
        <v>7118</v>
      </c>
      <c r="S1030" s="27">
        <v>2.6020266417113865E-2</v>
      </c>
      <c r="T1030" s="14">
        <v>409.69695999999999</v>
      </c>
      <c r="U1030" s="27">
        <v>-7.2524407252440729E-3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1637</v>
      </c>
      <c r="C1031" s="27">
        <v>1.5494850825382402E-2</v>
      </c>
      <c r="D1031" s="2">
        <v>151.51515151515099</v>
      </c>
      <c r="E1031" s="2">
        <v>2028</v>
      </c>
      <c r="F1031" s="27">
        <v>1.8036446428730243E-2</v>
      </c>
      <c r="G1031" s="14">
        <v>215.75757575757501</v>
      </c>
      <c r="H1031" s="2">
        <v>2000</v>
      </c>
      <c r="I1031" s="27">
        <v>1.6867957627690441E-2</v>
      </c>
      <c r="J1031" s="14">
        <v>200</v>
      </c>
      <c r="K1031" s="27">
        <v>0.22174709835064141</v>
      </c>
      <c r="L1031" s="2">
        <v>5024</v>
      </c>
      <c r="M1031" s="27">
        <v>2.0253409498623299E-2</v>
      </c>
      <c r="N1031" s="2">
        <v>272.12121212121201</v>
      </c>
      <c r="O1031" s="2">
        <v>4433</v>
      </c>
      <c r="P1031" s="27">
        <v>1.7069695802849442E-2</v>
      </c>
      <c r="Q1031" s="14">
        <v>306.666666666666</v>
      </c>
      <c r="R1031" s="2">
        <v>4672</v>
      </c>
      <c r="S1031" s="27">
        <v>1.7078769977627983E-2</v>
      </c>
      <c r="T1031" s="14">
        <v>269.69695999999999</v>
      </c>
      <c r="U1031" s="27">
        <v>-7.0063694267515922E-2</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1587</v>
      </c>
      <c r="B1032" s="2">
        <v>41833</v>
      </c>
      <c r="C1032" s="27">
        <v>0.39596584885658032</v>
      </c>
      <c r="D1032" s="2">
        <v>590.30303030303003</v>
      </c>
      <c r="E1032" s="2">
        <v>48900</v>
      </c>
      <c r="F1032" s="27">
        <v>0.4349024804560695</v>
      </c>
      <c r="G1032" s="14">
        <v>852.72727272727195</v>
      </c>
      <c r="H1032" s="2">
        <v>48098</v>
      </c>
      <c r="I1032" s="27">
        <v>0.40565751298832736</v>
      </c>
      <c r="J1032" s="14">
        <v>912.12120000000004</v>
      </c>
      <c r="K1032" s="27">
        <v>0.14976214949919919</v>
      </c>
      <c r="L1032" s="2">
        <v>95773</v>
      </c>
      <c r="M1032" s="27">
        <v>0.38609271256203209</v>
      </c>
      <c r="N1032" s="2">
        <v>1146.0606060606001</v>
      </c>
      <c r="O1032" s="2">
        <v>112575</v>
      </c>
      <c r="P1032" s="27">
        <v>0.43348093954562955</v>
      </c>
      <c r="Q1032" s="14">
        <v>1309.69696969696</v>
      </c>
      <c r="R1032" s="2">
        <v>112443</v>
      </c>
      <c r="S1032" s="27">
        <v>0.41104198043545015</v>
      </c>
      <c r="T1032" s="14">
        <v>1340</v>
      </c>
      <c r="U1032" s="27">
        <v>0.17405740657596608</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10796</v>
      </c>
      <c r="C1033" s="27">
        <v>0.10218839921247917</v>
      </c>
      <c r="D1033" s="2">
        <v>389.09090909090901</v>
      </c>
      <c r="E1033" s="2">
        <v>11901</v>
      </c>
      <c r="F1033" s="27">
        <v>0.10584405766682378</v>
      </c>
      <c r="G1033" s="14">
        <v>400</v>
      </c>
      <c r="H1033" s="2">
        <v>11935</v>
      </c>
      <c r="I1033" s="27">
        <v>0.1006595371432427</v>
      </c>
      <c r="J1033" s="14">
        <v>574.54549999999995</v>
      </c>
      <c r="K1033" s="27">
        <v>0.10550203779177474</v>
      </c>
      <c r="L1033" s="2">
        <v>22544</v>
      </c>
      <c r="M1033" s="27">
        <v>9.0882337527261881E-2</v>
      </c>
      <c r="N1033" s="2">
        <v>612.72727272727195</v>
      </c>
      <c r="O1033" s="2">
        <v>24513</v>
      </c>
      <c r="P1033" s="27">
        <v>9.438968040046207E-2</v>
      </c>
      <c r="Q1033" s="14">
        <v>581.21212121212102</v>
      </c>
      <c r="R1033" s="2">
        <v>26424</v>
      </c>
      <c r="S1033" s="27">
        <v>9.6594481568673327E-2</v>
      </c>
      <c r="T1033" s="14">
        <v>792.12120000000004</v>
      </c>
      <c r="U1033" s="27">
        <v>0.17210787792760823</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10400</v>
      </c>
      <c r="C1034" s="27">
        <v>9.8440102983492359E-2</v>
      </c>
      <c r="D1034" s="2">
        <v>389.69696969696901</v>
      </c>
      <c r="E1034" s="2">
        <v>11213</v>
      </c>
      <c r="F1034" s="27">
        <v>9.9725184322165802E-2</v>
      </c>
      <c r="G1034" s="14">
        <v>465.45454545454498</v>
      </c>
      <c r="H1034" s="2">
        <v>12507</v>
      </c>
      <c r="I1034" s="27">
        <v>0.10548377302476217</v>
      </c>
      <c r="J1034" s="14">
        <v>589.69695999999999</v>
      </c>
      <c r="K1034" s="27">
        <v>0.20259615384615384</v>
      </c>
      <c r="L1034" s="2">
        <v>21471</v>
      </c>
      <c r="M1034" s="27">
        <v>8.6556718818658618E-2</v>
      </c>
      <c r="N1034" s="2">
        <v>629.09090909090901</v>
      </c>
      <c r="O1034" s="2">
        <v>25176</v>
      </c>
      <c r="P1034" s="27">
        <v>9.6942626107046598E-2</v>
      </c>
      <c r="Q1034" s="14">
        <v>773.93939393939399</v>
      </c>
      <c r="R1034" s="2">
        <v>26091</v>
      </c>
      <c r="S1034" s="27">
        <v>9.537718054073023E-2</v>
      </c>
      <c r="T1034" s="14">
        <v>852.72730000000001</v>
      </c>
      <c r="U1034" s="27">
        <v>0.21517395556797542</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6654</v>
      </c>
      <c r="C1035" s="27">
        <v>6.2982735120399813E-2</v>
      </c>
      <c r="D1035" s="2">
        <v>381.21212121212102</v>
      </c>
      <c r="E1035" s="2">
        <v>8580</v>
      </c>
      <c r="F1035" s="27">
        <v>7.63080425830895E-2</v>
      </c>
      <c r="G1035" s="14">
        <v>431.51515151515099</v>
      </c>
      <c r="H1035" s="2">
        <v>7457</v>
      </c>
      <c r="I1035" s="27">
        <v>6.2892180014843799E-2</v>
      </c>
      <c r="J1035" s="14">
        <v>496.96969999999999</v>
      </c>
      <c r="K1035" s="27">
        <v>0.12067929065223926</v>
      </c>
      <c r="L1035" s="2">
        <v>15690</v>
      </c>
      <c r="M1035" s="27">
        <v>6.325159136811298E-2</v>
      </c>
      <c r="N1035" s="2">
        <v>613.93939393939399</v>
      </c>
      <c r="O1035" s="2">
        <v>18749</v>
      </c>
      <c r="P1035" s="27">
        <v>7.2194840200231036E-2</v>
      </c>
      <c r="Q1035" s="14">
        <v>670.30303030303003</v>
      </c>
      <c r="R1035" s="2">
        <v>18830</v>
      </c>
      <c r="S1035" s="27">
        <v>6.8834169237742909E-2</v>
      </c>
      <c r="T1035" s="14">
        <v>733.33330000000001</v>
      </c>
      <c r="U1035" s="27">
        <v>0.20012746972594009</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6512</v>
      </c>
      <c r="C1036" s="27">
        <v>6.1638649098894445E-2</v>
      </c>
      <c r="D1036" s="2">
        <v>361.21212121212102</v>
      </c>
      <c r="E1036" s="2">
        <v>7918</v>
      </c>
      <c r="F1036" s="27">
        <v>7.0420405731107527E-2</v>
      </c>
      <c r="G1036" s="14">
        <v>335.15151515151501</v>
      </c>
      <c r="H1036" s="2">
        <v>7950</v>
      </c>
      <c r="I1036" s="27">
        <v>6.7050131570069491E-2</v>
      </c>
      <c r="J1036" s="14">
        <v>526.06060000000002</v>
      </c>
      <c r="K1036" s="27">
        <v>0.22082309582309581</v>
      </c>
      <c r="L1036" s="2">
        <v>16221</v>
      </c>
      <c r="M1036" s="27">
        <v>6.5392228399117944E-2</v>
      </c>
      <c r="N1036" s="2">
        <v>564.84848484848396</v>
      </c>
      <c r="O1036" s="2">
        <v>18968</v>
      </c>
      <c r="P1036" s="27">
        <v>7.3038120908740858E-2</v>
      </c>
      <c r="Q1036" s="14">
        <v>566.66666666666595</v>
      </c>
      <c r="R1036" s="2">
        <v>19602</v>
      </c>
      <c r="S1036" s="27">
        <v>7.1656260509731104E-2</v>
      </c>
      <c r="T1036" s="14">
        <v>762.42425500000002</v>
      </c>
      <c r="U1036" s="27">
        <v>0.20843351211392638</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4211</v>
      </c>
      <c r="C1037" s="27">
        <v>3.9858776313796758E-2</v>
      </c>
      <c r="D1037" s="2">
        <v>291.51515151515099</v>
      </c>
      <c r="E1037" s="2">
        <v>4714</v>
      </c>
      <c r="F1037" s="27">
        <v>4.1924954864415373E-2</v>
      </c>
      <c r="G1037" s="14">
        <v>281.81818181818102</v>
      </c>
      <c r="H1037" s="2">
        <v>4800</v>
      </c>
      <c r="I1037" s="27">
        <v>4.0483098306457056E-2</v>
      </c>
      <c r="J1037" s="14">
        <v>384.24243200000001</v>
      </c>
      <c r="K1037" s="27">
        <v>0.13987176442650201</v>
      </c>
      <c r="L1037" s="2">
        <v>11436</v>
      </c>
      <c r="M1037" s="27">
        <v>4.6102307131022306E-2</v>
      </c>
      <c r="N1037" s="2">
        <v>540.60606060606005</v>
      </c>
      <c r="O1037" s="2">
        <v>13325</v>
      </c>
      <c r="P1037" s="27">
        <v>5.13092029264536E-2</v>
      </c>
      <c r="Q1037" s="14">
        <v>499.39393939393898</v>
      </c>
      <c r="R1037" s="2">
        <v>11432</v>
      </c>
      <c r="S1037" s="27">
        <v>4.1790346400736963E-2</v>
      </c>
      <c r="T1037" s="14">
        <v>586.06060000000002</v>
      </c>
      <c r="U1037" s="27">
        <v>-3.497726477789437E-4</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1515</v>
      </c>
      <c r="C1038" s="27">
        <v>1.4340072694229895E-2</v>
      </c>
      <c r="D1038" s="2">
        <v>161.81818181818099</v>
      </c>
      <c r="E1038" s="2">
        <v>2967</v>
      </c>
      <c r="F1038" s="27">
        <v>2.6387641298837593E-2</v>
      </c>
      <c r="G1038" s="14">
        <v>249.09090909090901</v>
      </c>
      <c r="H1038" s="2">
        <v>1923</v>
      </c>
      <c r="I1038" s="27">
        <v>1.6218541259024357E-2</v>
      </c>
      <c r="J1038" s="14">
        <v>214.545456</v>
      </c>
      <c r="K1038" s="27">
        <v>0.26930693069306932</v>
      </c>
      <c r="L1038" s="2">
        <v>4476</v>
      </c>
      <c r="M1038" s="27">
        <v>1.8044239831974104E-2</v>
      </c>
      <c r="N1038" s="2">
        <v>309.69696969696901</v>
      </c>
      <c r="O1038" s="2">
        <v>7601</v>
      </c>
      <c r="P1038" s="27">
        <v>2.9268386599922987E-2</v>
      </c>
      <c r="Q1038" s="14">
        <v>435.75757575757501</v>
      </c>
      <c r="R1038" s="2">
        <v>5854</v>
      </c>
      <c r="S1038" s="27">
        <v>2.1399640293029581E-2</v>
      </c>
      <c r="T1038" s="14">
        <v>378.18182400000001</v>
      </c>
      <c r="U1038" s="27">
        <v>0.30786416443252906</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1745</v>
      </c>
      <c r="C1039" s="27">
        <v>1.6517113433287899E-2</v>
      </c>
      <c r="D1039" s="2">
        <v>209.09090909090901</v>
      </c>
      <c r="E1039" s="2">
        <v>1607</v>
      </c>
      <c r="F1039" s="27">
        <v>1.4292193989629933E-2</v>
      </c>
      <c r="G1039" s="14">
        <v>231.51515151515099</v>
      </c>
      <c r="H1039" s="2">
        <v>1526</v>
      </c>
      <c r="I1039" s="27">
        <v>1.2870251669927805E-2</v>
      </c>
      <c r="J1039" s="14">
        <v>216.96969999999999</v>
      </c>
      <c r="K1039" s="27">
        <v>-0.12550143266475644</v>
      </c>
      <c r="L1039" s="2">
        <v>3935</v>
      </c>
      <c r="M1039" s="27">
        <v>1.5863289485884294E-2</v>
      </c>
      <c r="N1039" s="2">
        <v>272.72727272727201</v>
      </c>
      <c r="O1039" s="2">
        <v>4243</v>
      </c>
      <c r="P1039" s="27">
        <v>1.633808240277243E-2</v>
      </c>
      <c r="Q1039" s="14">
        <v>303.030303030303</v>
      </c>
      <c r="R1039" s="2">
        <v>4210</v>
      </c>
      <c r="S1039" s="27">
        <v>1.5389901884806037E-2</v>
      </c>
      <c r="T1039" s="14">
        <v>343.63635299999999</v>
      </c>
      <c r="U1039" s="27">
        <v>6.9885641677255403E-2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122" t="s">
        <v>1910</v>
      </c>
      <c r="B1041" s="122"/>
      <c r="C1041" s="122"/>
      <c r="D1041" s="122"/>
      <c r="E1041" s="122"/>
      <c r="F1041" s="122"/>
      <c r="G1041" s="122"/>
      <c r="H1041" s="122"/>
      <c r="I1041" s="122"/>
      <c r="J1041" s="122"/>
      <c r="K1041" s="122"/>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211" t="s">
        <v>1702</v>
      </c>
      <c r="C1042" s="211"/>
      <c r="D1042" s="211" t="s">
        <v>1703</v>
      </c>
      <c r="E1042" s="211" t="s">
        <v>1702</v>
      </c>
      <c r="F1042" s="211"/>
      <c r="G1042" s="211" t="s">
        <v>1703</v>
      </c>
      <c r="H1042" s="211" t="s">
        <v>1702</v>
      </c>
      <c r="I1042" s="211"/>
      <c r="J1042" s="211" t="s">
        <v>1703</v>
      </c>
      <c r="K1042" t="s">
        <v>172</v>
      </c>
      <c r="L1042" s="211" t="s">
        <v>1702</v>
      </c>
      <c r="M1042" s="211"/>
      <c r="N1042" s="211" t="s">
        <v>1703</v>
      </c>
      <c r="O1042" s="211" t="s">
        <v>1702</v>
      </c>
      <c r="P1042" s="211"/>
      <c r="Q1042" s="211" t="s">
        <v>1703</v>
      </c>
      <c r="R1042" s="211" t="s">
        <v>1702</v>
      </c>
      <c r="S1042" s="211"/>
      <c r="T1042" s="211" t="s">
        <v>1703</v>
      </c>
      <c r="U1042" t="s">
        <v>172</v>
      </c>
      <c r="V1042" s="211" t="s">
        <v>1702</v>
      </c>
      <c r="W1042" s="211"/>
      <c r="X1042" s="211" t="s">
        <v>1703</v>
      </c>
      <c r="Y1042" s="211" t="s">
        <v>1702</v>
      </c>
      <c r="Z1042" s="211"/>
      <c r="AA1042" s="211" t="s">
        <v>1703</v>
      </c>
      <c r="AB1042" s="211" t="s">
        <v>1702</v>
      </c>
      <c r="AC1042" s="211"/>
      <c r="AD1042" s="211" t="s">
        <v>1703</v>
      </c>
      <c r="AE1042" t="s">
        <v>172</v>
      </c>
    </row>
    <row r="1043" spans="1:31" x14ac:dyDescent="0.3">
      <c r="A1043" t="s">
        <v>1911</v>
      </c>
      <c r="B1043" s="14">
        <v>3.1</v>
      </c>
      <c r="C1043" s="27" t="s">
        <v>172</v>
      </c>
      <c r="D1043" s="14">
        <v>2.4242424242419999E-2</v>
      </c>
      <c r="E1043" s="14">
        <v>3.2</v>
      </c>
      <c r="F1043" s="27" t="s">
        <v>172</v>
      </c>
      <c r="G1043" s="14">
        <v>2.4242424242419999E-2</v>
      </c>
      <c r="H1043" s="14">
        <v>3.17</v>
      </c>
      <c r="I1043" s="27" t="s">
        <v>172</v>
      </c>
      <c r="J1043" s="14">
        <v>2.4242423499999999E-2</v>
      </c>
      <c r="K1043" s="27">
        <v>2.2580645161290269E-2</v>
      </c>
      <c r="L1043" s="14">
        <v>3.14</v>
      </c>
      <c r="M1043" s="27" t="s">
        <v>172</v>
      </c>
      <c r="N1043" s="14">
        <v>1.212121212121E-2</v>
      </c>
      <c r="O1043" s="14">
        <v>3.21</v>
      </c>
      <c r="P1043" s="27" t="s">
        <v>172</v>
      </c>
      <c r="Q1043" s="14">
        <v>1.212121212121E-2</v>
      </c>
      <c r="R1043" s="14">
        <v>3.15</v>
      </c>
      <c r="S1043" s="27" t="s">
        <v>172</v>
      </c>
      <c r="T1043" s="14">
        <v>1.21212117E-2</v>
      </c>
      <c r="U1043" s="27">
        <v>3.1847133757961104E-3</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1912</v>
      </c>
      <c r="B1044" s="14">
        <v>3.13</v>
      </c>
      <c r="C1044" s="27" t="s">
        <v>172</v>
      </c>
      <c r="D1044" s="14">
        <v>3.0303030303029999E-2</v>
      </c>
      <c r="E1044" s="14">
        <v>3.23</v>
      </c>
      <c r="F1044" s="27" t="s">
        <v>172</v>
      </c>
      <c r="G1044" s="14">
        <v>3.0303030303029999E-2</v>
      </c>
      <c r="H1044" s="14">
        <v>3.25</v>
      </c>
      <c r="I1044" s="27" t="s">
        <v>172</v>
      </c>
      <c r="J1044" s="14">
        <v>3.03030312E-2</v>
      </c>
      <c r="K1044" s="27">
        <v>3.8338658146964889E-2</v>
      </c>
      <c r="L1044" s="14">
        <v>3.1</v>
      </c>
      <c r="M1044" s="27" t="s">
        <v>172</v>
      </c>
      <c r="N1044" s="14">
        <v>1.818181818181E-2</v>
      </c>
      <c r="O1044" s="14">
        <v>3.14</v>
      </c>
      <c r="P1044" s="27" t="s">
        <v>172</v>
      </c>
      <c r="Q1044" s="14">
        <v>1.818181818181E-2</v>
      </c>
      <c r="R1044" s="14">
        <v>3.13</v>
      </c>
      <c r="S1044" s="27" t="s">
        <v>172</v>
      </c>
      <c r="T1044" s="14">
        <v>1.81818176E-2</v>
      </c>
      <c r="U1044" s="27">
        <v>9.6774193548386459E-3</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1913</v>
      </c>
      <c r="B1045" s="14">
        <v>3.06</v>
      </c>
      <c r="C1045" s="27" t="s">
        <v>172</v>
      </c>
      <c r="D1045" s="14">
        <v>3.6363636363629999E-2</v>
      </c>
      <c r="E1045" s="14">
        <v>3.16</v>
      </c>
      <c r="F1045" s="27" t="s">
        <v>172</v>
      </c>
      <c r="G1045" s="14">
        <v>3.6363636363629999E-2</v>
      </c>
      <c r="H1045" s="14">
        <v>3.04</v>
      </c>
      <c r="I1045" s="27" t="s">
        <v>172</v>
      </c>
      <c r="J1045" s="14">
        <v>4.8484846900000003E-2</v>
      </c>
      <c r="K1045" s="27">
        <v>-6.5359477124183061E-3</v>
      </c>
      <c r="L1045" s="14">
        <v>3.2</v>
      </c>
      <c r="M1045" s="27" t="s">
        <v>172</v>
      </c>
      <c r="N1045" s="14">
        <v>2.4242424242419999E-2</v>
      </c>
      <c r="O1045" s="14">
        <v>3.3</v>
      </c>
      <c r="P1045" s="27" t="s">
        <v>172</v>
      </c>
      <c r="Q1045" s="14">
        <v>2.4242424242419999E-2</v>
      </c>
      <c r="R1045" s="14">
        <v>3.18</v>
      </c>
      <c r="S1045" s="27" t="s">
        <v>172</v>
      </c>
      <c r="T1045" s="14">
        <v>2.4242423499999999E-2</v>
      </c>
      <c r="U1045" s="27">
        <v>-6.2500000000000056E-3</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122" t="s">
        <v>1914</v>
      </c>
      <c r="B1047" s="122"/>
      <c r="C1047" s="122"/>
      <c r="D1047" s="122"/>
      <c r="E1047" s="122"/>
      <c r="F1047" s="122"/>
      <c r="G1047" s="122"/>
      <c r="H1047" s="122"/>
      <c r="I1047" s="122"/>
      <c r="J1047" s="122"/>
      <c r="K1047" s="122"/>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211" t="s">
        <v>1702</v>
      </c>
      <c r="C1048" s="211"/>
      <c r="D1048" s="211" t="s">
        <v>1703</v>
      </c>
      <c r="E1048" s="211" t="s">
        <v>1702</v>
      </c>
      <c r="F1048" s="211"/>
      <c r="G1048" s="211" t="s">
        <v>1703</v>
      </c>
      <c r="H1048" s="211" t="s">
        <v>1702</v>
      </c>
      <c r="I1048" s="211"/>
      <c r="J1048" s="211" t="s">
        <v>1703</v>
      </c>
      <c r="K1048" t="s">
        <v>172</v>
      </c>
      <c r="L1048" s="211" t="s">
        <v>1702</v>
      </c>
      <c r="M1048" s="211"/>
      <c r="N1048" s="211" t="s">
        <v>1703</v>
      </c>
      <c r="O1048" s="211" t="s">
        <v>1702</v>
      </c>
      <c r="P1048" s="211"/>
      <c r="Q1048" s="211" t="s">
        <v>1703</v>
      </c>
      <c r="R1048" s="211" t="s">
        <v>1702</v>
      </c>
      <c r="S1048" s="211"/>
      <c r="T1048" s="211" t="s">
        <v>1703</v>
      </c>
      <c r="U1048" t="s">
        <v>172</v>
      </c>
      <c r="V1048" s="211" t="s">
        <v>1702</v>
      </c>
      <c r="W1048" s="211"/>
      <c r="X1048" s="211" t="s">
        <v>1703</v>
      </c>
      <c r="Y1048" s="211" t="s">
        <v>1702</v>
      </c>
      <c r="Z1048" s="211"/>
      <c r="AA1048" s="211" t="s">
        <v>1703</v>
      </c>
      <c r="AB1048" s="211" t="s">
        <v>1702</v>
      </c>
      <c r="AC1048" s="211"/>
      <c r="AD1048" s="211" t="s">
        <v>1703</v>
      </c>
      <c r="AE1048" t="s">
        <v>172</v>
      </c>
    </row>
    <row r="1049" spans="1:31" x14ac:dyDescent="0.3">
      <c r="A1049" t="s">
        <v>174</v>
      </c>
      <c r="B1049" s="2">
        <v>105648</v>
      </c>
      <c r="C1049" s="27" t="s">
        <v>172</v>
      </c>
      <c r="D1049" s="2">
        <v>720.60606060606005</v>
      </c>
      <c r="E1049" s="2">
        <v>112439</v>
      </c>
      <c r="F1049" s="27" t="s">
        <v>172</v>
      </c>
      <c r="G1049" s="14">
        <v>682.42424242424204</v>
      </c>
      <c r="H1049" s="2">
        <v>118568</v>
      </c>
      <c r="I1049" s="27" t="s">
        <v>172</v>
      </c>
      <c r="J1049" s="14">
        <v>895.75756799999999</v>
      </c>
      <c r="K1049" s="27">
        <v>0.12229289716795395</v>
      </c>
      <c r="L1049" s="2">
        <v>248057</v>
      </c>
      <c r="M1049" s="27" t="s">
        <v>172</v>
      </c>
      <c r="N1049" s="2">
        <v>1032.72727272727</v>
      </c>
      <c r="O1049" s="2">
        <v>259700</v>
      </c>
      <c r="P1049" s="27" t="s">
        <v>172</v>
      </c>
      <c r="Q1049" s="14">
        <v>948.48484848484804</v>
      </c>
      <c r="R1049" s="2">
        <v>273556</v>
      </c>
      <c r="S1049" s="27" t="s">
        <v>172</v>
      </c>
      <c r="T1049" s="14">
        <v>804.24243200000001</v>
      </c>
      <c r="U1049" s="27">
        <v>0.10279492213483192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1584</v>
      </c>
      <c r="B1050" s="2">
        <v>63815</v>
      </c>
      <c r="C1050" s="27">
        <v>0.60403415114341963</v>
      </c>
      <c r="D1050" s="2">
        <v>704.24242424242402</v>
      </c>
      <c r="E1050" s="2">
        <v>63539</v>
      </c>
      <c r="F1050" s="27">
        <v>0.5650975195439305</v>
      </c>
      <c r="G1050" s="14">
        <v>826.66666666666595</v>
      </c>
      <c r="H1050" s="2">
        <v>70470</v>
      </c>
      <c r="I1050" s="27">
        <v>0.59434248701167258</v>
      </c>
      <c r="J1050" s="14">
        <v>1113.9394500000001</v>
      </c>
      <c r="K1050" s="27">
        <v>0.10428582621640681</v>
      </c>
      <c r="L1050" s="2">
        <v>152284</v>
      </c>
      <c r="M1050" s="27">
        <v>0.61390728743796785</v>
      </c>
      <c r="N1050" s="2">
        <v>1058.7878787878701</v>
      </c>
      <c r="O1050" s="2">
        <v>147125</v>
      </c>
      <c r="P1050" s="27">
        <v>0.56651906045437039</v>
      </c>
      <c r="Q1050" s="14">
        <v>1218.7878787878701</v>
      </c>
      <c r="R1050" s="2">
        <v>161113</v>
      </c>
      <c r="S1050" s="27">
        <v>0.58895801956454985</v>
      </c>
      <c r="T1050" s="14">
        <v>1397.57581</v>
      </c>
      <c r="U1050" s="27">
        <v>5.797720049381419E-2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1915</v>
      </c>
      <c r="B1051" s="2">
        <v>39409</v>
      </c>
      <c r="C1051" s="27">
        <v>0.3730217325458125</v>
      </c>
      <c r="D1051" s="2">
        <v>647.27272727272702</v>
      </c>
      <c r="E1051" s="2">
        <v>39411</v>
      </c>
      <c r="F1051" s="27">
        <v>0.35051005434057581</v>
      </c>
      <c r="G1051" s="14">
        <v>689.69696969696895</v>
      </c>
      <c r="H1051" s="2">
        <v>42600</v>
      </c>
      <c r="I1051" s="27">
        <v>0.35928749746980637</v>
      </c>
      <c r="J1051" s="14">
        <v>990.30304000000001</v>
      </c>
      <c r="K1051" s="27">
        <v>8.0971351721687942E-2</v>
      </c>
      <c r="L1051" s="2">
        <v>93427</v>
      </c>
      <c r="M1051" s="27">
        <v>0.37663520884312879</v>
      </c>
      <c r="N1051" s="2">
        <v>966.66666666666595</v>
      </c>
      <c r="O1051" s="2">
        <v>91766</v>
      </c>
      <c r="P1051" s="27">
        <v>0.3533538698498267</v>
      </c>
      <c r="Q1051" s="14">
        <v>976.969696969697</v>
      </c>
      <c r="R1051" s="2">
        <v>98970</v>
      </c>
      <c r="S1051" s="27">
        <v>0.36179063884542834</v>
      </c>
      <c r="T1051" s="14">
        <v>1252.12122</v>
      </c>
      <c r="U1051" s="27">
        <v>5.9329744078264315E-2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1916</v>
      </c>
      <c r="B1052" s="2">
        <v>21889</v>
      </c>
      <c r="C1052" s="27">
        <v>0.20718802059669847</v>
      </c>
      <c r="D1052" s="2">
        <v>523.63636363636294</v>
      </c>
      <c r="E1052" s="2">
        <v>21504</v>
      </c>
      <c r="F1052" s="27">
        <v>0.19125036686558936</v>
      </c>
      <c r="G1052" s="14">
        <v>596.969696969697</v>
      </c>
      <c r="H1052" s="2">
        <v>24282</v>
      </c>
      <c r="I1052" s="27">
        <v>0.20479387355778964</v>
      </c>
      <c r="J1052" s="14">
        <v>757.57574499999998</v>
      </c>
      <c r="K1052" s="27">
        <v>0.10932431815066929</v>
      </c>
      <c r="L1052" s="2">
        <v>50732</v>
      </c>
      <c r="M1052" s="27">
        <v>0.2045175100884071</v>
      </c>
      <c r="N1052" s="2">
        <v>903.63636363636294</v>
      </c>
      <c r="O1052" s="2">
        <v>47781</v>
      </c>
      <c r="P1052" s="27">
        <v>0.18398536773199847</v>
      </c>
      <c r="Q1052" s="14">
        <v>816.969696969697</v>
      </c>
      <c r="R1052" s="2">
        <v>53070</v>
      </c>
      <c r="S1052" s="27">
        <v>0.19400049715597537</v>
      </c>
      <c r="T1052" s="14">
        <v>1210.3030000000001</v>
      </c>
      <c r="U1052" s="27">
        <v>4.6085311046282426E-2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1917</v>
      </c>
      <c r="B1053" s="2">
        <v>2228</v>
      </c>
      <c r="C1053" s="27">
        <v>2.1088898985309707E-2</v>
      </c>
      <c r="D1053" s="2">
        <v>192.72727272727201</v>
      </c>
      <c r="E1053" s="2">
        <v>2145</v>
      </c>
      <c r="F1053" s="27">
        <v>1.9077010645772375E-2</v>
      </c>
      <c r="G1053" s="14">
        <v>224.84848484848399</v>
      </c>
      <c r="H1053" s="2">
        <v>2960</v>
      </c>
      <c r="I1053" s="27">
        <v>2.4964577288981851E-2</v>
      </c>
      <c r="J1053" s="14">
        <v>269.09089999999998</v>
      </c>
      <c r="K1053" s="27">
        <v>0.32854578096947934</v>
      </c>
      <c r="L1053" s="2">
        <v>6701</v>
      </c>
      <c r="M1053" s="27">
        <v>2.7013952438350863E-2</v>
      </c>
      <c r="N1053" s="2">
        <v>316.36363636363598</v>
      </c>
      <c r="O1053" s="2">
        <v>6163</v>
      </c>
      <c r="P1053" s="27">
        <v>2.3731228340392759E-2</v>
      </c>
      <c r="Q1053" s="14">
        <v>345.45454545454498</v>
      </c>
      <c r="R1053" s="2">
        <v>7137</v>
      </c>
      <c r="S1053" s="27">
        <v>2.6089722031320827E-2</v>
      </c>
      <c r="T1053" s="14">
        <v>420</v>
      </c>
      <c r="U1053" s="27">
        <v>6.5064915684226232E-2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1918</v>
      </c>
      <c r="B1054" s="2">
        <v>258</v>
      </c>
      <c r="C1054" s="27">
        <v>2.442071785552022E-3</v>
      </c>
      <c r="D1054" s="2">
        <v>60</v>
      </c>
      <c r="E1054" s="2">
        <v>323</v>
      </c>
      <c r="F1054" s="27">
        <v>2.872668735936819E-3</v>
      </c>
      <c r="G1054" s="14">
        <v>80.606060606060595</v>
      </c>
      <c r="H1054" s="2">
        <v>434</v>
      </c>
      <c r="I1054" s="27">
        <v>3.6603468052088255E-3</v>
      </c>
      <c r="J1054" s="14">
        <v>110.909088</v>
      </c>
      <c r="K1054" s="27">
        <v>0.68217054263565891</v>
      </c>
      <c r="L1054" s="2">
        <v>1102</v>
      </c>
      <c r="M1054" s="27">
        <v>4.4425273223492991E-3</v>
      </c>
      <c r="N1054" s="2">
        <v>141.21212121212099</v>
      </c>
      <c r="O1054" s="2">
        <v>941</v>
      </c>
      <c r="P1054" s="27">
        <v>3.6234116288024645E-3</v>
      </c>
      <c r="Q1054" s="14">
        <v>115.151515151515</v>
      </c>
      <c r="R1054" s="2">
        <v>1295</v>
      </c>
      <c r="S1054" s="27">
        <v>4.7339484420009063E-3</v>
      </c>
      <c r="T1054" s="14">
        <v>170.30302399999999</v>
      </c>
      <c r="U1054" s="27">
        <v>0.17513611615245009</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1919</v>
      </c>
      <c r="B1055" s="2">
        <v>31</v>
      </c>
      <c r="C1055" s="27">
        <v>2.9342723004694836E-4</v>
      </c>
      <c r="D1055" s="2">
        <v>20</v>
      </c>
      <c r="E1055" s="2">
        <v>156</v>
      </c>
      <c r="F1055" s="27">
        <v>1.3874189560561727E-3</v>
      </c>
      <c r="G1055" s="14">
        <v>48.484848484848399</v>
      </c>
      <c r="H1055" s="2">
        <v>194</v>
      </c>
      <c r="I1055" s="27">
        <v>1.6361918898859726E-3</v>
      </c>
      <c r="J1055" s="14">
        <v>56.363636</v>
      </c>
      <c r="K1055" s="27">
        <v>5.258064516129032</v>
      </c>
      <c r="L1055" s="2">
        <v>322</v>
      </c>
      <c r="M1055" s="27">
        <v>1.2980887457318278E-3</v>
      </c>
      <c r="N1055" s="2">
        <v>77.575757575757507</v>
      </c>
      <c r="O1055" s="2">
        <v>474</v>
      </c>
      <c r="P1055" s="27">
        <v>1.8251829033500192E-3</v>
      </c>
      <c r="Q1055" s="14">
        <v>81.818181818181799</v>
      </c>
      <c r="R1055" s="2">
        <v>641</v>
      </c>
      <c r="S1055" s="27">
        <v>2.3432130898243869E-3</v>
      </c>
      <c r="T1055" s="14">
        <v>117.57576</v>
      </c>
      <c r="U1055" s="27">
        <v>0.99068322981366463</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1587</v>
      </c>
      <c r="B1056" s="2">
        <v>41833</v>
      </c>
      <c r="C1056" s="27">
        <v>0.39596584885658032</v>
      </c>
      <c r="D1056" s="2">
        <v>590.30303030303003</v>
      </c>
      <c r="E1056" s="2">
        <v>48900</v>
      </c>
      <c r="F1056" s="27">
        <v>0.4349024804560695</v>
      </c>
      <c r="G1056" s="14">
        <v>852.72727272727195</v>
      </c>
      <c r="H1056" s="2">
        <v>48098</v>
      </c>
      <c r="I1056" s="27">
        <v>0.40565751298832736</v>
      </c>
      <c r="J1056" s="14">
        <v>912.12120000000004</v>
      </c>
      <c r="K1056" s="27">
        <v>0.14976214949919919</v>
      </c>
      <c r="L1056" s="2">
        <v>95773</v>
      </c>
      <c r="M1056" s="27">
        <v>0.38609271256203209</v>
      </c>
      <c r="N1056" s="2">
        <v>1146.0606060606001</v>
      </c>
      <c r="O1056" s="2">
        <v>112575</v>
      </c>
      <c r="P1056" s="27">
        <v>0.43348093954562955</v>
      </c>
      <c r="Q1056" s="14">
        <v>1309.69696969696</v>
      </c>
      <c r="R1056" s="2">
        <v>112443</v>
      </c>
      <c r="S1056" s="27">
        <v>0.41104198043545015</v>
      </c>
      <c r="T1056" s="14">
        <v>1340</v>
      </c>
      <c r="U1056" s="27">
        <v>0.17405740657596608</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1915</v>
      </c>
      <c r="B1057" s="2">
        <v>19406</v>
      </c>
      <c r="C1057" s="27">
        <v>0.18368544600938966</v>
      </c>
      <c r="D1057" s="2">
        <v>512.12121212121201</v>
      </c>
      <c r="E1057" s="2">
        <v>21748</v>
      </c>
      <c r="F1057" s="27">
        <v>0.1934204324122413</v>
      </c>
      <c r="G1057" s="14">
        <v>629.09090909090901</v>
      </c>
      <c r="H1057" s="2">
        <v>21477</v>
      </c>
      <c r="I1057" s="27">
        <v>0.18113656298495379</v>
      </c>
      <c r="J1057" s="14">
        <v>824.24243200000001</v>
      </c>
      <c r="K1057" s="27">
        <v>0.10671957126661857</v>
      </c>
      <c r="L1057" s="2">
        <v>41402</v>
      </c>
      <c r="M1057" s="27">
        <v>0.16690518711425198</v>
      </c>
      <c r="N1057" s="2">
        <v>669.09090909090901</v>
      </c>
      <c r="O1057" s="2">
        <v>47431</v>
      </c>
      <c r="P1057" s="27">
        <v>0.18263765883711974</v>
      </c>
      <c r="Q1057" s="14">
        <v>930.90909090909099</v>
      </c>
      <c r="R1057" s="2">
        <v>47588</v>
      </c>
      <c r="S1057" s="27">
        <v>0.17396072467794529</v>
      </c>
      <c r="T1057" s="14">
        <v>1096.96973</v>
      </c>
      <c r="U1057" s="27">
        <v>0.14941307183227864</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1916</v>
      </c>
      <c r="B1058" s="2">
        <v>17844</v>
      </c>
      <c r="C1058" s="27">
        <v>0.16890049977283053</v>
      </c>
      <c r="D1058" s="2">
        <v>498.78787878787801</v>
      </c>
      <c r="E1058" s="2">
        <v>21320</v>
      </c>
      <c r="F1058" s="27">
        <v>0.1896139239943436</v>
      </c>
      <c r="G1058" s="14">
        <v>675.15151515151501</v>
      </c>
      <c r="H1058" s="2">
        <v>20484</v>
      </c>
      <c r="I1058" s="27">
        <v>0.17276162202280548</v>
      </c>
      <c r="J1058" s="14">
        <v>676.96969999999999</v>
      </c>
      <c r="K1058" s="27">
        <v>0.14794889038332212</v>
      </c>
      <c r="L1058" s="2">
        <v>40960</v>
      </c>
      <c r="M1058" s="27">
        <v>0.16512333858750206</v>
      </c>
      <c r="N1058" s="2">
        <v>844.84848484848499</v>
      </c>
      <c r="O1058" s="2">
        <v>49059</v>
      </c>
      <c r="P1058" s="27">
        <v>0.18890643049672698</v>
      </c>
      <c r="Q1058" s="14">
        <v>990.90909090909099</v>
      </c>
      <c r="R1058" s="2">
        <v>48764</v>
      </c>
      <c r="S1058" s="27">
        <v>0.17825966164149204</v>
      </c>
      <c r="T1058" s="14">
        <v>1114.5454099999999</v>
      </c>
      <c r="U1058" s="27">
        <v>0.19052734374999999</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1917</v>
      </c>
      <c r="B1059" s="2">
        <v>3162</v>
      </c>
      <c r="C1059" s="27">
        <v>2.9929577464788731E-2</v>
      </c>
      <c r="D1059" s="2">
        <v>266.06060606060601</v>
      </c>
      <c r="E1059" s="2">
        <v>4263</v>
      </c>
      <c r="F1059" s="27">
        <v>3.7913891087611951E-2</v>
      </c>
      <c r="G1059" s="14">
        <v>329.09090909090901</v>
      </c>
      <c r="H1059" s="2">
        <v>3610</v>
      </c>
      <c r="I1059" s="27">
        <v>3.0446663517981244E-2</v>
      </c>
      <c r="J1059" s="14">
        <v>358.78787199999999</v>
      </c>
      <c r="K1059" s="27">
        <v>0.14168247944339027</v>
      </c>
      <c r="L1059" s="2">
        <v>9945</v>
      </c>
      <c r="M1059" s="27">
        <v>4.0091591851872756E-2</v>
      </c>
      <c r="N1059" s="2">
        <v>476.36363636363598</v>
      </c>
      <c r="O1059" s="2">
        <v>12178</v>
      </c>
      <c r="P1059" s="27">
        <v>4.6892568348093952E-2</v>
      </c>
      <c r="Q1059" s="14">
        <v>449.09090909090901</v>
      </c>
      <c r="R1059" s="2">
        <v>10586</v>
      </c>
      <c r="S1059" s="27">
        <v>3.8697743789205867E-2</v>
      </c>
      <c r="T1059" s="14">
        <v>513.33330000000001</v>
      </c>
      <c r="U1059" s="27">
        <v>6.4454499748617403E-2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1918</v>
      </c>
      <c r="B1060" s="2">
        <v>1095</v>
      </c>
      <c r="C1060" s="27">
        <v>1.0364606996819627E-2</v>
      </c>
      <c r="D1060" s="2">
        <v>140</v>
      </c>
      <c r="E1060" s="2">
        <v>1198</v>
      </c>
      <c r="F1060" s="27">
        <v>1.0654666085610864E-2</v>
      </c>
      <c r="G1060" s="14">
        <v>183.636363636363</v>
      </c>
      <c r="H1060" s="2">
        <v>1779</v>
      </c>
      <c r="I1060" s="27">
        <v>1.5004048309830646E-2</v>
      </c>
      <c r="J1060" s="14">
        <v>226.66667200000001</v>
      </c>
      <c r="K1060" s="27">
        <v>0.62465753424657533</v>
      </c>
      <c r="L1060" s="2">
        <v>2610</v>
      </c>
      <c r="M1060" s="27">
        <v>1.0521775237143077E-2</v>
      </c>
      <c r="N1060" s="2">
        <v>230.90909090909</v>
      </c>
      <c r="O1060" s="2">
        <v>3112</v>
      </c>
      <c r="P1060" s="27">
        <v>1.1983057373892953E-2</v>
      </c>
      <c r="Q1060" s="14">
        <v>276.36363636363598</v>
      </c>
      <c r="R1060" s="2">
        <v>4137</v>
      </c>
      <c r="S1060" s="27">
        <v>1.5123046103905599E-2</v>
      </c>
      <c r="T1060" s="14">
        <v>346.06060000000002</v>
      </c>
      <c r="U1060" s="27">
        <v>0.5850574712643678</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1919</v>
      </c>
      <c r="B1061" s="2">
        <v>326</v>
      </c>
      <c r="C1061" s="27">
        <v>3.0857186127517793E-3</v>
      </c>
      <c r="D1061" s="2">
        <v>89.696969696969703</v>
      </c>
      <c r="E1061" s="2">
        <v>371</v>
      </c>
      <c r="F1061" s="27">
        <v>3.2995668762617952E-3</v>
      </c>
      <c r="G1061" s="14">
        <v>98.787878787878796</v>
      </c>
      <c r="H1061" s="2">
        <v>748</v>
      </c>
      <c r="I1061" s="27">
        <v>6.3086161527562239E-3</v>
      </c>
      <c r="J1061" s="14">
        <v>169.69697600000001</v>
      </c>
      <c r="K1061" s="27">
        <v>1.294478527607362</v>
      </c>
      <c r="L1061" s="2">
        <v>856</v>
      </c>
      <c r="M1061" s="27">
        <v>3.4508197712622502E-3</v>
      </c>
      <c r="N1061" s="2">
        <v>120</v>
      </c>
      <c r="O1061" s="2">
        <v>795</v>
      </c>
      <c r="P1061" s="27">
        <v>3.0612244897959182E-3</v>
      </c>
      <c r="Q1061" s="14">
        <v>138.18181818181799</v>
      </c>
      <c r="R1061" s="2">
        <v>1368</v>
      </c>
      <c r="S1061" s="27">
        <v>5.0008042229013434E-3</v>
      </c>
      <c r="T1061" s="14">
        <v>198.78787199999999</v>
      </c>
      <c r="U1061" s="27">
        <v>0.59813084112149528</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122" t="s">
        <v>1920</v>
      </c>
      <c r="B1063" s="122"/>
      <c r="C1063" s="122"/>
      <c r="D1063" s="122"/>
      <c r="E1063" s="122"/>
      <c r="F1063" s="122"/>
      <c r="G1063" s="122"/>
      <c r="H1063" s="122"/>
      <c r="I1063" s="122"/>
      <c r="J1063" s="122"/>
      <c r="K1063" s="122"/>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211" t="s">
        <v>1702</v>
      </c>
      <c r="C1064" s="211"/>
      <c r="D1064" s="211" t="s">
        <v>1703</v>
      </c>
      <c r="E1064" s="211" t="s">
        <v>1702</v>
      </c>
      <c r="F1064" s="211"/>
      <c r="G1064" s="211" t="s">
        <v>1703</v>
      </c>
      <c r="H1064" s="211" t="s">
        <v>1702</v>
      </c>
      <c r="I1064" s="211"/>
      <c r="J1064" s="211" t="s">
        <v>1703</v>
      </c>
      <c r="K1064" t="s">
        <v>172</v>
      </c>
      <c r="L1064" s="211" t="s">
        <v>1702</v>
      </c>
      <c r="M1064" s="211"/>
      <c r="N1064" s="211" t="s">
        <v>1703</v>
      </c>
      <c r="O1064" s="211" t="s">
        <v>1702</v>
      </c>
      <c r="P1064" s="211"/>
      <c r="Q1064" s="211" t="s">
        <v>1703</v>
      </c>
      <c r="R1064" s="211" t="s">
        <v>1702</v>
      </c>
      <c r="S1064" s="211"/>
      <c r="T1064" s="211" t="s">
        <v>1703</v>
      </c>
      <c r="U1064" t="s">
        <v>172</v>
      </c>
      <c r="V1064" s="211" t="s">
        <v>1702</v>
      </c>
      <c r="W1064" s="211"/>
      <c r="X1064" s="211" t="s">
        <v>1703</v>
      </c>
      <c r="Y1064" s="211" t="s">
        <v>1702</v>
      </c>
      <c r="Z1064" s="211"/>
      <c r="AA1064" s="211" t="s">
        <v>1703</v>
      </c>
      <c r="AB1064" s="211" t="s">
        <v>1702</v>
      </c>
      <c r="AC1064" s="211"/>
      <c r="AD1064" s="211" t="s">
        <v>1703</v>
      </c>
      <c r="AE1064" t="s">
        <v>172</v>
      </c>
    </row>
    <row r="1065" spans="1:31" x14ac:dyDescent="0.3">
      <c r="A1065" t="s">
        <v>174</v>
      </c>
      <c r="B1065" s="2">
        <v>105648</v>
      </c>
      <c r="C1065" s="27" t="s">
        <v>172</v>
      </c>
      <c r="D1065" s="2">
        <v>720.60606060606005</v>
      </c>
      <c r="E1065" s="2">
        <v>112439</v>
      </c>
      <c r="F1065" s="27" t="s">
        <v>172</v>
      </c>
      <c r="G1065" s="14">
        <v>682.42424242424204</v>
      </c>
      <c r="H1065" s="2">
        <v>118568</v>
      </c>
      <c r="I1065" s="27" t="s">
        <v>172</v>
      </c>
      <c r="J1065" s="14">
        <v>895.75756799999999</v>
      </c>
      <c r="K1065" s="27">
        <v>0.12229289716795395</v>
      </c>
      <c r="L1065" s="2">
        <v>248057</v>
      </c>
      <c r="M1065" s="27" t="s">
        <v>172</v>
      </c>
      <c r="N1065" s="2">
        <v>1032.72727272727</v>
      </c>
      <c r="O1065" s="2">
        <v>259700</v>
      </c>
      <c r="P1065" s="27" t="s">
        <v>172</v>
      </c>
      <c r="Q1065" s="14">
        <v>948.48484848484804</v>
      </c>
      <c r="R1065" s="2">
        <v>273556</v>
      </c>
      <c r="S1065" s="27" t="s">
        <v>172</v>
      </c>
      <c r="T1065" s="14">
        <v>804.24243200000001</v>
      </c>
      <c r="U1065" s="27">
        <v>0.10279492213483192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1584</v>
      </c>
      <c r="B1066" s="2">
        <v>63815</v>
      </c>
      <c r="C1066" s="27">
        <v>0.60403415114341963</v>
      </c>
      <c r="D1066" s="2">
        <v>704.24242424242402</v>
      </c>
      <c r="E1066" s="2">
        <v>63539</v>
      </c>
      <c r="F1066" s="27">
        <v>0.5650975195439305</v>
      </c>
      <c r="G1066" s="14">
        <v>826.66666666666595</v>
      </c>
      <c r="H1066" s="2">
        <v>70470</v>
      </c>
      <c r="I1066" s="27">
        <v>0.59434248701167258</v>
      </c>
      <c r="J1066" s="14">
        <v>1113.9394500000001</v>
      </c>
      <c r="K1066" s="27">
        <v>0.10428582621640681</v>
      </c>
      <c r="L1066" s="2">
        <v>152284</v>
      </c>
      <c r="M1066" s="27">
        <v>0.61390728743796785</v>
      </c>
      <c r="N1066" s="2">
        <v>1058.7878787878701</v>
      </c>
      <c r="O1066" s="2">
        <v>147125</v>
      </c>
      <c r="P1066" s="27">
        <v>0.56651906045437039</v>
      </c>
      <c r="Q1066" s="14">
        <v>1218.7878787878701</v>
      </c>
      <c r="R1066" s="2">
        <v>161113</v>
      </c>
      <c r="S1066" s="27">
        <v>0.58895801956454985</v>
      </c>
      <c r="T1066" s="14">
        <v>1397.57581</v>
      </c>
      <c r="U1066" s="27">
        <v>5.797720049381419E-2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1921</v>
      </c>
      <c r="B1067" s="2">
        <v>10070</v>
      </c>
      <c r="C1067" s="27">
        <v>9.531652279267E-2</v>
      </c>
      <c r="D1067" s="2">
        <v>384.24242424242402</v>
      </c>
      <c r="E1067" s="2">
        <v>10122</v>
      </c>
      <c r="F1067" s="27">
        <v>9.0022145341029355E-2</v>
      </c>
      <c r="G1067" s="14">
        <v>423.030303030303</v>
      </c>
      <c r="H1067" s="2">
        <v>11260</v>
      </c>
      <c r="I1067" s="27">
        <v>9.4966601443897167E-2</v>
      </c>
      <c r="J1067" s="14">
        <v>593.93939999999998</v>
      </c>
      <c r="K1067" s="27">
        <v>0.11817279046673287</v>
      </c>
      <c r="L1067" s="2">
        <v>20045</v>
      </c>
      <c r="M1067" s="27">
        <v>8.0808040087560526E-2</v>
      </c>
      <c r="N1067" s="2">
        <v>632.12121212121201</v>
      </c>
      <c r="O1067" s="2">
        <v>19124</v>
      </c>
      <c r="P1067" s="27">
        <v>7.3638814016172505E-2</v>
      </c>
      <c r="Q1067" s="14">
        <v>598.78787878787796</v>
      </c>
      <c r="R1067" s="2">
        <v>21967</v>
      </c>
      <c r="S1067" s="27">
        <v>8.0301656699176771E-2</v>
      </c>
      <c r="T1067" s="14">
        <v>786.66669999999999</v>
      </c>
      <c r="U1067" s="27">
        <v>9.5884260414068348E-2</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1922</v>
      </c>
      <c r="B1068" s="2">
        <v>9552</v>
      </c>
      <c r="C1068" s="27">
        <v>9.0413448432530671E-2</v>
      </c>
      <c r="D1068" s="2">
        <v>360.60606060606</v>
      </c>
      <c r="E1068" s="2">
        <v>9685</v>
      </c>
      <c r="F1068" s="27">
        <v>8.6135593521820722E-2</v>
      </c>
      <c r="G1068" s="14">
        <v>411.51515151515099</v>
      </c>
      <c r="H1068" s="2">
        <v>10674</v>
      </c>
      <c r="I1068" s="27">
        <v>9.0024289858983877E-2</v>
      </c>
      <c r="J1068" s="14">
        <v>592.72730000000001</v>
      </c>
      <c r="K1068" s="27">
        <v>0.11746231155778894</v>
      </c>
      <c r="L1068" s="2">
        <v>18349</v>
      </c>
      <c r="M1068" s="27">
        <v>7.3970901849171766E-2</v>
      </c>
      <c r="N1068" s="2">
        <v>589.69696969696895</v>
      </c>
      <c r="O1068" s="2">
        <v>17761</v>
      </c>
      <c r="P1068" s="27">
        <v>6.8390450519830573E-2</v>
      </c>
      <c r="Q1068" s="14">
        <v>603.030303030303</v>
      </c>
      <c r="R1068" s="2">
        <v>20475</v>
      </c>
      <c r="S1068" s="27">
        <v>7.4847563204608933E-2</v>
      </c>
      <c r="T1068" s="14">
        <v>803.03030000000001</v>
      </c>
      <c r="U1068" s="27">
        <v>0.1158646247751921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1923</v>
      </c>
      <c r="B1069" s="2">
        <v>501</v>
      </c>
      <c r="C1069" s="27">
        <v>4.7421626533393916E-3</v>
      </c>
      <c r="D1069" s="2">
        <v>88.484848484848399</v>
      </c>
      <c r="E1069" s="2">
        <v>360</v>
      </c>
      <c r="F1069" s="27">
        <v>3.2017360524373216E-3</v>
      </c>
      <c r="G1069" s="14">
        <v>91.515151515151501</v>
      </c>
      <c r="H1069" s="2">
        <v>527</v>
      </c>
      <c r="I1069" s="27">
        <v>4.4447068348964312E-3</v>
      </c>
      <c r="J1069" s="14">
        <v>143.636368</v>
      </c>
      <c r="K1069" s="27">
        <v>5.1896207584830337E-2</v>
      </c>
      <c r="L1069" s="2">
        <v>1348</v>
      </c>
      <c r="M1069" s="27">
        <v>5.4342348734363471E-3</v>
      </c>
      <c r="N1069" s="2">
        <v>125.454545454545</v>
      </c>
      <c r="O1069" s="2">
        <v>1056</v>
      </c>
      <c r="P1069" s="27">
        <v>4.0662302656911823E-3</v>
      </c>
      <c r="Q1069" s="14">
        <v>162.42424242424201</v>
      </c>
      <c r="R1069" s="2">
        <v>1207</v>
      </c>
      <c r="S1069" s="27">
        <v>4.4122592814633934E-3</v>
      </c>
      <c r="T1069" s="14">
        <v>193.939392</v>
      </c>
      <c r="U1069" s="27">
        <v>-0.10459940652818991</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1924</v>
      </c>
      <c r="B1070" s="2">
        <v>17</v>
      </c>
      <c r="C1070" s="27">
        <v>1.6091170679993942E-4</v>
      </c>
      <c r="D1070" s="2">
        <v>13.9393939393939</v>
      </c>
      <c r="E1070" s="2">
        <v>77</v>
      </c>
      <c r="F1070" s="27">
        <v>6.8481576677131601E-4</v>
      </c>
      <c r="G1070" s="14">
        <v>35.757575757575701</v>
      </c>
      <c r="H1070" s="2">
        <v>59</v>
      </c>
      <c r="I1070" s="27">
        <v>4.9760475001686796E-4</v>
      </c>
      <c r="J1070" s="14">
        <v>26.666665999999999</v>
      </c>
      <c r="K1070" s="27">
        <v>2.4705882352941178</v>
      </c>
      <c r="L1070" s="2">
        <v>348</v>
      </c>
      <c r="M1070" s="27">
        <v>1.4029033649524101E-3</v>
      </c>
      <c r="N1070" s="2">
        <v>83.030303030303003</v>
      </c>
      <c r="O1070" s="2">
        <v>307</v>
      </c>
      <c r="P1070" s="27">
        <v>1.1821332306507508E-3</v>
      </c>
      <c r="Q1070" s="14">
        <v>62.424242424242401</v>
      </c>
      <c r="R1070" s="2">
        <v>285</v>
      </c>
      <c r="S1070" s="27">
        <v>1.0418342131044466E-3</v>
      </c>
      <c r="T1070" s="14">
        <v>74.545455899999993</v>
      </c>
      <c r="U1070" s="27">
        <v>-0.18103448275862069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1925</v>
      </c>
      <c r="B1071" s="2">
        <v>41586</v>
      </c>
      <c r="C1071" s="27">
        <v>0.39362789641072238</v>
      </c>
      <c r="D1071" s="2">
        <v>570.30303030303003</v>
      </c>
      <c r="E1071" s="2">
        <v>40514</v>
      </c>
      <c r="F1071" s="27">
        <v>0.36031981785679346</v>
      </c>
      <c r="G1071" s="14">
        <v>690.90909090909099</v>
      </c>
      <c r="H1071" s="2">
        <v>43549</v>
      </c>
      <c r="I1071" s="27">
        <v>0.36729134336414548</v>
      </c>
      <c r="J1071" s="14">
        <v>824.84849999999994</v>
      </c>
      <c r="K1071" s="27">
        <v>4.7203385754821331E-2</v>
      </c>
      <c r="L1071" s="2">
        <v>97966</v>
      </c>
      <c r="M1071" s="27">
        <v>0.39493342256013741</v>
      </c>
      <c r="N1071" s="2">
        <v>881.21212121212102</v>
      </c>
      <c r="O1071" s="2">
        <v>91139</v>
      </c>
      <c r="P1071" s="27">
        <v>0.35093954562957258</v>
      </c>
      <c r="Q1071" s="14">
        <v>949.69696969696895</v>
      </c>
      <c r="R1071" s="2">
        <v>94740</v>
      </c>
      <c r="S1071" s="27">
        <v>0.34632762578777287</v>
      </c>
      <c r="T1071" s="14">
        <v>1009.09088</v>
      </c>
      <c r="U1071" s="27">
        <v>-3.292979196864218E-2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1922</v>
      </c>
      <c r="B1072" s="2">
        <v>39710</v>
      </c>
      <c r="C1072" s="27">
        <v>0.37587081629562319</v>
      </c>
      <c r="D1072" s="2">
        <v>605.45454545454504</v>
      </c>
      <c r="E1072" s="2">
        <v>38443</v>
      </c>
      <c r="F1072" s="27">
        <v>0.34190094184402209</v>
      </c>
      <c r="G1072" s="14">
        <v>698.78787878787796</v>
      </c>
      <c r="H1072" s="2">
        <v>40852</v>
      </c>
      <c r="I1072" s="27">
        <v>0.34454490250320491</v>
      </c>
      <c r="J1072" s="14">
        <v>808.48486300000002</v>
      </c>
      <c r="K1072" s="27">
        <v>2.875849911860992E-2</v>
      </c>
      <c r="L1072" s="2">
        <v>91916</v>
      </c>
      <c r="M1072" s="27">
        <v>0.37054386693380958</v>
      </c>
      <c r="N1072" s="2">
        <v>879.39393939393904</v>
      </c>
      <c r="O1072" s="2">
        <v>85339</v>
      </c>
      <c r="P1072" s="27">
        <v>0.32860608394301116</v>
      </c>
      <c r="Q1072" s="14">
        <v>889.09090909090901</v>
      </c>
      <c r="R1072" s="2">
        <v>88009</v>
      </c>
      <c r="S1072" s="27">
        <v>0.32172206056529556</v>
      </c>
      <c r="T1072" s="14">
        <v>998.78790000000004</v>
      </c>
      <c r="U1072" s="27">
        <v>-4.2506201314243437E-2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1923</v>
      </c>
      <c r="B1073" s="2">
        <v>1604</v>
      </c>
      <c r="C1073" s="27">
        <v>1.5182492806300166E-2</v>
      </c>
      <c r="D1073" s="2">
        <v>163.030303030303</v>
      </c>
      <c r="E1073" s="2">
        <v>1689</v>
      </c>
      <c r="F1073" s="27">
        <v>1.50214783126851E-2</v>
      </c>
      <c r="G1073" s="14">
        <v>193.939393939393</v>
      </c>
      <c r="H1073" s="2">
        <v>2156</v>
      </c>
      <c r="I1073" s="27">
        <v>1.8183658322650294E-2</v>
      </c>
      <c r="J1073" s="14">
        <v>220</v>
      </c>
      <c r="K1073" s="27">
        <v>0.34413965087281795</v>
      </c>
      <c r="L1073" s="2">
        <v>5018</v>
      </c>
      <c r="M1073" s="27">
        <v>2.0229221509572397E-2</v>
      </c>
      <c r="N1073" s="2">
        <v>258.18181818181802</v>
      </c>
      <c r="O1073" s="2">
        <v>4803</v>
      </c>
      <c r="P1073" s="27">
        <v>1.8494416634578358E-2</v>
      </c>
      <c r="Q1073" s="14">
        <v>319.39393939393898</v>
      </c>
      <c r="R1073" s="2">
        <v>5231</v>
      </c>
      <c r="S1073" s="27">
        <v>1.9122227258769685E-2</v>
      </c>
      <c r="T1073" s="14">
        <v>371.51513699999998</v>
      </c>
      <c r="U1073" s="27">
        <v>4.2447190115583899E-2</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1924</v>
      </c>
      <c r="B1074" s="2">
        <v>272</v>
      </c>
      <c r="C1074" s="27">
        <v>2.5745873087990308E-3</v>
      </c>
      <c r="D1074" s="2">
        <v>61.818181818181799</v>
      </c>
      <c r="E1074" s="2">
        <v>382</v>
      </c>
      <c r="F1074" s="27">
        <v>3.3973977000862688E-3</v>
      </c>
      <c r="G1074" s="14">
        <v>84.848484848484802</v>
      </c>
      <c r="H1074" s="2">
        <v>541</v>
      </c>
      <c r="I1074" s="27">
        <v>4.5627825382902635E-3</v>
      </c>
      <c r="J1074" s="14">
        <v>111.515152</v>
      </c>
      <c r="K1074" s="27">
        <v>0.98897058823529416</v>
      </c>
      <c r="L1074" s="2">
        <v>1032</v>
      </c>
      <c r="M1074" s="27">
        <v>4.1603341167554229E-3</v>
      </c>
      <c r="N1074" s="2">
        <v>143.030303030303</v>
      </c>
      <c r="O1074" s="2">
        <v>997</v>
      </c>
      <c r="P1074" s="27">
        <v>3.8390450519830573E-3</v>
      </c>
      <c r="Q1074" s="14">
        <v>131.51515151515099</v>
      </c>
      <c r="R1074" s="2">
        <v>1500</v>
      </c>
      <c r="S1074" s="27">
        <v>5.4833379637076142E-3</v>
      </c>
      <c r="T1074" s="14">
        <v>174.545456</v>
      </c>
      <c r="U1074" s="27">
        <v>0.45348837209302323</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1926</v>
      </c>
      <c r="B1075" s="2">
        <v>12159</v>
      </c>
      <c r="C1075" s="27">
        <v>0.11508973194002727</v>
      </c>
      <c r="D1075" s="2">
        <v>331.51515151515099</v>
      </c>
      <c r="E1075" s="2">
        <v>12903</v>
      </c>
      <c r="F1075" s="27">
        <v>0.11475555634610766</v>
      </c>
      <c r="G1075" s="14">
        <v>343.030303030303</v>
      </c>
      <c r="H1075" s="2">
        <v>15661</v>
      </c>
      <c r="I1075" s="27">
        <v>0.13208454220362997</v>
      </c>
      <c r="J1075" s="14">
        <v>495.15152</v>
      </c>
      <c r="K1075" s="27">
        <v>0.28801710666995639</v>
      </c>
      <c r="L1075" s="2">
        <v>34273</v>
      </c>
      <c r="M1075" s="27">
        <v>0.13816582479026998</v>
      </c>
      <c r="N1075" s="2">
        <v>418.78787878787801</v>
      </c>
      <c r="O1075" s="2">
        <v>36862</v>
      </c>
      <c r="P1075" s="27">
        <v>0.14194070080862534</v>
      </c>
      <c r="Q1075" s="14">
        <v>505.45454545454498</v>
      </c>
      <c r="R1075" s="2">
        <v>44406</v>
      </c>
      <c r="S1075" s="27">
        <v>0.1623287370776002</v>
      </c>
      <c r="T1075" s="14">
        <v>727.87879999999996</v>
      </c>
      <c r="U1075" s="27">
        <v>0.29565547223762145</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1922</v>
      </c>
      <c r="B1076" s="2">
        <v>12036</v>
      </c>
      <c r="C1076" s="27">
        <v>0.11392548841435711</v>
      </c>
      <c r="D1076" s="2">
        <v>326.06060606060601</v>
      </c>
      <c r="E1076" s="2">
        <v>12787</v>
      </c>
      <c r="F1076" s="27">
        <v>0.11372388584032231</v>
      </c>
      <c r="G1076" s="14">
        <v>336.969696969697</v>
      </c>
      <c r="H1076" s="2">
        <v>15356</v>
      </c>
      <c r="I1076" s="27">
        <v>0.12951217866540718</v>
      </c>
      <c r="J1076" s="14">
        <v>500.60604899999998</v>
      </c>
      <c r="K1076" s="27">
        <v>0.27583914921900965</v>
      </c>
      <c r="L1076" s="2">
        <v>33894</v>
      </c>
      <c r="M1076" s="27">
        <v>0.13663795014855457</v>
      </c>
      <c r="N1076" s="2">
        <v>416.36363636363598</v>
      </c>
      <c r="O1076" s="2">
        <v>36447</v>
      </c>
      <c r="P1076" s="27">
        <v>0.14034270311898345</v>
      </c>
      <c r="Q1076" s="14">
        <v>486.06060606060601</v>
      </c>
      <c r="R1076" s="2">
        <v>43556</v>
      </c>
      <c r="S1076" s="27">
        <v>0.15922151223149922</v>
      </c>
      <c r="T1076" s="14">
        <v>757.57574499999998</v>
      </c>
      <c r="U1076" s="27">
        <v>0.28506520328081664</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1923</v>
      </c>
      <c r="B1077" s="2">
        <v>123</v>
      </c>
      <c r="C1077" s="27">
        <v>1.1642435256701499E-3</v>
      </c>
      <c r="D1077" s="2">
        <v>44.848484848484802</v>
      </c>
      <c r="E1077" s="2">
        <v>96</v>
      </c>
      <c r="F1077" s="27">
        <v>8.5379628064995237E-4</v>
      </c>
      <c r="G1077" s="14">
        <v>30.303030303030301</v>
      </c>
      <c r="H1077" s="2">
        <v>277</v>
      </c>
      <c r="I1077" s="27">
        <v>2.3362121314351256E-3</v>
      </c>
      <c r="J1077" s="14">
        <v>72.121215800000002</v>
      </c>
      <c r="K1077" s="27">
        <v>1.2520325203252032</v>
      </c>
      <c r="L1077" s="2">
        <v>335</v>
      </c>
      <c r="M1077" s="27">
        <v>1.350496055342119E-3</v>
      </c>
      <c r="N1077" s="2">
        <v>76.363636363636303</v>
      </c>
      <c r="O1077" s="2">
        <v>304</v>
      </c>
      <c r="P1077" s="27">
        <v>1.1705814401232191E-3</v>
      </c>
      <c r="Q1077" s="14">
        <v>61.212121212121197</v>
      </c>
      <c r="R1077" s="2">
        <v>699</v>
      </c>
      <c r="S1077" s="27">
        <v>2.555235491087748E-3</v>
      </c>
      <c r="T1077" s="14">
        <v>113.333336</v>
      </c>
      <c r="U1077" s="27">
        <v>1.0865671641791044</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1924</v>
      </c>
      <c r="B1078" s="2">
        <v>0</v>
      </c>
      <c r="C1078" s="27">
        <v>0</v>
      </c>
      <c r="D1078" s="2">
        <v>80</v>
      </c>
      <c r="E1078" s="2">
        <v>20</v>
      </c>
      <c r="F1078" s="27">
        <v>1.7787422513540675E-4</v>
      </c>
      <c r="G1078" s="14">
        <v>13.9393939393939</v>
      </c>
      <c r="H1078" s="2">
        <v>28</v>
      </c>
      <c r="I1078" s="27">
        <v>2.3615140678766614E-4</v>
      </c>
      <c r="J1078" s="14">
        <v>20</v>
      </c>
      <c r="K1078" s="27"/>
      <c r="L1078" s="2">
        <v>44</v>
      </c>
      <c r="M1078" s="27">
        <v>1.7737858637329325E-4</v>
      </c>
      <c r="N1078" s="2">
        <v>22.424242424242401</v>
      </c>
      <c r="O1078" s="2">
        <v>111</v>
      </c>
      <c r="P1078" s="27">
        <v>4.2741624951867538E-4</v>
      </c>
      <c r="Q1078" s="14">
        <v>34.545454545454497</v>
      </c>
      <c r="R1078" s="2">
        <v>151</v>
      </c>
      <c r="S1078" s="27">
        <v>5.5198935501323313E-4</v>
      </c>
      <c r="T1078" s="14">
        <v>64.242424</v>
      </c>
      <c r="U1078" s="27">
        <v>2.4318181818181817</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1587</v>
      </c>
      <c r="B1079" s="2">
        <v>41833</v>
      </c>
      <c r="C1079" s="27">
        <v>0.39596584885658032</v>
      </c>
      <c r="D1079" s="2">
        <v>590.30303030303003</v>
      </c>
      <c r="E1079" s="2">
        <v>48900</v>
      </c>
      <c r="F1079" s="27">
        <v>0.4349024804560695</v>
      </c>
      <c r="G1079" s="14">
        <v>852.72727272727195</v>
      </c>
      <c r="H1079" s="2">
        <v>48098</v>
      </c>
      <c r="I1079" s="27">
        <v>0.40565751298832736</v>
      </c>
      <c r="J1079" s="14">
        <v>912.12120000000004</v>
      </c>
      <c r="K1079" s="27">
        <v>0.14976214949919919</v>
      </c>
      <c r="L1079" s="2">
        <v>95773</v>
      </c>
      <c r="M1079" s="27">
        <v>0.38609271256203209</v>
      </c>
      <c r="N1079" s="2">
        <v>1146.0606060606001</v>
      </c>
      <c r="O1079" s="2">
        <v>112575</v>
      </c>
      <c r="P1079" s="27">
        <v>0.43348093954562955</v>
      </c>
      <c r="Q1079" s="14">
        <v>1309.69696969696</v>
      </c>
      <c r="R1079" s="2">
        <v>112443</v>
      </c>
      <c r="S1079" s="27">
        <v>0.41104198043545015</v>
      </c>
      <c r="T1079" s="14">
        <v>1340</v>
      </c>
      <c r="U1079" s="27">
        <v>0.17405740657596608</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1921</v>
      </c>
      <c r="B1080" s="2">
        <v>17812</v>
      </c>
      <c r="C1080" s="27">
        <v>0.16859760714826594</v>
      </c>
      <c r="D1080" s="2">
        <v>523.030303030303</v>
      </c>
      <c r="E1080" s="2">
        <v>18764</v>
      </c>
      <c r="F1080" s="27">
        <v>0.16688159802203861</v>
      </c>
      <c r="G1080" s="14">
        <v>561.21212121212102</v>
      </c>
      <c r="H1080" s="2">
        <v>19122</v>
      </c>
      <c r="I1080" s="27">
        <v>0.16127454287834828</v>
      </c>
      <c r="J1080" s="14">
        <v>689.09090000000003</v>
      </c>
      <c r="K1080" s="27">
        <v>7.3545924096114976E-2</v>
      </c>
      <c r="L1080" s="2">
        <v>38817</v>
      </c>
      <c r="M1080" s="27">
        <v>0.15648419516482098</v>
      </c>
      <c r="N1080" s="2">
        <v>816.969696969697</v>
      </c>
      <c r="O1080" s="2">
        <v>41822</v>
      </c>
      <c r="P1080" s="27">
        <v>0.16103966114747786</v>
      </c>
      <c r="Q1080" s="14">
        <v>876.969696969697</v>
      </c>
      <c r="R1080" s="2">
        <v>39628</v>
      </c>
      <c r="S1080" s="27">
        <v>0.14486247788387022</v>
      </c>
      <c r="T1080" s="14">
        <v>957.57574499999998</v>
      </c>
      <c r="U1080" s="27">
        <v>2.089290774660587E-2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1922</v>
      </c>
      <c r="B1081" s="2">
        <v>15625</v>
      </c>
      <c r="C1081" s="27">
        <v>0.14789678933817962</v>
      </c>
      <c r="D1081" s="2">
        <v>503.636363636363</v>
      </c>
      <c r="E1081" s="2">
        <v>16178</v>
      </c>
      <c r="F1081" s="27">
        <v>0.14388246071203054</v>
      </c>
      <c r="G1081" s="14">
        <v>501.21212121212102</v>
      </c>
      <c r="H1081" s="2">
        <v>16018</v>
      </c>
      <c r="I1081" s="27">
        <v>0.13509547264017271</v>
      </c>
      <c r="J1081" s="14">
        <v>649.09090000000003</v>
      </c>
      <c r="K1081" s="27">
        <v>2.5152000000000001E-2</v>
      </c>
      <c r="L1081" s="2">
        <v>31842</v>
      </c>
      <c r="M1081" s="27">
        <v>0.12836565789314552</v>
      </c>
      <c r="N1081" s="2">
        <v>677.57575757575705</v>
      </c>
      <c r="O1081" s="2">
        <v>34684</v>
      </c>
      <c r="P1081" s="27">
        <v>0.13355410088563727</v>
      </c>
      <c r="Q1081" s="14">
        <v>783.030303030303</v>
      </c>
      <c r="R1081" s="2">
        <v>32379</v>
      </c>
      <c r="S1081" s="27">
        <v>0.11836333328459255</v>
      </c>
      <c r="T1081" s="14">
        <v>978.18179999999995</v>
      </c>
      <c r="U1081" s="27">
        <v>1.6864518560391936E-2</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1923</v>
      </c>
      <c r="B1082" s="2">
        <v>1442</v>
      </c>
      <c r="C1082" s="27">
        <v>1.364909889444192E-2</v>
      </c>
      <c r="D1082" s="2">
        <v>180</v>
      </c>
      <c r="E1082" s="2">
        <v>1805</v>
      </c>
      <c r="F1082" s="27">
        <v>1.6053148818470461E-2</v>
      </c>
      <c r="G1082" s="14">
        <v>204.24242424242399</v>
      </c>
      <c r="H1082" s="2">
        <v>1913</v>
      </c>
      <c r="I1082" s="27">
        <v>1.6134201470885904E-2</v>
      </c>
      <c r="J1082" s="14">
        <v>260.60604899999998</v>
      </c>
      <c r="K1082" s="27">
        <v>0.32662968099861306</v>
      </c>
      <c r="L1082" s="2">
        <v>5229</v>
      </c>
      <c r="M1082" s="27">
        <v>2.1079832457862508E-2</v>
      </c>
      <c r="N1082" s="2">
        <v>329.09090909090901</v>
      </c>
      <c r="O1082" s="2">
        <v>5409</v>
      </c>
      <c r="P1082" s="27">
        <v>2.0827878321139776E-2</v>
      </c>
      <c r="Q1082" s="14">
        <v>299.39393939393898</v>
      </c>
      <c r="R1082" s="2">
        <v>4935</v>
      </c>
      <c r="S1082" s="27">
        <v>1.804018190059805E-2</v>
      </c>
      <c r="T1082" s="14">
        <v>361.21212800000001</v>
      </c>
      <c r="U1082" s="27">
        <v>-5.6224899598393573E-2</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1924</v>
      </c>
      <c r="B1083" s="2">
        <v>745</v>
      </c>
      <c r="C1083" s="27">
        <v>7.0517189156444043E-3</v>
      </c>
      <c r="D1083" s="2">
        <v>131.51515151515099</v>
      </c>
      <c r="E1083" s="2">
        <v>781</v>
      </c>
      <c r="F1083" s="27">
        <v>6.9459884915376337E-3</v>
      </c>
      <c r="G1083" s="14">
        <v>142.42424242424201</v>
      </c>
      <c r="H1083" s="2">
        <v>1191</v>
      </c>
      <c r="I1083" s="27">
        <v>1.0044868767289657E-2</v>
      </c>
      <c r="J1083" s="14">
        <v>184.24243200000001</v>
      </c>
      <c r="K1083" s="27">
        <v>0.59865771812080537</v>
      </c>
      <c r="L1083" s="2">
        <v>1746</v>
      </c>
      <c r="M1083" s="27">
        <v>7.0387048138129543E-3</v>
      </c>
      <c r="N1083" s="2">
        <v>185.45454545454501</v>
      </c>
      <c r="O1083" s="2">
        <v>1729</v>
      </c>
      <c r="P1083" s="27">
        <v>6.6576819407008084E-3</v>
      </c>
      <c r="Q1083" s="14">
        <v>179.39393939393901</v>
      </c>
      <c r="R1083" s="2">
        <v>2314</v>
      </c>
      <c r="S1083" s="27">
        <v>8.4589626986796129E-3</v>
      </c>
      <c r="T1083" s="14">
        <v>280.60604899999998</v>
      </c>
      <c r="U1083" s="27">
        <v>0.32531500572737687</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1925</v>
      </c>
      <c r="B1084" s="2">
        <v>20060</v>
      </c>
      <c r="C1084" s="27">
        <v>0.18987581402392853</v>
      </c>
      <c r="D1084" s="2">
        <v>554.54545454545405</v>
      </c>
      <c r="E1084" s="2">
        <v>25294</v>
      </c>
      <c r="F1084" s="27">
        <v>0.22495753252874892</v>
      </c>
      <c r="G1084" s="14">
        <v>668.48484848484804</v>
      </c>
      <c r="H1084" s="2">
        <v>23665</v>
      </c>
      <c r="I1084" s="27">
        <v>0.19959010862964713</v>
      </c>
      <c r="J1084" s="14">
        <v>705.45450000000005</v>
      </c>
      <c r="K1084" s="27">
        <v>0.17971086739780659</v>
      </c>
      <c r="L1084" s="2">
        <v>47712</v>
      </c>
      <c r="M1084" s="27">
        <v>0.19234288893278562</v>
      </c>
      <c r="N1084" s="2">
        <v>877.57575757575705</v>
      </c>
      <c r="O1084" s="2">
        <v>59533</v>
      </c>
      <c r="P1084" s="27">
        <v>0.22923758182518289</v>
      </c>
      <c r="Q1084" s="14">
        <v>924.84848484848499</v>
      </c>
      <c r="R1084" s="2">
        <v>59104</v>
      </c>
      <c r="S1084" s="27">
        <v>0.21605813800464987</v>
      </c>
      <c r="T1084" s="14">
        <v>1177.57581</v>
      </c>
      <c r="U1084" s="27">
        <v>0.23876592890677398</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1922</v>
      </c>
      <c r="B1085" s="2">
        <v>17777</v>
      </c>
      <c r="C1085" s="27">
        <v>0.16826631834014841</v>
      </c>
      <c r="D1085" s="2">
        <v>484.24242424242402</v>
      </c>
      <c r="E1085" s="2">
        <v>22115</v>
      </c>
      <c r="F1085" s="27">
        <v>0.19668442444347603</v>
      </c>
      <c r="G1085" s="14">
        <v>635.75757575757495</v>
      </c>
      <c r="H1085" s="2">
        <v>20682</v>
      </c>
      <c r="I1085" s="27">
        <v>0.17443154982794684</v>
      </c>
      <c r="J1085" s="14">
        <v>696.36364700000001</v>
      </c>
      <c r="K1085" s="27">
        <v>0.16341339933622095</v>
      </c>
      <c r="L1085" s="2">
        <v>41471</v>
      </c>
      <c r="M1085" s="27">
        <v>0.16718334898833737</v>
      </c>
      <c r="N1085" s="2">
        <v>763.63636363636294</v>
      </c>
      <c r="O1085" s="2">
        <v>50774</v>
      </c>
      <c r="P1085" s="27">
        <v>0.19551020408163267</v>
      </c>
      <c r="Q1085" s="14">
        <v>884.84848484848499</v>
      </c>
      <c r="R1085" s="2">
        <v>50762</v>
      </c>
      <c r="S1085" s="27">
        <v>0.18556346780915059</v>
      </c>
      <c r="T1085" s="14">
        <v>1078.78784</v>
      </c>
      <c r="U1085" s="27">
        <v>0.22403607340068965</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1923</v>
      </c>
      <c r="B1086" s="2">
        <v>1630</v>
      </c>
      <c r="C1086" s="27">
        <v>1.5428593063758898E-2</v>
      </c>
      <c r="D1086" s="2">
        <v>188.48484848484799</v>
      </c>
      <c r="E1086" s="2">
        <v>2404</v>
      </c>
      <c r="F1086" s="27">
        <v>2.1380481861275891E-2</v>
      </c>
      <c r="G1086" s="14">
        <v>277.575757575757</v>
      </c>
      <c r="H1086" s="2">
        <v>1697</v>
      </c>
      <c r="I1086" s="27">
        <v>1.4312462047095338E-2</v>
      </c>
      <c r="J1086" s="14">
        <v>206.66667200000001</v>
      </c>
      <c r="K1086" s="27">
        <v>4.1104294478527606E-2</v>
      </c>
      <c r="L1086" s="2">
        <v>4604</v>
      </c>
      <c r="M1086" s="27">
        <v>1.8560250265060047E-2</v>
      </c>
      <c r="N1086" s="2">
        <v>335.15151515151501</v>
      </c>
      <c r="O1086" s="2">
        <v>6632</v>
      </c>
      <c r="P1086" s="27">
        <v>2.5537158259530228E-2</v>
      </c>
      <c r="Q1086" s="14">
        <v>378.18181818181802</v>
      </c>
      <c r="R1086" s="2">
        <v>5390</v>
      </c>
      <c r="S1086" s="27">
        <v>1.9703461082922692E-2</v>
      </c>
      <c r="T1086" s="14">
        <v>353.33334400000001</v>
      </c>
      <c r="U1086" s="27">
        <v>0.17072111207645527</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1924</v>
      </c>
      <c r="B1087" s="2">
        <v>653</v>
      </c>
      <c r="C1087" s="27">
        <v>6.1809026200212022E-3</v>
      </c>
      <c r="D1087" s="2">
        <v>114.54545454545401</v>
      </c>
      <c r="E1087" s="2">
        <v>775</v>
      </c>
      <c r="F1087" s="27">
        <v>6.8926262239970117E-3</v>
      </c>
      <c r="G1087" s="14">
        <v>129.69696969696901</v>
      </c>
      <c r="H1087" s="2">
        <v>1286</v>
      </c>
      <c r="I1087" s="27">
        <v>1.0846096754604953E-2</v>
      </c>
      <c r="J1087" s="14">
        <v>233.33332799999999</v>
      </c>
      <c r="K1087" s="27">
        <v>0.96937212863705968</v>
      </c>
      <c r="L1087" s="2">
        <v>1637</v>
      </c>
      <c r="M1087" s="27">
        <v>6.5992896793882049E-3</v>
      </c>
      <c r="N1087" s="2">
        <v>198.78787878787799</v>
      </c>
      <c r="O1087" s="2">
        <v>2127</v>
      </c>
      <c r="P1087" s="27">
        <v>8.1902194840200223E-3</v>
      </c>
      <c r="Q1087" s="14">
        <v>217.575757575757</v>
      </c>
      <c r="R1087" s="2">
        <v>2952</v>
      </c>
      <c r="S1087" s="27">
        <v>1.0791209112576585E-2</v>
      </c>
      <c r="T1087" s="14">
        <v>313.33334400000001</v>
      </c>
      <c r="U1087" s="27">
        <v>0.80329871716554668</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1926</v>
      </c>
      <c r="B1088" s="2">
        <v>3961</v>
      </c>
      <c r="C1088" s="27">
        <v>3.7492427684385883E-2</v>
      </c>
      <c r="D1088" s="2">
        <v>229.69696969696901</v>
      </c>
      <c r="E1088" s="2">
        <v>4842</v>
      </c>
      <c r="F1088" s="27">
        <v>4.3063349905281975E-2</v>
      </c>
      <c r="G1088" s="14">
        <v>236.363636363636</v>
      </c>
      <c r="H1088" s="2">
        <v>5311</v>
      </c>
      <c r="I1088" s="27">
        <v>4.4792861480331958E-2</v>
      </c>
      <c r="J1088" s="14">
        <v>332.121216</v>
      </c>
      <c r="K1088" s="27">
        <v>0.34082302448876545</v>
      </c>
      <c r="L1088" s="2">
        <v>9244</v>
      </c>
      <c r="M1088" s="27">
        <v>3.7265628464425514E-2</v>
      </c>
      <c r="N1088" s="2">
        <v>380.60606060606</v>
      </c>
      <c r="O1088" s="2">
        <v>11220</v>
      </c>
      <c r="P1088" s="27">
        <v>4.3203696572968811E-2</v>
      </c>
      <c r="Q1088" s="14">
        <v>429.69696969696901</v>
      </c>
      <c r="R1088" s="2">
        <v>13711</v>
      </c>
      <c r="S1088" s="27">
        <v>5.0121364546930065E-2</v>
      </c>
      <c r="T1088" s="14">
        <v>603.63635299999999</v>
      </c>
      <c r="U1088" s="27">
        <v>0.48323236694071831</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1922</v>
      </c>
      <c r="B1089" s="2">
        <v>3848</v>
      </c>
      <c r="C1089" s="27">
        <v>3.6422838103892172E-2</v>
      </c>
      <c r="D1089" s="2">
        <v>212.72727272727201</v>
      </c>
      <c r="E1089" s="2">
        <v>4775</v>
      </c>
      <c r="F1089" s="27">
        <v>4.2467471251078359E-2</v>
      </c>
      <c r="G1089" s="14">
        <v>236.363636363636</v>
      </c>
      <c r="H1089" s="2">
        <v>5261</v>
      </c>
      <c r="I1089" s="27">
        <v>4.43711625396397E-2</v>
      </c>
      <c r="J1089" s="14">
        <v>329.69695999999999</v>
      </c>
      <c r="K1089" s="27">
        <v>0.36720374220374219</v>
      </c>
      <c r="L1089" s="2">
        <v>9049</v>
      </c>
      <c r="M1089" s="27">
        <v>3.6479518820271145E-2</v>
      </c>
      <c r="N1089" s="2">
        <v>369.09090909090901</v>
      </c>
      <c r="O1089" s="2">
        <v>11032</v>
      </c>
      <c r="P1089" s="27">
        <v>4.2479784366576817E-2</v>
      </c>
      <c r="Q1089" s="14">
        <v>439.39393939393898</v>
      </c>
      <c r="R1089" s="2">
        <v>13211</v>
      </c>
      <c r="S1089" s="27">
        <v>4.8293585225694192E-2</v>
      </c>
      <c r="T1089" s="14">
        <v>602.42425500000002</v>
      </c>
      <c r="U1089" s="27">
        <v>0.45994032489777875</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1923</v>
      </c>
      <c r="B1090" s="2">
        <v>90</v>
      </c>
      <c r="C1090" s="27">
        <v>8.5188550658791455E-4</v>
      </c>
      <c r="D1090" s="2">
        <v>55.757575757575701</v>
      </c>
      <c r="E1090" s="2">
        <v>54</v>
      </c>
      <c r="F1090" s="27">
        <v>4.8026040786559821E-4</v>
      </c>
      <c r="G1090" s="14">
        <v>30.909090909090899</v>
      </c>
      <c r="H1090" s="2">
        <v>0</v>
      </c>
      <c r="I1090" s="27">
        <v>0</v>
      </c>
      <c r="J1090" s="14">
        <v>18.787877999999999</v>
      </c>
      <c r="K1090" s="27">
        <v>-1</v>
      </c>
      <c r="L1090" s="2">
        <v>112</v>
      </c>
      <c r="M1090" s="27">
        <v>4.5150912895020094E-4</v>
      </c>
      <c r="N1090" s="2">
        <v>58.181818181818201</v>
      </c>
      <c r="O1090" s="2">
        <v>137</v>
      </c>
      <c r="P1090" s="27">
        <v>5.275317674239507E-4</v>
      </c>
      <c r="Q1090" s="14">
        <v>52.121212121212103</v>
      </c>
      <c r="R1090" s="2">
        <v>261</v>
      </c>
      <c r="S1090" s="27">
        <v>9.5410080568512478E-4</v>
      </c>
      <c r="T1090" s="14">
        <v>78.787880000000001</v>
      </c>
      <c r="U1090" s="27">
        <v>1.3303571428571428</v>
      </c>
      <c r="V1090" s="2">
        <v>8762</v>
      </c>
      <c r="W1090" s="27">
        <v>1E-3</v>
      </c>
      <c r="X1090" s="2">
        <v>382</v>
      </c>
      <c r="Y1090" s="2">
        <v>12231</v>
      </c>
      <c r="Z1090" s="27">
        <v>1E-3</v>
      </c>
      <c r="AA1090" s="14">
        <v>375.15</v>
      </c>
      <c r="AB1090" s="2">
        <v>14811</v>
      </c>
      <c r="AC1090" s="27">
        <v>1E-3</v>
      </c>
      <c r="AD1090" s="14">
        <v>669.7</v>
      </c>
      <c r="AE1090" s="27">
        <v>0.69</v>
      </c>
    </row>
    <row r="1091" spans="1:31" x14ac:dyDescent="0.3">
      <c r="A1091" t="s">
        <v>1924</v>
      </c>
      <c r="B1091" s="2">
        <v>23</v>
      </c>
      <c r="C1091" s="27">
        <v>2.1770407390580039E-4</v>
      </c>
      <c r="D1091" s="2">
        <v>23.030303030302999</v>
      </c>
      <c r="E1091" s="2">
        <v>13</v>
      </c>
      <c r="F1091" s="27">
        <v>1.1561824633801439E-4</v>
      </c>
      <c r="G1091" s="14">
        <v>10.909090909090899</v>
      </c>
      <c r="H1091" s="2">
        <v>50</v>
      </c>
      <c r="I1091" s="27">
        <v>4.2169894069226098E-4</v>
      </c>
      <c r="J1091" s="14">
        <v>26.060606</v>
      </c>
      <c r="K1091" s="27">
        <v>1.173913043478261</v>
      </c>
      <c r="L1091" s="2">
        <v>83</v>
      </c>
      <c r="M1091" s="27">
        <v>3.3460051520416677E-4</v>
      </c>
      <c r="N1091" s="2">
        <v>36.969696969696898</v>
      </c>
      <c r="O1091" s="2">
        <v>51</v>
      </c>
      <c r="P1091" s="27">
        <v>1.9638043896804005E-4</v>
      </c>
      <c r="Q1091" s="14">
        <v>22.424242424242401</v>
      </c>
      <c r="R1091" s="2">
        <v>239</v>
      </c>
      <c r="S1091" s="27">
        <v>8.7367851555074643E-4</v>
      </c>
      <c r="T1091" s="14">
        <v>87.878784199999998</v>
      </c>
      <c r="U1091" s="27">
        <v>1.8795180722891567</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122" t="s">
        <v>1927</v>
      </c>
      <c r="B1093" s="122"/>
      <c r="C1093" s="122"/>
      <c r="D1093" s="122"/>
      <c r="E1093" s="122"/>
      <c r="F1093" s="122"/>
      <c r="G1093" s="122"/>
      <c r="H1093" s="122"/>
      <c r="I1093" s="122"/>
      <c r="J1093" s="122"/>
      <c r="K1093" s="122"/>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211" t="s">
        <v>1702</v>
      </c>
      <c r="C1094" s="211"/>
      <c r="D1094" s="211" t="s">
        <v>1703</v>
      </c>
      <c r="E1094" s="211" t="s">
        <v>1702</v>
      </c>
      <c r="F1094" s="211"/>
      <c r="G1094" s="211" t="s">
        <v>1703</v>
      </c>
      <c r="H1094" s="211" t="s">
        <v>1702</v>
      </c>
      <c r="I1094" s="211"/>
      <c r="J1094" s="211" t="s">
        <v>1703</v>
      </c>
      <c r="K1094" t="s">
        <v>172</v>
      </c>
      <c r="L1094" s="211" t="s">
        <v>1702</v>
      </c>
      <c r="M1094" s="211"/>
      <c r="N1094" s="211" t="s">
        <v>1703</v>
      </c>
      <c r="O1094" s="211" t="s">
        <v>1702</v>
      </c>
      <c r="P1094" s="211"/>
      <c r="Q1094" s="211" t="s">
        <v>1703</v>
      </c>
      <c r="R1094" s="211" t="s">
        <v>1702</v>
      </c>
      <c r="S1094" s="211"/>
      <c r="T1094" s="211" t="s">
        <v>1703</v>
      </c>
      <c r="U1094" t="s">
        <v>172</v>
      </c>
      <c r="V1094" s="211" t="s">
        <v>1702</v>
      </c>
      <c r="W1094" s="211"/>
      <c r="X1094" s="211" t="s">
        <v>1703</v>
      </c>
      <c r="Y1094" s="211" t="s">
        <v>1702</v>
      </c>
      <c r="Z1094" s="211"/>
      <c r="AA1094" s="211" t="s">
        <v>1703</v>
      </c>
      <c r="AB1094" s="211" t="s">
        <v>1702</v>
      </c>
      <c r="AC1094" s="211"/>
      <c r="AD1094" s="211" t="s">
        <v>1703</v>
      </c>
      <c r="AE1094" t="s">
        <v>172</v>
      </c>
    </row>
    <row r="1095" spans="1:31" x14ac:dyDescent="0.3">
      <c r="A1095" t="s">
        <v>174</v>
      </c>
      <c r="B1095" s="2">
        <v>114587</v>
      </c>
      <c r="C1095" s="27" t="s">
        <v>172</v>
      </c>
      <c r="D1095" s="2">
        <v>645.45454545454504</v>
      </c>
      <c r="E1095" s="2">
        <v>120553</v>
      </c>
      <c r="F1095" s="27" t="s">
        <v>172</v>
      </c>
      <c r="G1095" s="14">
        <v>572.72727272727195</v>
      </c>
      <c r="H1095" s="2">
        <v>125143</v>
      </c>
      <c r="I1095" s="27" t="s">
        <v>172</v>
      </c>
      <c r="J1095" s="14">
        <v>824.84849999999994</v>
      </c>
      <c r="K1095" s="27">
        <v>9.2122143000514897E-2</v>
      </c>
      <c r="L1095" s="2">
        <v>278239</v>
      </c>
      <c r="M1095" s="27" t="s">
        <v>172</v>
      </c>
      <c r="N1095" s="2">
        <v>533.93939393939399</v>
      </c>
      <c r="O1095" s="2">
        <v>289529</v>
      </c>
      <c r="P1095" s="27" t="s">
        <v>172</v>
      </c>
      <c r="Q1095" s="14">
        <v>309.69696969696901</v>
      </c>
      <c r="R1095" s="2">
        <v>299179</v>
      </c>
      <c r="S1095" s="27" t="s">
        <v>172</v>
      </c>
      <c r="T1095" s="14">
        <v>258.78787199999999</v>
      </c>
      <c r="U1095" s="27">
        <v>7.5259039890166371E-2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1547</v>
      </c>
      <c r="B1096" s="2">
        <v>81130</v>
      </c>
      <c r="C1096" s="27">
        <v>0.70802097969228617</v>
      </c>
      <c r="D1096" s="2">
        <v>693.33333333333303</v>
      </c>
      <c r="E1096" s="2">
        <v>85142</v>
      </c>
      <c r="F1096" s="27">
        <v>0.70626197606032204</v>
      </c>
      <c r="G1096" s="14">
        <v>682.42424242424204</v>
      </c>
      <c r="H1096" s="2">
        <v>88831</v>
      </c>
      <c r="I1096" s="27">
        <v>0.70983594767585878</v>
      </c>
      <c r="J1096" s="14">
        <v>993.93939999999998</v>
      </c>
      <c r="K1096" s="27">
        <v>9.4921730555897949E-2</v>
      </c>
      <c r="L1096" s="2">
        <v>197791</v>
      </c>
      <c r="M1096" s="27">
        <v>0.71086727597497112</v>
      </c>
      <c r="N1096" s="2">
        <v>990.90909090909099</v>
      </c>
      <c r="O1096" s="2">
        <v>205569</v>
      </c>
      <c r="P1096" s="27">
        <v>0.71001177774937918</v>
      </c>
      <c r="Q1096" s="14">
        <v>967.27272727272702</v>
      </c>
      <c r="R1096" s="2">
        <v>216329</v>
      </c>
      <c r="S1096" s="27">
        <v>0.72307548323913107</v>
      </c>
      <c r="T1096" s="14">
        <v>1209.6969999999999</v>
      </c>
      <c r="U1096" s="27">
        <v>9.3725194776304283E-2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1548</v>
      </c>
      <c r="B1097" s="2">
        <v>3186</v>
      </c>
      <c r="C1097" s="27">
        <v>2.780420117465332E-2</v>
      </c>
      <c r="D1097" s="2">
        <v>204.84848484848399</v>
      </c>
      <c r="E1097" s="2">
        <v>3279</v>
      </c>
      <c r="F1097" s="27">
        <v>2.7199654923560593E-2</v>
      </c>
      <c r="G1097" s="14">
        <v>243.030303030303</v>
      </c>
      <c r="H1097" s="2">
        <v>3892</v>
      </c>
      <c r="I1097" s="27">
        <v>3.1100421118240733E-2</v>
      </c>
      <c r="J1097" s="14">
        <v>271.51513699999998</v>
      </c>
      <c r="K1097" s="27">
        <v>0.22159447583176398</v>
      </c>
      <c r="L1097" s="2">
        <v>7161</v>
      </c>
      <c r="M1097" s="27">
        <v>2.5736866506852023E-2</v>
      </c>
      <c r="N1097" s="2">
        <v>383.030303030303</v>
      </c>
      <c r="O1097" s="2">
        <v>7685</v>
      </c>
      <c r="P1097" s="27">
        <v>2.6543109671224644E-2</v>
      </c>
      <c r="Q1097" s="14">
        <v>416.36363636363598</v>
      </c>
      <c r="R1097" s="2">
        <v>7605</v>
      </c>
      <c r="S1097" s="27">
        <v>2.5419564875876984E-2</v>
      </c>
      <c r="T1097" s="14">
        <v>427.27273600000001</v>
      </c>
      <c r="U1097" s="27">
        <v>6.2002513615416845E-2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1549</v>
      </c>
      <c r="B1098" s="2">
        <v>3227</v>
      </c>
      <c r="C1098" s="27">
        <v>2.8162007906656079E-2</v>
      </c>
      <c r="D1098" s="2">
        <v>270.30303030303003</v>
      </c>
      <c r="E1098" s="2">
        <v>3349</v>
      </c>
      <c r="F1098" s="27">
        <v>2.7780312393718944E-2</v>
      </c>
      <c r="G1098" s="14">
        <v>228.48484848484799</v>
      </c>
      <c r="H1098" s="2">
        <v>2971</v>
      </c>
      <c r="I1098" s="27">
        <v>2.3740840478492606E-2</v>
      </c>
      <c r="J1098" s="14">
        <v>243.636368</v>
      </c>
      <c r="K1098" s="27">
        <v>-7.9330647660365669E-2</v>
      </c>
      <c r="L1098" s="2">
        <v>8985</v>
      </c>
      <c r="M1098" s="27">
        <v>3.229238172937654E-2</v>
      </c>
      <c r="N1098" s="2">
        <v>422.42424242424198</v>
      </c>
      <c r="O1098" s="2">
        <v>9777</v>
      </c>
      <c r="P1098" s="27">
        <v>3.3768638029351115E-2</v>
      </c>
      <c r="Q1098" s="14">
        <v>433.33333333333297</v>
      </c>
      <c r="R1098" s="2">
        <v>8083</v>
      </c>
      <c r="S1098" s="27">
        <v>2.7017270597201007E-2</v>
      </c>
      <c r="T1098" s="14">
        <v>457.57574499999998</v>
      </c>
      <c r="U1098" s="27">
        <v>-0.10038953811908737</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1550</v>
      </c>
      <c r="B1099" s="2">
        <v>10384</v>
      </c>
      <c r="C1099" s="27">
        <v>9.0621100124796003E-2</v>
      </c>
      <c r="D1099" s="2">
        <v>472.12121212121201</v>
      </c>
      <c r="E1099" s="2">
        <v>9724</v>
      </c>
      <c r="F1099" s="27">
        <v>8.0661617711711861E-2</v>
      </c>
      <c r="G1099" s="14">
        <v>382.42424242424198</v>
      </c>
      <c r="H1099" s="2">
        <v>9422</v>
      </c>
      <c r="I1099" s="27">
        <v>7.5289868390561204E-2</v>
      </c>
      <c r="J1099" s="14">
        <v>509.69695999999999</v>
      </c>
      <c r="K1099" s="27">
        <v>-9.2642526964560865E-2</v>
      </c>
      <c r="L1099" s="2">
        <v>18937</v>
      </c>
      <c r="M1099" s="27">
        <v>6.8060192855782256E-2</v>
      </c>
      <c r="N1099" s="2">
        <v>713.93939393939399</v>
      </c>
      <c r="O1099" s="2">
        <v>18101</v>
      </c>
      <c r="P1099" s="27">
        <v>6.2518780502125865E-2</v>
      </c>
      <c r="Q1099" s="14">
        <v>618.18181818181802</v>
      </c>
      <c r="R1099" s="2">
        <v>17214</v>
      </c>
      <c r="S1099" s="27">
        <v>5.7537460851196105E-2</v>
      </c>
      <c r="T1099" s="14">
        <v>731.51513699999998</v>
      </c>
      <c r="U1099" s="27">
        <v>-9.0985900617838095E-2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1551</v>
      </c>
      <c r="B1100" s="2">
        <v>6503</v>
      </c>
      <c r="C1100" s="27">
        <v>5.6751638493022769E-2</v>
      </c>
      <c r="D1100" s="2">
        <v>378.78787878787801</v>
      </c>
      <c r="E1100" s="2">
        <v>7274</v>
      </c>
      <c r="F1100" s="27">
        <v>6.0338606256169484E-2</v>
      </c>
      <c r="G1100" s="14">
        <v>355.75757575757501</v>
      </c>
      <c r="H1100" s="2">
        <v>6765</v>
      </c>
      <c r="I1100" s="27">
        <v>5.405815746785677E-2</v>
      </c>
      <c r="J1100" s="14">
        <v>469.69695999999999</v>
      </c>
      <c r="K1100" s="27">
        <v>4.0289097339689377E-2</v>
      </c>
      <c r="L1100" s="2">
        <v>10957</v>
      </c>
      <c r="M1100" s="27">
        <v>3.9379813757237481E-2</v>
      </c>
      <c r="N1100" s="2">
        <v>507.87878787878799</v>
      </c>
      <c r="O1100" s="2">
        <v>12281</v>
      </c>
      <c r="P1100" s="27">
        <v>4.2417167192232902E-2</v>
      </c>
      <c r="Q1100" s="14">
        <v>513.93939393939399</v>
      </c>
      <c r="R1100" s="2">
        <v>10498</v>
      </c>
      <c r="S1100" s="27">
        <v>3.5089361218534725E-2</v>
      </c>
      <c r="T1100" s="14">
        <v>543.63635299999999</v>
      </c>
      <c r="U1100" s="27">
        <v>-4.1891028566213379E-2</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1552</v>
      </c>
      <c r="B1101" s="2">
        <v>2086</v>
      </c>
      <c r="C1101" s="27">
        <v>1.8204508364823235E-2</v>
      </c>
      <c r="D1101" s="2">
        <v>214.54545454545399</v>
      </c>
      <c r="E1101" s="2">
        <v>3441</v>
      </c>
      <c r="F1101" s="27">
        <v>2.8543462211641352E-2</v>
      </c>
      <c r="G1101" s="14">
        <v>310.30303030303003</v>
      </c>
      <c r="H1101" s="2">
        <v>3425</v>
      </c>
      <c r="I1101" s="27">
        <v>2.7368690218390161E-2</v>
      </c>
      <c r="J1101" s="14">
        <v>281.21212800000001</v>
      </c>
      <c r="K1101" s="27">
        <v>0.64189837008628958</v>
      </c>
      <c r="L1101" s="2">
        <v>4026</v>
      </c>
      <c r="M1101" s="27">
        <v>1.4469574718138003E-2</v>
      </c>
      <c r="N1101" s="2">
        <v>306.666666666666</v>
      </c>
      <c r="O1101" s="2">
        <v>5546</v>
      </c>
      <c r="P1101" s="27">
        <v>1.9155248697021714E-2</v>
      </c>
      <c r="Q1101" s="14">
        <v>381.21212121212102</v>
      </c>
      <c r="R1101" s="2">
        <v>5853</v>
      </c>
      <c r="S1101" s="27">
        <v>1.9563538884747926E-2</v>
      </c>
      <c r="T1101" s="14">
        <v>393.33334400000001</v>
      </c>
      <c r="U1101" s="27">
        <v>0.45380029806259314</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1553</v>
      </c>
      <c r="B1102" s="2">
        <v>1477</v>
      </c>
      <c r="C1102" s="27">
        <v>1.288976934556276E-2</v>
      </c>
      <c r="D1102" s="2">
        <v>154.54545454545399</v>
      </c>
      <c r="E1102" s="2">
        <v>1856</v>
      </c>
      <c r="F1102" s="27">
        <v>1.5395718065912918E-2</v>
      </c>
      <c r="G1102" s="14">
        <v>193.333333333333</v>
      </c>
      <c r="H1102" s="2">
        <v>1752</v>
      </c>
      <c r="I1102" s="27">
        <v>1.3999984018283083E-2</v>
      </c>
      <c r="J1102" s="14">
        <v>196.363632</v>
      </c>
      <c r="K1102" s="27">
        <v>0.18618821936357483</v>
      </c>
      <c r="L1102" s="2">
        <v>2439</v>
      </c>
      <c r="M1102" s="27">
        <v>8.7658451906454521E-3</v>
      </c>
      <c r="N1102" s="2">
        <v>207.272727272727</v>
      </c>
      <c r="O1102" s="2">
        <v>3406</v>
      </c>
      <c r="P1102" s="27">
        <v>1.1763933837370349E-2</v>
      </c>
      <c r="Q1102" s="14">
        <v>240.60606060606</v>
      </c>
      <c r="R1102" s="2">
        <v>3363</v>
      </c>
      <c r="S1102" s="27">
        <v>1.1240762219273412E-2</v>
      </c>
      <c r="T1102" s="14">
        <v>313.33334400000001</v>
      </c>
      <c r="U1102" s="27">
        <v>0.37884378843788435</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1554</v>
      </c>
      <c r="B1103" s="2">
        <v>4186</v>
      </c>
      <c r="C1103" s="27">
        <v>3.6531194638135214E-2</v>
      </c>
      <c r="D1103" s="2">
        <v>236.969696969697</v>
      </c>
      <c r="E1103" s="2">
        <v>3823</v>
      </c>
      <c r="F1103" s="27">
        <v>3.1712192977362656E-2</v>
      </c>
      <c r="G1103" s="14">
        <v>218.18181818181799</v>
      </c>
      <c r="H1103" s="2">
        <v>4823</v>
      </c>
      <c r="I1103" s="27">
        <v>3.8539910342568102E-2</v>
      </c>
      <c r="J1103" s="14">
        <v>349.09089999999998</v>
      </c>
      <c r="K1103" s="27">
        <v>0.15217391304347827</v>
      </c>
      <c r="L1103" s="2">
        <v>5490</v>
      </c>
      <c r="M1103" s="27">
        <v>1.9731238252006369E-2</v>
      </c>
      <c r="N1103" s="2">
        <v>270.90909090909003</v>
      </c>
      <c r="O1103" s="2">
        <v>5768</v>
      </c>
      <c r="P1103" s="27">
        <v>1.9922011266574332E-2</v>
      </c>
      <c r="Q1103" s="14">
        <v>330.90909090909003</v>
      </c>
      <c r="R1103" s="2">
        <v>7628</v>
      </c>
      <c r="S1103" s="27">
        <v>2.5496441929413496E-2</v>
      </c>
      <c r="T1103" s="14">
        <v>402.42425500000002</v>
      </c>
      <c r="U1103" s="27">
        <v>0.3894353369763206</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1555</v>
      </c>
      <c r="B1104" s="2">
        <v>2355</v>
      </c>
      <c r="C1104" s="27">
        <v>2.0552069606499863E-2</v>
      </c>
      <c r="D1104" s="2">
        <v>141.81818181818099</v>
      </c>
      <c r="E1104" s="2">
        <v>2585</v>
      </c>
      <c r="F1104" s="27">
        <v>2.1442850862276343E-2</v>
      </c>
      <c r="G1104" s="14">
        <v>176.969696969696</v>
      </c>
      <c r="H1104" s="2">
        <v>3229</v>
      </c>
      <c r="I1104" s="27">
        <v>2.580248196063703E-2</v>
      </c>
      <c r="J1104" s="14">
        <v>275.75756799999999</v>
      </c>
      <c r="K1104" s="27">
        <v>0.37112526539278129</v>
      </c>
      <c r="L1104" s="2">
        <v>21983</v>
      </c>
      <c r="M1104" s="27">
        <v>7.9007615754800725E-2</v>
      </c>
      <c r="N1104" s="2">
        <v>601.21212121212102</v>
      </c>
      <c r="O1104" s="2">
        <v>20889</v>
      </c>
      <c r="P1104" s="27">
        <v>7.2148213132363248E-2</v>
      </c>
      <c r="Q1104" s="14">
        <v>533.93939393939399</v>
      </c>
      <c r="R1104" s="2">
        <v>22085</v>
      </c>
      <c r="S1104" s="27">
        <v>7.3818683797993848E-2</v>
      </c>
      <c r="T1104" s="14">
        <v>679.39390000000003</v>
      </c>
      <c r="U1104" s="27">
        <v>4.6399490515398262E-3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1556</v>
      </c>
      <c r="B1105" s="2">
        <v>53</v>
      </c>
      <c r="C1105" s="27">
        <v>4.6253065356454049E-4</v>
      </c>
      <c r="D1105" s="2">
        <v>33.939393939393902</v>
      </c>
      <c r="E1105" s="2">
        <v>80</v>
      </c>
      <c r="F1105" s="27">
        <v>6.6360853732383266E-4</v>
      </c>
      <c r="G1105" s="14">
        <v>36.363636363636303</v>
      </c>
      <c r="H1105" s="2">
        <v>33</v>
      </c>
      <c r="I1105" s="27">
        <v>2.6369832911149645E-4</v>
      </c>
      <c r="J1105" s="14">
        <v>20.606059999999999</v>
      </c>
      <c r="K1105" s="27">
        <v>-0.37735849056603776</v>
      </c>
      <c r="L1105" s="2">
        <v>470</v>
      </c>
      <c r="M1105" s="27">
        <v>1.6891952601899806E-3</v>
      </c>
      <c r="N1105" s="2">
        <v>101.212121212121</v>
      </c>
      <c r="O1105" s="2">
        <v>507</v>
      </c>
      <c r="P1105" s="27">
        <v>1.751119922356655E-3</v>
      </c>
      <c r="Q1105" s="14">
        <v>91.515151515151501</v>
      </c>
      <c r="R1105" s="2">
        <v>521</v>
      </c>
      <c r="S1105" s="27">
        <v>1.7414323866314146E-3</v>
      </c>
      <c r="T1105" s="14">
        <v>103.030304</v>
      </c>
      <c r="U1105" s="27">
        <v>0.10851063829787234</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122" t="s">
        <v>1928</v>
      </c>
      <c r="B1107" s="122"/>
      <c r="C1107" s="122"/>
      <c r="D1107" s="122"/>
      <c r="E1107" s="122"/>
      <c r="F1107" s="122"/>
      <c r="G1107" s="122"/>
      <c r="H1107" s="122"/>
      <c r="I1107" s="122"/>
      <c r="J1107" s="122"/>
      <c r="K1107" s="122"/>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211" t="s">
        <v>1702</v>
      </c>
      <c r="C1108" s="211"/>
      <c r="D1108" s="211" t="s">
        <v>1703</v>
      </c>
      <c r="E1108" s="211" t="s">
        <v>1702</v>
      </c>
      <c r="F1108" s="211"/>
      <c r="G1108" s="211" t="s">
        <v>1703</v>
      </c>
      <c r="H1108" s="211" t="s">
        <v>1702</v>
      </c>
      <c r="I1108" s="211"/>
      <c r="J1108" s="211" t="s">
        <v>1703</v>
      </c>
      <c r="K1108" t="s">
        <v>172</v>
      </c>
      <c r="L1108" s="211" t="s">
        <v>1702</v>
      </c>
      <c r="M1108" s="211"/>
      <c r="N1108" s="211" t="s">
        <v>1703</v>
      </c>
      <c r="O1108" s="211" t="s">
        <v>1702</v>
      </c>
      <c r="P1108" s="211"/>
      <c r="Q1108" s="211" t="s">
        <v>1703</v>
      </c>
      <c r="R1108" s="211" t="s">
        <v>1702</v>
      </c>
      <c r="S1108" s="211"/>
      <c r="T1108" s="211" t="s">
        <v>1703</v>
      </c>
      <c r="U1108" t="s">
        <v>172</v>
      </c>
      <c r="V1108" s="211" t="s">
        <v>1702</v>
      </c>
      <c r="W1108" s="211"/>
      <c r="X1108" s="211" t="s">
        <v>1703</v>
      </c>
      <c r="Y1108" s="211" t="s">
        <v>1702</v>
      </c>
      <c r="Z1108" s="211"/>
      <c r="AA1108" s="211" t="s">
        <v>1703</v>
      </c>
      <c r="AB1108" s="211" t="s">
        <v>1702</v>
      </c>
      <c r="AC1108" s="211"/>
      <c r="AD1108" s="211" t="s">
        <v>1703</v>
      </c>
      <c r="AE1108" t="s">
        <v>172</v>
      </c>
    </row>
    <row r="1109" spans="1:31" x14ac:dyDescent="0.3">
      <c r="A1109" t="s">
        <v>174</v>
      </c>
      <c r="B1109" s="2">
        <v>105648</v>
      </c>
      <c r="C1109" s="27" t="s">
        <v>172</v>
      </c>
      <c r="D1109" s="2">
        <v>720.60606060606005</v>
      </c>
      <c r="E1109" s="2">
        <v>112439</v>
      </c>
      <c r="F1109" s="27" t="s">
        <v>172</v>
      </c>
      <c r="G1109" s="14">
        <v>682.42424242424204</v>
      </c>
      <c r="H1109" s="2">
        <v>118568</v>
      </c>
      <c r="I1109" s="27" t="s">
        <v>172</v>
      </c>
      <c r="J1109" s="14">
        <v>895.75756799999999</v>
      </c>
      <c r="K1109" s="27">
        <v>0.12229289716795395</v>
      </c>
      <c r="L1109" s="2">
        <v>248057</v>
      </c>
      <c r="M1109" s="27" t="s">
        <v>172</v>
      </c>
      <c r="N1109" s="2">
        <v>1032.72727272727</v>
      </c>
      <c r="O1109" s="2">
        <v>259700</v>
      </c>
      <c r="P1109" s="27" t="s">
        <v>172</v>
      </c>
      <c r="Q1109" s="14">
        <v>948.48484848484804</v>
      </c>
      <c r="R1109" s="2">
        <v>273556</v>
      </c>
      <c r="S1109" s="27" t="s">
        <v>172</v>
      </c>
      <c r="T1109" s="14">
        <v>804.24243200000001</v>
      </c>
      <c r="U1109" s="27">
        <v>0.10279492213483192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1929</v>
      </c>
      <c r="B1110" s="2">
        <v>63815</v>
      </c>
      <c r="C1110" s="27">
        <v>0.60403415114341963</v>
      </c>
      <c r="D1110" s="2">
        <v>704.24242424242402</v>
      </c>
      <c r="E1110" s="2">
        <v>63539</v>
      </c>
      <c r="F1110" s="27">
        <v>0.5650975195439305</v>
      </c>
      <c r="G1110" s="14">
        <v>826.66666666666595</v>
      </c>
      <c r="H1110" s="2">
        <v>70470</v>
      </c>
      <c r="I1110" s="27">
        <v>0.59434248701167258</v>
      </c>
      <c r="J1110" s="14">
        <v>1113.9394500000001</v>
      </c>
      <c r="K1110" s="27">
        <v>0.10428582621640681</v>
      </c>
      <c r="L1110" s="2">
        <v>152284</v>
      </c>
      <c r="M1110" s="27">
        <v>0.61390728743796785</v>
      </c>
      <c r="N1110" s="2">
        <v>1058.7878787878701</v>
      </c>
      <c r="O1110" s="2">
        <v>147125</v>
      </c>
      <c r="P1110" s="27">
        <v>0.56651906045437039</v>
      </c>
      <c r="Q1110" s="14">
        <v>1218.7878787878701</v>
      </c>
      <c r="R1110" s="2">
        <v>161113</v>
      </c>
      <c r="S1110" s="27">
        <v>0.58895801956454985</v>
      </c>
      <c r="T1110" s="14">
        <v>1397.57581</v>
      </c>
      <c r="U1110" s="27">
        <v>5.797720049381419E-2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1930</v>
      </c>
      <c r="B1111" s="2">
        <v>59239</v>
      </c>
      <c r="C1111" s="27">
        <v>0.560720505830683</v>
      </c>
      <c r="D1111" s="2">
        <v>675.75757575757495</v>
      </c>
      <c r="E1111" s="2">
        <v>59599</v>
      </c>
      <c r="F1111" s="27">
        <v>0.53005629719225533</v>
      </c>
      <c r="G1111" s="14">
        <v>846.66666666666595</v>
      </c>
      <c r="H1111" s="2">
        <v>65679</v>
      </c>
      <c r="I1111" s="27">
        <v>0.55393529451454016</v>
      </c>
      <c r="J1111" s="14">
        <v>1110.3030000000001</v>
      </c>
      <c r="K1111" s="27">
        <v>0.10871216597174159</v>
      </c>
      <c r="L1111" s="2">
        <v>134784</v>
      </c>
      <c r="M1111" s="27">
        <v>0.54335898603949895</v>
      </c>
      <c r="N1111" s="2">
        <v>1030.30303030303</v>
      </c>
      <c r="O1111" s="2">
        <v>131704</v>
      </c>
      <c r="P1111" s="27">
        <v>0.50713900654601463</v>
      </c>
      <c r="Q1111" s="14">
        <v>1239.3939393939299</v>
      </c>
      <c r="R1111" s="2">
        <v>144915</v>
      </c>
      <c r="S1111" s="27">
        <v>0.52974528067379256</v>
      </c>
      <c r="T1111" s="14">
        <v>1424.84851</v>
      </c>
      <c r="U1111" s="27">
        <v>7.5164707977207978E-2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1931</v>
      </c>
      <c r="B1112" s="2">
        <v>1869</v>
      </c>
      <c r="C1112" s="27">
        <v>1.7690822353475692E-2</v>
      </c>
      <c r="D1112" s="2">
        <v>136.363636363636</v>
      </c>
      <c r="E1112" s="2">
        <v>1412</v>
      </c>
      <c r="F1112" s="27">
        <v>1.2557920294559717E-2</v>
      </c>
      <c r="G1112" s="14">
        <v>143.030303030303</v>
      </c>
      <c r="H1112" s="2">
        <v>1710</v>
      </c>
      <c r="I1112" s="27">
        <v>1.4422103771675325E-2</v>
      </c>
      <c r="J1112" s="14">
        <v>176.96969999999999</v>
      </c>
      <c r="K1112" s="27">
        <v>-8.5072231139646876E-2</v>
      </c>
      <c r="L1112" s="2">
        <v>3131</v>
      </c>
      <c r="M1112" s="27">
        <v>1.2622098953063206E-2</v>
      </c>
      <c r="N1112" s="2">
        <v>181.21212121212099</v>
      </c>
      <c r="O1112" s="2">
        <v>2960</v>
      </c>
      <c r="P1112" s="27">
        <v>1.1397766653831343E-2</v>
      </c>
      <c r="Q1112" s="14">
        <v>209.69696969696901</v>
      </c>
      <c r="R1112" s="2">
        <v>2815</v>
      </c>
      <c r="S1112" s="27">
        <v>1.0290397578557955E-2</v>
      </c>
      <c r="T1112" s="14">
        <v>223.03030000000001</v>
      </c>
      <c r="U1112" s="27">
        <v>-0.10092622165442351</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2553</v>
      </c>
      <c r="B1113" s="2">
        <v>350</v>
      </c>
      <c r="C1113" s="27">
        <v>3.3128880811752232E-3</v>
      </c>
      <c r="D1113" s="2">
        <v>66.6666666666666</v>
      </c>
      <c r="E1113" s="2">
        <v>181</v>
      </c>
      <c r="F1113" s="27">
        <v>1.6097617374754311E-3</v>
      </c>
      <c r="G1113" s="14">
        <v>34.545454545454497</v>
      </c>
      <c r="H1113" s="2">
        <v>209</v>
      </c>
      <c r="I1113" s="27">
        <v>1.7627015720936509E-3</v>
      </c>
      <c r="J1113" s="14">
        <v>64.848489999999998</v>
      </c>
      <c r="K1113" s="27">
        <v>-0.40285714285714286</v>
      </c>
      <c r="L1113" s="2">
        <v>523</v>
      </c>
      <c r="M1113" s="27">
        <v>2.108386378937099E-3</v>
      </c>
      <c r="N1113" s="2">
        <v>83.636363636363598</v>
      </c>
      <c r="O1113" s="2">
        <v>435</v>
      </c>
      <c r="P1113" s="27">
        <v>1.6750096264921063E-3</v>
      </c>
      <c r="Q1113" s="14">
        <v>83.030303030303003</v>
      </c>
      <c r="R1113" s="2">
        <v>351</v>
      </c>
      <c r="S1113" s="27">
        <v>1.2831010835075815E-3</v>
      </c>
      <c r="T1113" s="14">
        <v>70.909090000000006</v>
      </c>
      <c r="U1113" s="27">
        <v>-0.32887189292543023</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1932</v>
      </c>
      <c r="B1114" s="2">
        <v>365</v>
      </c>
      <c r="C1114" s="27">
        <v>3.454868998939876E-3</v>
      </c>
      <c r="D1114" s="2">
        <v>83.030303030303003</v>
      </c>
      <c r="E1114" s="2">
        <v>486</v>
      </c>
      <c r="F1114" s="27">
        <v>4.3223436707903844E-3</v>
      </c>
      <c r="G1114" s="14">
        <v>106.666666666666</v>
      </c>
      <c r="H1114" s="2">
        <v>436</v>
      </c>
      <c r="I1114" s="27">
        <v>3.6772147628365156E-3</v>
      </c>
      <c r="J1114" s="14">
        <v>112.727272</v>
      </c>
      <c r="K1114" s="27">
        <v>0.19452054794520549</v>
      </c>
      <c r="L1114" s="2">
        <v>525</v>
      </c>
      <c r="M1114" s="27">
        <v>2.1164490419540668E-3</v>
      </c>
      <c r="N1114" s="2">
        <v>98.787878787878796</v>
      </c>
      <c r="O1114" s="2">
        <v>597</v>
      </c>
      <c r="P1114" s="27">
        <v>2.2988063149788217E-3</v>
      </c>
      <c r="Q1114" s="14">
        <v>115.757575757575</v>
      </c>
      <c r="R1114" s="2">
        <v>624</v>
      </c>
      <c r="S1114" s="27">
        <v>2.2810685929023672E-3</v>
      </c>
      <c r="T1114" s="14">
        <v>135.15152</v>
      </c>
      <c r="U1114" s="27">
        <v>0.18857142857142858</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1933</v>
      </c>
      <c r="B1115" s="2">
        <v>95</v>
      </c>
      <c r="C1115" s="27">
        <v>8.9921247917613208E-4</v>
      </c>
      <c r="D1115" s="2">
        <v>50.303030303030297</v>
      </c>
      <c r="E1115" s="2">
        <v>246</v>
      </c>
      <c r="F1115" s="27">
        <v>2.1878529691655032E-3</v>
      </c>
      <c r="G1115" s="14">
        <v>64.848484848484802</v>
      </c>
      <c r="H1115" s="2">
        <v>131</v>
      </c>
      <c r="I1115" s="27">
        <v>1.1048512246137237E-3</v>
      </c>
      <c r="J1115" s="14">
        <v>42.4242439</v>
      </c>
      <c r="K1115" s="27">
        <v>0.37894736842105264</v>
      </c>
      <c r="L1115" s="2">
        <v>176</v>
      </c>
      <c r="M1115" s="27">
        <v>7.0951434549317298E-4</v>
      </c>
      <c r="N1115" s="2">
        <v>67.272727272727195</v>
      </c>
      <c r="O1115" s="2">
        <v>291</v>
      </c>
      <c r="P1115" s="27">
        <v>1.1205236811705815E-3</v>
      </c>
      <c r="Q1115" s="14">
        <v>63.636363636363598</v>
      </c>
      <c r="R1115" s="2">
        <v>170</v>
      </c>
      <c r="S1115" s="27">
        <v>6.2144496922019626E-4</v>
      </c>
      <c r="T1115" s="14">
        <v>47.272728000000001</v>
      </c>
      <c r="U1115" s="27">
        <v>-3.4090909090909088E-2</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1934</v>
      </c>
      <c r="B1116" s="2">
        <v>8</v>
      </c>
      <c r="C1116" s="27">
        <v>7.5723156141147964E-5</v>
      </c>
      <c r="D1116" s="2">
        <v>9.0909090909090899</v>
      </c>
      <c r="E1116" s="2">
        <v>29</v>
      </c>
      <c r="F1116" s="27">
        <v>2.5791762644633982E-4</v>
      </c>
      <c r="G1116" s="14">
        <v>13.3333333333333</v>
      </c>
      <c r="H1116" s="2">
        <v>73</v>
      </c>
      <c r="I1116" s="27">
        <v>6.1568045341070098E-4</v>
      </c>
      <c r="J1116" s="14">
        <v>27.272728000000001</v>
      </c>
      <c r="K1116" s="27">
        <v>8.125</v>
      </c>
      <c r="L1116" s="2">
        <v>8</v>
      </c>
      <c r="M1116" s="27">
        <v>3.2250652067871498E-5</v>
      </c>
      <c r="N1116" s="2">
        <v>9.0909090909090899</v>
      </c>
      <c r="O1116" s="2">
        <v>45</v>
      </c>
      <c r="P1116" s="27">
        <v>1.7327685791297651E-4</v>
      </c>
      <c r="Q1116" s="14">
        <v>16.969696969696901</v>
      </c>
      <c r="R1116" s="2">
        <v>118</v>
      </c>
      <c r="S1116" s="27">
        <v>4.313559198116656E-4</v>
      </c>
      <c r="T1116" s="14">
        <v>33.939392099999999</v>
      </c>
      <c r="U1116" s="27">
        <v>13.75</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1935</v>
      </c>
      <c r="B1117" s="2">
        <v>98</v>
      </c>
      <c r="C1117" s="27">
        <v>9.2760866272906251E-4</v>
      </c>
      <c r="D1117" s="2">
        <v>34.545454545454497</v>
      </c>
      <c r="E1117" s="2">
        <v>92</v>
      </c>
      <c r="F1117" s="27">
        <v>8.1822143562287105E-4</v>
      </c>
      <c r="G1117" s="14">
        <v>34.545454545454497</v>
      </c>
      <c r="H1117" s="2">
        <v>110</v>
      </c>
      <c r="I1117" s="27">
        <v>9.2773766952297416E-4</v>
      </c>
      <c r="J1117" s="14">
        <v>34.5454559</v>
      </c>
      <c r="K1117" s="27">
        <v>0.12244897959183673</v>
      </c>
      <c r="L1117" s="2">
        <v>110</v>
      </c>
      <c r="M1117" s="27">
        <v>4.4344646593323309E-4</v>
      </c>
      <c r="N1117" s="2">
        <v>33.939393939393902</v>
      </c>
      <c r="O1117" s="2">
        <v>112</v>
      </c>
      <c r="P1117" s="27">
        <v>4.3126684636118597E-4</v>
      </c>
      <c r="Q1117" s="14">
        <v>38.787878787878697</v>
      </c>
      <c r="R1117" s="2">
        <v>174</v>
      </c>
      <c r="S1117" s="27">
        <v>6.3606720379008315E-4</v>
      </c>
      <c r="T1117" s="14">
        <v>66.060609999999997</v>
      </c>
      <c r="U1117" s="27">
        <v>0.58181818181818179</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1936</v>
      </c>
      <c r="B1118" s="2">
        <v>113</v>
      </c>
      <c r="C1118" s="27">
        <v>1.0695895804937151E-3</v>
      </c>
      <c r="D1118" s="2">
        <v>37.5757575757575</v>
      </c>
      <c r="E1118" s="2">
        <v>76</v>
      </c>
      <c r="F1118" s="27">
        <v>6.7592205551454568E-4</v>
      </c>
      <c r="G1118" s="14">
        <v>21.818181818181799</v>
      </c>
      <c r="H1118" s="2">
        <v>81</v>
      </c>
      <c r="I1118" s="27">
        <v>6.8315228392146275E-4</v>
      </c>
      <c r="J1118" s="14">
        <v>36.969695999999999</v>
      </c>
      <c r="K1118" s="27">
        <v>-0.2831858407079646</v>
      </c>
      <c r="L1118" s="2">
        <v>121</v>
      </c>
      <c r="M1118" s="27">
        <v>4.8779111252655638E-4</v>
      </c>
      <c r="N1118" s="2">
        <v>38.181818181818102</v>
      </c>
      <c r="O1118" s="2">
        <v>82</v>
      </c>
      <c r="P1118" s="27">
        <v>3.1574894108586833E-4</v>
      </c>
      <c r="Q1118" s="14">
        <v>24.2424242424242</v>
      </c>
      <c r="R1118" s="2">
        <v>109</v>
      </c>
      <c r="S1118" s="27">
        <v>3.9845589202941993E-4</v>
      </c>
      <c r="T1118" s="14">
        <v>44.848483999999999</v>
      </c>
      <c r="U1118" s="27">
        <v>-9.9173553719008267E-2</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1937</v>
      </c>
      <c r="B1119" s="2">
        <v>1625</v>
      </c>
      <c r="C1119" s="27">
        <v>1.538126609117068E-2</v>
      </c>
      <c r="D1119" s="2">
        <v>124.84848484848401</v>
      </c>
      <c r="E1119" s="2">
        <v>1397</v>
      </c>
      <c r="F1119" s="27">
        <v>1.2424514625708162E-2</v>
      </c>
      <c r="G1119" s="14">
        <v>145.45454545454501</v>
      </c>
      <c r="H1119" s="2">
        <v>2041</v>
      </c>
      <c r="I1119" s="27">
        <v>1.7213750759058094E-2</v>
      </c>
      <c r="J1119" s="14">
        <v>222.42424</v>
      </c>
      <c r="K1119" s="27">
        <v>0.25600000000000001</v>
      </c>
      <c r="L1119" s="2">
        <v>12521</v>
      </c>
      <c r="M1119" s="27">
        <v>5.047630181772738E-2</v>
      </c>
      <c r="N1119" s="2">
        <v>433.93939393939399</v>
      </c>
      <c r="O1119" s="2">
        <v>10562</v>
      </c>
      <c r="P1119" s="27">
        <v>4.0670003850596839E-2</v>
      </c>
      <c r="Q1119" s="14">
        <v>353.93939393939303</v>
      </c>
      <c r="R1119" s="2">
        <v>11597</v>
      </c>
      <c r="S1119" s="27">
        <v>4.2393513576744798E-2</v>
      </c>
      <c r="T1119" s="14">
        <v>589.09090000000003</v>
      </c>
      <c r="U1119" s="27">
        <v>-7.3796022681894419E-2</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1938</v>
      </c>
      <c r="B1120" s="2">
        <v>53</v>
      </c>
      <c r="C1120" s="27">
        <v>5.0166590943510523E-4</v>
      </c>
      <c r="D1120" s="2">
        <v>33.939393939393902</v>
      </c>
      <c r="E1120" s="2">
        <v>21</v>
      </c>
      <c r="F1120" s="27">
        <v>1.867679363921771E-4</v>
      </c>
      <c r="G1120" s="14">
        <v>15.151515151515101</v>
      </c>
      <c r="H1120" s="2">
        <v>0</v>
      </c>
      <c r="I1120" s="27">
        <v>0</v>
      </c>
      <c r="J1120" s="14">
        <v>18.787877999999999</v>
      </c>
      <c r="K1120" s="27">
        <v>-1</v>
      </c>
      <c r="L1120" s="2">
        <v>385</v>
      </c>
      <c r="M1120" s="27">
        <v>1.5520626307663158E-3</v>
      </c>
      <c r="N1120" s="2">
        <v>95.757575757575694</v>
      </c>
      <c r="O1120" s="2">
        <v>337</v>
      </c>
      <c r="P1120" s="27">
        <v>1.2976511359260685E-3</v>
      </c>
      <c r="Q1120" s="14">
        <v>85.454545454545396</v>
      </c>
      <c r="R1120" s="2">
        <v>240</v>
      </c>
      <c r="S1120" s="27">
        <v>8.7733407419321821E-4</v>
      </c>
      <c r="T1120" s="14">
        <v>81.212119999999999</v>
      </c>
      <c r="U1120" s="27">
        <v>-0.37662337662337664</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1939</v>
      </c>
      <c r="B1121" s="2">
        <v>41833</v>
      </c>
      <c r="C1121" s="27">
        <v>0.39596584885658032</v>
      </c>
      <c r="D1121" s="2">
        <v>590.30303030303003</v>
      </c>
      <c r="E1121" s="2">
        <v>48900</v>
      </c>
      <c r="F1121" s="27">
        <v>0.4349024804560695</v>
      </c>
      <c r="G1121" s="14">
        <v>852.72727272727195</v>
      </c>
      <c r="H1121" s="2">
        <v>48098</v>
      </c>
      <c r="I1121" s="27">
        <v>0.40565751298832736</v>
      </c>
      <c r="J1121" s="14">
        <v>912.12120000000004</v>
      </c>
      <c r="K1121" s="27">
        <v>0.14976214949919919</v>
      </c>
      <c r="L1121" s="2">
        <v>95773</v>
      </c>
      <c r="M1121" s="27">
        <v>0.38609271256203209</v>
      </c>
      <c r="N1121" s="2">
        <v>1146.0606060606001</v>
      </c>
      <c r="O1121" s="2">
        <v>112575</v>
      </c>
      <c r="P1121" s="27">
        <v>0.43348093954562955</v>
      </c>
      <c r="Q1121" s="14">
        <v>1309.69696969696</v>
      </c>
      <c r="R1121" s="2">
        <v>112443</v>
      </c>
      <c r="S1121" s="27">
        <v>0.41104198043545015</v>
      </c>
      <c r="T1121" s="14">
        <v>1340</v>
      </c>
      <c r="U1121" s="27">
        <v>0.17405740657596608</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1930</v>
      </c>
      <c r="B1122" s="2">
        <v>16728</v>
      </c>
      <c r="C1122" s="27">
        <v>0.1583371194911404</v>
      </c>
      <c r="D1122" s="2">
        <v>473.33333333333297</v>
      </c>
      <c r="E1122" s="2">
        <v>21432</v>
      </c>
      <c r="F1122" s="27">
        <v>0.19061001965510188</v>
      </c>
      <c r="G1122" s="14">
        <v>692.12121212121201</v>
      </c>
      <c r="H1122" s="2">
        <v>19688</v>
      </c>
      <c r="I1122" s="27">
        <v>0.16604817488698467</v>
      </c>
      <c r="J1122" s="14">
        <v>815.15150000000006</v>
      </c>
      <c r="K1122" s="27">
        <v>0.17694882831181252</v>
      </c>
      <c r="L1122" s="2">
        <v>44535</v>
      </c>
      <c r="M1122" s="27">
        <v>0.17953534873033214</v>
      </c>
      <c r="N1122" s="2">
        <v>841.21212121212102</v>
      </c>
      <c r="O1122" s="2">
        <v>56334</v>
      </c>
      <c r="P1122" s="27">
        <v>0.21691952252599153</v>
      </c>
      <c r="Q1122" s="14">
        <v>1005.45454545454</v>
      </c>
      <c r="R1122" s="2">
        <v>55806</v>
      </c>
      <c r="S1122" s="27">
        <v>0.20400210560177806</v>
      </c>
      <c r="T1122" s="14">
        <v>1208.48486</v>
      </c>
      <c r="U1122" s="27">
        <v>0.25308184573930614</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1931</v>
      </c>
      <c r="B1123" s="2">
        <v>1001</v>
      </c>
      <c r="C1123" s="27">
        <v>9.4748599121611387E-3</v>
      </c>
      <c r="D1123" s="2">
        <v>111.515151515151</v>
      </c>
      <c r="E1123" s="2">
        <v>1567</v>
      </c>
      <c r="F1123" s="27">
        <v>1.3936445539359119E-2</v>
      </c>
      <c r="G1123" s="14">
        <v>166.666666666666</v>
      </c>
      <c r="H1123" s="2">
        <v>1890</v>
      </c>
      <c r="I1123" s="27">
        <v>1.5940219958167464E-2</v>
      </c>
      <c r="J1123" s="14">
        <v>200.606064</v>
      </c>
      <c r="K1123" s="27">
        <v>0.88811188811188813</v>
      </c>
      <c r="L1123" s="2">
        <v>3303</v>
      </c>
      <c r="M1123" s="27">
        <v>1.3315487972522444E-2</v>
      </c>
      <c r="N1123" s="2">
        <v>234.54545454545399</v>
      </c>
      <c r="O1123" s="2">
        <v>4085</v>
      </c>
      <c r="P1123" s="27">
        <v>1.5729688101655755E-2</v>
      </c>
      <c r="Q1123" s="14">
        <v>281.81818181818102</v>
      </c>
      <c r="R1123" s="2">
        <v>4189</v>
      </c>
      <c r="S1123" s="27">
        <v>1.5313135153314129E-2</v>
      </c>
      <c r="T1123" s="14">
        <v>326.66665599999999</v>
      </c>
      <c r="U1123" s="27">
        <v>0.26824099303663335</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2553</v>
      </c>
      <c r="B1124" s="2">
        <v>2488</v>
      </c>
      <c r="C1124" s="27">
        <v>2.3549901559897016E-2</v>
      </c>
      <c r="D1124" s="2">
        <v>222.42424242424201</v>
      </c>
      <c r="E1124" s="2">
        <v>2823</v>
      </c>
      <c r="F1124" s="27">
        <v>2.5106946877862663E-2</v>
      </c>
      <c r="G1124" s="14">
        <v>216.363636363636</v>
      </c>
      <c r="H1124" s="2">
        <v>2508</v>
      </c>
      <c r="I1124" s="27">
        <v>2.1152418865123812E-2</v>
      </c>
      <c r="J1124" s="14">
        <v>215.75756799999999</v>
      </c>
      <c r="K1124" s="27">
        <v>8.0385852090032149E-3</v>
      </c>
      <c r="L1124" s="2">
        <v>6900</v>
      </c>
      <c r="M1124" s="27">
        <v>2.7816187408539167E-2</v>
      </c>
      <c r="N1124" s="2">
        <v>407.87878787878702</v>
      </c>
      <c r="O1124" s="2">
        <v>7937</v>
      </c>
      <c r="P1124" s="27">
        <v>3.0562187139006547E-2</v>
      </c>
      <c r="Q1124" s="14">
        <v>407.87878787878702</v>
      </c>
      <c r="R1124" s="2">
        <v>6851</v>
      </c>
      <c r="S1124" s="27">
        <v>2.5044232259573907E-2</v>
      </c>
      <c r="T1124" s="14">
        <v>405.45455900000002</v>
      </c>
      <c r="U1124" s="27">
        <v>-7.101449275362319E-3</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1932</v>
      </c>
      <c r="B1125" s="2">
        <v>8476</v>
      </c>
      <c r="C1125" s="27">
        <v>8.0228683931546266E-2</v>
      </c>
      <c r="D1125" s="2">
        <v>421.81818181818102</v>
      </c>
      <c r="E1125" s="2">
        <v>8128</v>
      </c>
      <c r="F1125" s="27">
        <v>7.2288085095029306E-2</v>
      </c>
      <c r="G1125" s="14">
        <v>353.33333333333297</v>
      </c>
      <c r="H1125" s="2">
        <v>8294</v>
      </c>
      <c r="I1125" s="27">
        <v>6.9951420282032245E-2</v>
      </c>
      <c r="J1125" s="14">
        <v>458.18182400000001</v>
      </c>
      <c r="K1125" s="27">
        <v>-2.1472392638036811E-2</v>
      </c>
      <c r="L1125" s="2">
        <v>15713</v>
      </c>
      <c r="M1125" s="27">
        <v>6.33443119928081E-2</v>
      </c>
      <c r="N1125" s="2">
        <v>618.18181818181802</v>
      </c>
      <c r="O1125" s="2">
        <v>14904</v>
      </c>
      <c r="P1125" s="27">
        <v>5.7389295340777823E-2</v>
      </c>
      <c r="Q1125" s="14">
        <v>578.78787878787796</v>
      </c>
      <c r="R1125" s="2">
        <v>15308</v>
      </c>
      <c r="S1125" s="27">
        <v>5.5959291698957435E-2</v>
      </c>
      <c r="T1125" s="14">
        <v>673.93939999999998</v>
      </c>
      <c r="U1125" s="27">
        <v>-2.5774836122955516E-2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1933</v>
      </c>
      <c r="B1126" s="2">
        <v>5667</v>
      </c>
      <c r="C1126" s="27">
        <v>5.3640390731485688E-2</v>
      </c>
      <c r="D1126" s="2">
        <v>370.30303030303003</v>
      </c>
      <c r="E1126" s="2">
        <v>6125</v>
      </c>
      <c r="F1126" s="27">
        <v>5.4473981447718318E-2</v>
      </c>
      <c r="G1126" s="14">
        <v>313.33333333333297</v>
      </c>
      <c r="H1126" s="2">
        <v>5902</v>
      </c>
      <c r="I1126" s="27">
        <v>4.9777342959314484E-2</v>
      </c>
      <c r="J1126" s="14">
        <v>439.39395100000002</v>
      </c>
      <c r="K1126" s="27">
        <v>4.1468148932415738E-2</v>
      </c>
      <c r="L1126" s="2">
        <v>9366</v>
      </c>
      <c r="M1126" s="27">
        <v>3.7757450908460555E-2</v>
      </c>
      <c r="N1126" s="2">
        <v>456.969696969697</v>
      </c>
      <c r="O1126" s="2">
        <v>10373</v>
      </c>
      <c r="P1126" s="27">
        <v>3.994224104736234E-2</v>
      </c>
      <c r="Q1126" s="14">
        <v>447.87878787878702</v>
      </c>
      <c r="R1126" s="2">
        <v>9019</v>
      </c>
      <c r="S1126" s="27">
        <v>3.2969483396452649E-2</v>
      </c>
      <c r="T1126" s="14">
        <v>513.33330000000001</v>
      </c>
      <c r="U1126" s="27">
        <v>-3.7048900277599828E-2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1934</v>
      </c>
      <c r="B1127" s="2">
        <v>1689</v>
      </c>
      <c r="C1127" s="27">
        <v>1.5987051340299863E-2</v>
      </c>
      <c r="D1127" s="2">
        <v>200.60606060606</v>
      </c>
      <c r="E1127" s="2">
        <v>2929</v>
      </c>
      <c r="F1127" s="27">
        <v>2.604968027108032E-2</v>
      </c>
      <c r="G1127" s="14">
        <v>288.48484848484799</v>
      </c>
      <c r="H1127" s="2">
        <v>2737</v>
      </c>
      <c r="I1127" s="27">
        <v>2.3083800013494367E-2</v>
      </c>
      <c r="J1127" s="14">
        <v>270.30304000000001</v>
      </c>
      <c r="K1127" s="27">
        <v>0.62048549437537004</v>
      </c>
      <c r="L1127" s="2">
        <v>3177</v>
      </c>
      <c r="M1127" s="27">
        <v>1.2807540202453468E-2</v>
      </c>
      <c r="N1127" s="2">
        <v>260.60606060606</v>
      </c>
      <c r="O1127" s="2">
        <v>4702</v>
      </c>
      <c r="P1127" s="27">
        <v>1.810550635348479E-2</v>
      </c>
      <c r="Q1127" s="14">
        <v>367.27272727272702</v>
      </c>
      <c r="R1127" s="2">
        <v>4760</v>
      </c>
      <c r="S1127" s="27">
        <v>1.7400459138165493E-2</v>
      </c>
      <c r="T1127" s="14">
        <v>359.39395100000002</v>
      </c>
      <c r="U1127" s="27">
        <v>0.49826880705067672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1935</v>
      </c>
      <c r="B1128" s="2">
        <v>1324</v>
      </c>
      <c r="C1128" s="27">
        <v>1.2532182341359988E-2</v>
      </c>
      <c r="D1128" s="2">
        <v>146.666666666666</v>
      </c>
      <c r="E1128" s="2">
        <v>1653</v>
      </c>
      <c r="F1128" s="27">
        <v>1.4701304707441368E-2</v>
      </c>
      <c r="G1128" s="14">
        <v>180</v>
      </c>
      <c r="H1128" s="2">
        <v>1582</v>
      </c>
      <c r="I1128" s="27">
        <v>1.3342554483503138E-2</v>
      </c>
      <c r="J1128" s="14">
        <v>188.484848</v>
      </c>
      <c r="K1128" s="27">
        <v>0.19486404833836857</v>
      </c>
      <c r="L1128" s="2">
        <v>2247</v>
      </c>
      <c r="M1128" s="27">
        <v>9.0584018995634071E-3</v>
      </c>
      <c r="N1128" s="2">
        <v>200</v>
      </c>
      <c r="O1128" s="2">
        <v>3071</v>
      </c>
      <c r="P1128" s="27">
        <v>1.182518290335002E-2</v>
      </c>
      <c r="Q1128" s="14">
        <v>220</v>
      </c>
      <c r="R1128" s="2">
        <v>3004</v>
      </c>
      <c r="S1128" s="27">
        <v>1.0981298161985115E-2</v>
      </c>
      <c r="T1128" s="14">
        <v>303.63635299999999</v>
      </c>
      <c r="U1128" s="27">
        <v>0.33689363595905653</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1936</v>
      </c>
      <c r="B1129" s="2">
        <v>3915</v>
      </c>
      <c r="C1129" s="27">
        <v>3.7057019536574282E-2</v>
      </c>
      <c r="D1129" s="2">
        <v>223.030303030303</v>
      </c>
      <c r="E1129" s="2">
        <v>3344</v>
      </c>
      <c r="F1129" s="27">
        <v>2.9740570442640009E-2</v>
      </c>
      <c r="G1129" s="14">
        <v>209.09090909090901</v>
      </c>
      <c r="H1129" s="2">
        <v>4497</v>
      </c>
      <c r="I1129" s="27">
        <v>3.7927602725861952E-2</v>
      </c>
      <c r="J1129" s="14">
        <v>328.48486300000002</v>
      </c>
      <c r="K1129" s="27">
        <v>0.14865900383141761</v>
      </c>
      <c r="L1129" s="2">
        <v>5166</v>
      </c>
      <c r="M1129" s="27">
        <v>2.082585857282802E-2</v>
      </c>
      <c r="N1129" s="2">
        <v>251.51515151515099</v>
      </c>
      <c r="O1129" s="2">
        <v>5165</v>
      </c>
      <c r="P1129" s="27">
        <v>1.9888332691567194E-2</v>
      </c>
      <c r="Q1129" s="14">
        <v>316.36363636363598</v>
      </c>
      <c r="R1129" s="2">
        <v>6878</v>
      </c>
      <c r="S1129" s="27">
        <v>2.5142932342920647E-2</v>
      </c>
      <c r="T1129" s="14">
        <v>377.57574499999998</v>
      </c>
      <c r="U1129" s="27">
        <v>0.3313975996902826</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1937</v>
      </c>
      <c r="B1130" s="2">
        <v>545</v>
      </c>
      <c r="C1130" s="27">
        <v>5.1586400121157051E-3</v>
      </c>
      <c r="D1130" s="2">
        <v>106.06060606060601</v>
      </c>
      <c r="E1130" s="2">
        <v>840</v>
      </c>
      <c r="F1130" s="27">
        <v>7.4707174556870835E-3</v>
      </c>
      <c r="G1130" s="14">
        <v>134.54545454545399</v>
      </c>
      <c r="H1130" s="2">
        <v>967</v>
      </c>
      <c r="I1130" s="27">
        <v>8.1556575129883273E-3</v>
      </c>
      <c r="J1130" s="14">
        <v>233.939392</v>
      </c>
      <c r="K1130" s="27">
        <v>0.77431192660550463</v>
      </c>
      <c r="L1130" s="2">
        <v>5281</v>
      </c>
      <c r="M1130" s="27">
        <v>2.1289461696303674E-2</v>
      </c>
      <c r="N1130" s="2">
        <v>349.69696969696901</v>
      </c>
      <c r="O1130" s="2">
        <v>5834</v>
      </c>
      <c r="P1130" s="27">
        <v>2.2464381979206777E-2</v>
      </c>
      <c r="Q1130" s="14">
        <v>374.54545454545399</v>
      </c>
      <c r="R1130" s="2">
        <v>6347</v>
      </c>
      <c r="S1130" s="27">
        <v>2.3201830703768151E-2</v>
      </c>
      <c r="T1130" s="14">
        <v>433.33334400000001</v>
      </c>
      <c r="U1130" s="27">
        <v>0.20185570914599507</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1938</v>
      </c>
      <c r="B1131" s="2">
        <v>0</v>
      </c>
      <c r="C1131" s="27">
        <v>0</v>
      </c>
      <c r="D1131" s="2">
        <v>80</v>
      </c>
      <c r="E1131" s="2">
        <v>59</v>
      </c>
      <c r="F1131" s="27">
        <v>5.2472896414944997E-4</v>
      </c>
      <c r="G1131" s="14">
        <v>38.181818181818102</v>
      </c>
      <c r="H1131" s="2">
        <v>33</v>
      </c>
      <c r="I1131" s="27">
        <v>2.7832130085689224E-4</v>
      </c>
      <c r="J1131" s="14">
        <v>20.606059999999999</v>
      </c>
      <c r="K1131" s="197"/>
      <c r="L1131" s="2">
        <v>85</v>
      </c>
      <c r="M1131" s="27">
        <v>3.4266317822113468E-4</v>
      </c>
      <c r="N1131" s="2">
        <v>38.181818181818102</v>
      </c>
      <c r="O1131" s="2">
        <v>170</v>
      </c>
      <c r="P1131" s="27">
        <v>6.5460146322680011E-4</v>
      </c>
      <c r="Q1131" s="14">
        <v>61.818181818181799</v>
      </c>
      <c r="R1131" s="2">
        <v>281</v>
      </c>
      <c r="S1131" s="27">
        <v>1.0272119785345597E-3</v>
      </c>
      <c r="T1131" s="14">
        <v>60.606059999999999</v>
      </c>
      <c r="U1131" s="27">
        <v>2.3058823529411763</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122" t="s">
        <v>1940</v>
      </c>
      <c r="B1133" s="122"/>
      <c r="C1133" s="122"/>
      <c r="D1133" s="122"/>
      <c r="E1133" s="122"/>
      <c r="F1133" s="122"/>
      <c r="G1133" s="122"/>
      <c r="H1133" s="122"/>
      <c r="I1133" s="122"/>
      <c r="J1133" s="122"/>
      <c r="K1133" s="122"/>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211" t="s">
        <v>1702</v>
      </c>
      <c r="C1134" s="211"/>
      <c r="D1134" s="211" t="s">
        <v>1703</v>
      </c>
      <c r="E1134" s="211" t="s">
        <v>1702</v>
      </c>
      <c r="F1134" s="211"/>
      <c r="G1134" s="211" t="s">
        <v>1703</v>
      </c>
      <c r="H1134" s="211" t="s">
        <v>1702</v>
      </c>
      <c r="I1134" s="211"/>
      <c r="J1134" s="211" t="s">
        <v>1703</v>
      </c>
      <c r="K1134" t="s">
        <v>172</v>
      </c>
      <c r="L1134" s="211" t="s">
        <v>1702</v>
      </c>
      <c r="M1134" s="211"/>
      <c r="N1134" s="211" t="s">
        <v>1703</v>
      </c>
      <c r="O1134" s="211" t="s">
        <v>1702</v>
      </c>
      <c r="P1134" s="211"/>
      <c r="Q1134" s="211" t="s">
        <v>1703</v>
      </c>
      <c r="R1134" s="211" t="s">
        <v>1702</v>
      </c>
      <c r="S1134" s="211"/>
      <c r="T1134" s="211" t="s">
        <v>1703</v>
      </c>
      <c r="U1134" t="s">
        <v>172</v>
      </c>
      <c r="V1134" s="211" t="s">
        <v>1702</v>
      </c>
      <c r="W1134" s="211"/>
      <c r="X1134" s="211" t="s">
        <v>1703</v>
      </c>
      <c r="Y1134" s="211" t="s">
        <v>1702</v>
      </c>
      <c r="Z1134" s="211"/>
      <c r="AA1134" s="211" t="s">
        <v>1703</v>
      </c>
      <c r="AB1134" s="211" t="s">
        <v>1702</v>
      </c>
      <c r="AC1134" s="211"/>
      <c r="AD1134" s="211" t="s">
        <v>1703</v>
      </c>
      <c r="AE1134" t="s">
        <v>172</v>
      </c>
    </row>
    <row r="1135" spans="1:31" x14ac:dyDescent="0.3">
      <c r="A1135" t="s">
        <v>174</v>
      </c>
      <c r="B1135" s="2">
        <v>114587</v>
      </c>
      <c r="C1135" s="27" t="s">
        <v>172</v>
      </c>
      <c r="D1135" s="2">
        <v>645.45454545454504</v>
      </c>
      <c r="E1135" s="2">
        <v>120553</v>
      </c>
      <c r="F1135" s="27" t="s">
        <v>172</v>
      </c>
      <c r="G1135" s="14">
        <v>572.72727272727195</v>
      </c>
      <c r="H1135" s="2">
        <v>125143</v>
      </c>
      <c r="I1135" s="27" t="s">
        <v>172</v>
      </c>
      <c r="J1135" s="14">
        <v>824.84849999999994</v>
      </c>
      <c r="K1135" s="27">
        <v>9.2122143000514897E-2</v>
      </c>
      <c r="L1135" s="2">
        <v>278239</v>
      </c>
      <c r="M1135" s="27" t="s">
        <v>172</v>
      </c>
      <c r="N1135" s="2">
        <v>533.93939393939399</v>
      </c>
      <c r="O1135" s="2">
        <v>289529</v>
      </c>
      <c r="P1135" s="27" t="s">
        <v>172</v>
      </c>
      <c r="Q1135" s="14">
        <v>309.69696969696901</v>
      </c>
      <c r="R1135" s="2">
        <v>299179</v>
      </c>
      <c r="S1135" s="27" t="s">
        <v>172</v>
      </c>
      <c r="T1135" s="14">
        <v>258.78787199999999</v>
      </c>
      <c r="U1135" s="27">
        <v>7.5259039890166371E-2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1941</v>
      </c>
      <c r="B1136" s="2">
        <v>1929</v>
      </c>
      <c r="C1136" s="27">
        <v>1.6834370391056577E-2</v>
      </c>
      <c r="D1136" s="2">
        <v>189.69696969696901</v>
      </c>
      <c r="E1136" s="2">
        <v>2741</v>
      </c>
      <c r="F1136" s="27">
        <v>2.2736887510057816E-2</v>
      </c>
      <c r="G1136" s="14">
        <v>240</v>
      </c>
      <c r="H1136" s="2">
        <v>3323</v>
      </c>
      <c r="I1136" s="27">
        <v>2.65536226556819E-2</v>
      </c>
      <c r="J1136" s="14">
        <v>305.45455900000002</v>
      </c>
      <c r="K1136" s="27">
        <v>0.72265422498703991</v>
      </c>
      <c r="L1136" s="2">
        <v>4605</v>
      </c>
      <c r="M1136" s="27">
        <v>1.6550519517393319E-2</v>
      </c>
      <c r="N1136" s="2">
        <v>229.09090909090901</v>
      </c>
      <c r="O1136" s="2">
        <v>5618</v>
      </c>
      <c r="P1136" s="27">
        <v>1.9403928449309049E-2</v>
      </c>
      <c r="Q1136" s="14">
        <v>324.84848484848402</v>
      </c>
      <c r="R1136" s="2">
        <v>6933</v>
      </c>
      <c r="S1136" s="27">
        <v>2.3173417920375427E-2</v>
      </c>
      <c r="T1136" s="14">
        <v>406.66665599999999</v>
      </c>
      <c r="U1136" s="27">
        <v>0.50553745928338767</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1942</v>
      </c>
      <c r="B1137" s="2">
        <v>8928</v>
      </c>
      <c r="C1137" s="27">
        <v>7.7914597641966371E-2</v>
      </c>
      <c r="D1137" s="2">
        <v>336.36363636363598</v>
      </c>
      <c r="E1137" s="2">
        <v>8728</v>
      </c>
      <c r="F1137" s="27">
        <v>7.2399691422030149E-2</v>
      </c>
      <c r="G1137" s="14">
        <v>325.45454545454498</v>
      </c>
      <c r="H1137" s="2">
        <v>8030</v>
      </c>
      <c r="I1137" s="27">
        <v>6.4166593417130796E-2</v>
      </c>
      <c r="J1137" s="14">
        <v>392.121216</v>
      </c>
      <c r="K1137" s="27">
        <v>-0.10058243727598566</v>
      </c>
      <c r="L1137" s="2">
        <v>21879</v>
      </c>
      <c r="M1137" s="27">
        <v>7.8633836378077845E-2</v>
      </c>
      <c r="N1137" s="2">
        <v>557.57575757575705</v>
      </c>
      <c r="O1137" s="2">
        <v>22152</v>
      </c>
      <c r="P1137" s="27">
        <v>7.6510470453736934E-2</v>
      </c>
      <c r="Q1137" s="14">
        <v>579.39393939393904</v>
      </c>
      <c r="R1137" s="2">
        <v>20711</v>
      </c>
      <c r="S1137" s="27">
        <v>6.9226115469334409E-2</v>
      </c>
      <c r="T1137" s="14">
        <v>803.63635299999999</v>
      </c>
      <c r="U1137" s="27">
        <v>-5.3384523972759265E-2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1943</v>
      </c>
      <c r="B1138" s="2">
        <v>26594</v>
      </c>
      <c r="C1138" s="27">
        <v>0.23208566416783755</v>
      </c>
      <c r="D1138" s="2">
        <v>601.81818181818096</v>
      </c>
      <c r="E1138" s="2">
        <v>26362</v>
      </c>
      <c r="F1138" s="27">
        <v>0.21867560326163596</v>
      </c>
      <c r="G1138" s="14">
        <v>655.75757575757495</v>
      </c>
      <c r="H1138" s="2">
        <v>27971</v>
      </c>
      <c r="I1138" s="27">
        <v>0.22351230192659596</v>
      </c>
      <c r="J1138" s="14">
        <v>670.30304000000001</v>
      </c>
      <c r="K1138" s="27">
        <v>5.1778596675941944E-2</v>
      </c>
      <c r="L1138" s="2">
        <v>74308</v>
      </c>
      <c r="M1138" s="27">
        <v>0.26706536466850439</v>
      </c>
      <c r="N1138" s="2">
        <v>858.78787878787898</v>
      </c>
      <c r="O1138" s="2">
        <v>71699</v>
      </c>
      <c r="P1138" s="27">
        <v>0.24764013276735664</v>
      </c>
      <c r="Q1138" s="14">
        <v>893.93939393939399</v>
      </c>
      <c r="R1138" s="2">
        <v>73732</v>
      </c>
      <c r="S1138" s="27">
        <v>0.24644777875452489</v>
      </c>
      <c r="T1138" s="14">
        <v>1252.72729</v>
      </c>
      <c r="U1138" s="27">
        <v>-7.7515206976368628E-3</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1944</v>
      </c>
      <c r="B1139" s="2">
        <v>49311</v>
      </c>
      <c r="C1139" s="27">
        <v>0.43033677467775577</v>
      </c>
      <c r="D1139" s="2">
        <v>737.57575757575705</v>
      </c>
      <c r="E1139" s="2">
        <v>51666</v>
      </c>
      <c r="F1139" s="27">
        <v>0.42857498361716423</v>
      </c>
      <c r="G1139" s="14">
        <v>727.27272727272702</v>
      </c>
      <c r="H1139" s="2">
        <v>53525</v>
      </c>
      <c r="I1139" s="27">
        <v>0.42771069896038932</v>
      </c>
      <c r="J1139" s="14">
        <v>1060</v>
      </c>
      <c r="K1139" s="27">
        <v>8.5457605808034715E-2</v>
      </c>
      <c r="L1139" s="2">
        <v>123676</v>
      </c>
      <c r="M1139" s="27">
        <v>0.44449555957288517</v>
      </c>
      <c r="N1139" s="2">
        <v>1031.5151515151499</v>
      </c>
      <c r="O1139" s="2">
        <v>128280</v>
      </c>
      <c r="P1139" s="27">
        <v>0.44306442532526968</v>
      </c>
      <c r="Q1139" s="14">
        <v>1286.6666666666599</v>
      </c>
      <c r="R1139" s="2">
        <v>134623</v>
      </c>
      <c r="S1139" s="27">
        <v>0.44997476427155647</v>
      </c>
      <c r="T1139" s="14">
        <v>1358.78784</v>
      </c>
      <c r="U1139" s="27">
        <v>8.8513535366603058E-2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1945</v>
      </c>
      <c r="B1140" s="2">
        <v>24052</v>
      </c>
      <c r="C1140" s="27">
        <v>0.20990164678366655</v>
      </c>
      <c r="D1140" s="2">
        <v>572.72727272727195</v>
      </c>
      <c r="E1140" s="2">
        <v>26533</v>
      </c>
      <c r="F1140" s="27">
        <v>0.22009406651016566</v>
      </c>
      <c r="G1140" s="14">
        <v>677.57575757575705</v>
      </c>
      <c r="H1140" s="2">
        <v>27786</v>
      </c>
      <c r="I1140" s="27">
        <v>0.22203399311188002</v>
      </c>
      <c r="J1140" s="14">
        <v>707.87879999999996</v>
      </c>
      <c r="K1140" s="27">
        <v>0.15524696490936304</v>
      </c>
      <c r="L1140" s="2">
        <v>47116</v>
      </c>
      <c r="M1140" s="27">
        <v>0.16933643378534283</v>
      </c>
      <c r="N1140" s="2">
        <v>772.12121212121201</v>
      </c>
      <c r="O1140" s="2">
        <v>53947</v>
      </c>
      <c r="P1140" s="27">
        <v>0.18632675828673467</v>
      </c>
      <c r="Q1140" s="14">
        <v>930.30303030303003</v>
      </c>
      <c r="R1140" s="2">
        <v>55157</v>
      </c>
      <c r="S1140" s="27">
        <v>0.18436120182232041</v>
      </c>
      <c r="T1140" s="14">
        <v>1058.1817599999999</v>
      </c>
      <c r="U1140" s="27">
        <v>0.17066389336955598</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1946</v>
      </c>
      <c r="B1141" s="2">
        <v>3773</v>
      </c>
      <c r="C1141" s="27">
        <v>3.2926946337717193E-2</v>
      </c>
      <c r="D1141" s="2">
        <v>252.12121212121201</v>
      </c>
      <c r="E1141" s="2">
        <v>4523</v>
      </c>
      <c r="F1141" s="27">
        <v>3.7518767678946192E-2</v>
      </c>
      <c r="G1141" s="14">
        <v>383.030303030303</v>
      </c>
      <c r="H1141" s="2">
        <v>4508</v>
      </c>
      <c r="I1141" s="27">
        <v>3.6022789928322002E-2</v>
      </c>
      <c r="J1141" s="14">
        <v>364.84848</v>
      </c>
      <c r="K1141" s="27">
        <v>0.19480519480519481</v>
      </c>
      <c r="L1141" s="2">
        <v>6655</v>
      </c>
      <c r="M1141" s="27">
        <v>2.3918286077796426E-2</v>
      </c>
      <c r="N1141" s="2">
        <v>345.45454545454498</v>
      </c>
      <c r="O1141" s="2">
        <v>7833</v>
      </c>
      <c r="P1141" s="27">
        <v>2.7054284717593056E-2</v>
      </c>
      <c r="Q1141" s="14">
        <v>472.12121212121201</v>
      </c>
      <c r="R1141" s="2">
        <v>8023</v>
      </c>
      <c r="S1141" s="27">
        <v>2.6816721761888367E-2</v>
      </c>
      <c r="T1141" s="14">
        <v>388.48486300000002</v>
      </c>
      <c r="U1141" s="27">
        <v>0.20555972952667168</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122" t="s">
        <v>1947</v>
      </c>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211" t="s">
        <v>1702</v>
      </c>
      <c r="C1144" s="211"/>
      <c r="D1144" s="211" t="s">
        <v>1703</v>
      </c>
      <c r="E1144" s="211" t="s">
        <v>1702</v>
      </c>
      <c r="F1144" s="211"/>
      <c r="G1144" s="211" t="s">
        <v>1703</v>
      </c>
      <c r="H1144" s="211" t="s">
        <v>1702</v>
      </c>
      <c r="I1144" s="211"/>
      <c r="J1144" s="211" t="s">
        <v>1703</v>
      </c>
      <c r="K1144" t="s">
        <v>172</v>
      </c>
      <c r="L1144" s="211" t="s">
        <v>1702</v>
      </c>
      <c r="M1144" s="211"/>
      <c r="N1144" s="211" t="s">
        <v>1703</v>
      </c>
      <c r="O1144" s="211" t="s">
        <v>1702</v>
      </c>
      <c r="P1144" s="211"/>
      <c r="Q1144" s="211" t="s">
        <v>1703</v>
      </c>
      <c r="R1144" s="211" t="s">
        <v>1702</v>
      </c>
      <c r="S1144" s="211"/>
      <c r="T1144" s="211" t="s">
        <v>1703</v>
      </c>
      <c r="U1144" t="s">
        <v>172</v>
      </c>
      <c r="V1144" s="211" t="s">
        <v>1702</v>
      </c>
      <c r="W1144" s="211"/>
      <c r="X1144" s="211" t="s">
        <v>1703</v>
      </c>
      <c r="Y1144" s="211" t="s">
        <v>1702</v>
      </c>
      <c r="Z1144" s="211"/>
      <c r="AA1144" s="211" t="s">
        <v>1703</v>
      </c>
      <c r="AB1144" s="211" t="s">
        <v>1702</v>
      </c>
      <c r="AC1144" s="211"/>
      <c r="AD1144" s="211" t="s">
        <v>1703</v>
      </c>
      <c r="AE1144" t="s">
        <v>172</v>
      </c>
    </row>
    <row r="1145" spans="1:31" x14ac:dyDescent="0.3">
      <c r="A1145" t="s">
        <v>174</v>
      </c>
      <c r="B1145" s="2">
        <v>105648</v>
      </c>
      <c r="C1145" s="27" t="s">
        <v>172</v>
      </c>
      <c r="D1145" s="2">
        <v>720.60606060606005</v>
      </c>
      <c r="E1145" s="2">
        <v>112439</v>
      </c>
      <c r="F1145" s="27" t="s">
        <v>172</v>
      </c>
      <c r="G1145" s="14">
        <v>682.42424242424204</v>
      </c>
      <c r="H1145" s="2">
        <v>118568</v>
      </c>
      <c r="I1145" s="27" t="s">
        <v>172</v>
      </c>
      <c r="J1145" s="14">
        <v>895.75756799999999</v>
      </c>
      <c r="K1145" s="27">
        <v>0.12229289716795395</v>
      </c>
      <c r="L1145" s="2">
        <v>248057</v>
      </c>
      <c r="M1145" s="27" t="s">
        <v>172</v>
      </c>
      <c r="N1145" s="2">
        <v>1032.72727272727</v>
      </c>
      <c r="O1145" s="2">
        <v>259700</v>
      </c>
      <c r="P1145" s="27" t="s">
        <v>172</v>
      </c>
      <c r="Q1145" s="14">
        <v>948.48484848484804</v>
      </c>
      <c r="R1145" s="2">
        <v>273556</v>
      </c>
      <c r="S1145" s="27" t="s">
        <v>172</v>
      </c>
      <c r="T1145" s="14">
        <v>804.24243200000001</v>
      </c>
      <c r="U1145" s="27">
        <v>0.10279492213483192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1584</v>
      </c>
      <c r="B1146" s="2">
        <v>63815</v>
      </c>
      <c r="C1146" s="27">
        <v>0.60403415114341963</v>
      </c>
      <c r="D1146" s="2">
        <v>704.24242424242402</v>
      </c>
      <c r="E1146" s="2">
        <v>63539</v>
      </c>
      <c r="F1146" s="27">
        <v>0.5650975195439305</v>
      </c>
      <c r="G1146" s="14">
        <v>826.66666666666595</v>
      </c>
      <c r="H1146" s="2">
        <v>70470</v>
      </c>
      <c r="I1146" s="27">
        <v>0.59434248701167258</v>
      </c>
      <c r="J1146" s="14">
        <v>1113.9394500000001</v>
      </c>
      <c r="K1146" s="27">
        <v>0.10428582621640681</v>
      </c>
      <c r="L1146" s="2">
        <v>152284</v>
      </c>
      <c r="M1146" s="27">
        <v>0.61390728743796785</v>
      </c>
      <c r="N1146" s="2">
        <v>1058.7878787878701</v>
      </c>
      <c r="O1146" s="2">
        <v>147125</v>
      </c>
      <c r="P1146" s="27">
        <v>0.56651906045437039</v>
      </c>
      <c r="Q1146" s="14">
        <v>1218.7878787878701</v>
      </c>
      <c r="R1146" s="2">
        <v>161113</v>
      </c>
      <c r="S1146" s="27">
        <v>0.58895801956454985</v>
      </c>
      <c r="T1146" s="14">
        <v>1397.57581</v>
      </c>
      <c r="U1146" s="27">
        <v>5.797720049381419E-2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1948</v>
      </c>
      <c r="B1147" s="2">
        <v>115</v>
      </c>
      <c r="C1147" s="27">
        <v>1.088520369529002E-3</v>
      </c>
      <c r="D1147" s="2">
        <v>41.818181818181799</v>
      </c>
      <c r="E1147" s="2">
        <v>303</v>
      </c>
      <c r="F1147" s="27">
        <v>2.6947945108014124E-3</v>
      </c>
      <c r="G1147" s="14">
        <v>73.3333333333333</v>
      </c>
      <c r="H1147" s="2">
        <v>321</v>
      </c>
      <c r="I1147" s="27">
        <v>2.7073071992443154E-3</v>
      </c>
      <c r="J1147" s="14">
        <v>68.484849999999994</v>
      </c>
      <c r="K1147" s="27">
        <v>1.7913043478260871</v>
      </c>
      <c r="L1147" s="2">
        <v>744</v>
      </c>
      <c r="M1147" s="27">
        <v>2.9993106423120493E-3</v>
      </c>
      <c r="N1147" s="2">
        <v>101.818181818181</v>
      </c>
      <c r="O1147" s="2">
        <v>906</v>
      </c>
      <c r="P1147" s="27">
        <v>3.4886407393145938E-3</v>
      </c>
      <c r="Q1147" s="14">
        <v>128.48484848484799</v>
      </c>
      <c r="R1147" s="2">
        <v>1068</v>
      </c>
      <c r="S1147" s="27">
        <v>3.9041366301598209E-3</v>
      </c>
      <c r="T1147" s="14">
        <v>151.515152</v>
      </c>
      <c r="U1147" s="27">
        <v>0.43548387096774194</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1949</v>
      </c>
      <c r="B1148" s="2">
        <v>538</v>
      </c>
      <c r="C1148" s="27">
        <v>5.0923822504922002E-3</v>
      </c>
      <c r="D1148" s="2">
        <v>94.545454545454504</v>
      </c>
      <c r="E1148" s="2">
        <v>418</v>
      </c>
      <c r="F1148" s="27">
        <v>3.7175713053300011E-3</v>
      </c>
      <c r="G1148" s="14">
        <v>85.454545454545396</v>
      </c>
      <c r="H1148" s="2">
        <v>407</v>
      </c>
      <c r="I1148" s="27">
        <v>3.4326293772350045E-3</v>
      </c>
      <c r="J1148" s="14">
        <v>88.484849999999994</v>
      </c>
      <c r="K1148" s="27">
        <v>-0.24349442379182157</v>
      </c>
      <c r="L1148" s="2">
        <v>2764</v>
      </c>
      <c r="M1148" s="27">
        <v>1.1142600289449602E-2</v>
      </c>
      <c r="N1148" s="2">
        <v>212.72727272727201</v>
      </c>
      <c r="O1148" s="2">
        <v>2500</v>
      </c>
      <c r="P1148" s="27">
        <v>9.6264921062764724E-3</v>
      </c>
      <c r="Q1148" s="14">
        <v>224.84848484848399</v>
      </c>
      <c r="R1148" s="2">
        <v>1783</v>
      </c>
      <c r="S1148" s="27">
        <v>6.5178610595271165E-3</v>
      </c>
      <c r="T1148" s="14">
        <v>206.66667200000001</v>
      </c>
      <c r="U1148" s="27">
        <v>-0.35492040520984081</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1950</v>
      </c>
      <c r="B1149" s="2">
        <v>7331</v>
      </c>
      <c r="C1149" s="27">
        <v>6.9390807208844468E-2</v>
      </c>
      <c r="D1149" s="2">
        <v>324.84848484848402</v>
      </c>
      <c r="E1149" s="2">
        <v>6111</v>
      </c>
      <c r="F1149" s="27">
        <v>5.4349469490123536E-2</v>
      </c>
      <c r="G1149" s="14">
        <v>266.666666666666</v>
      </c>
      <c r="H1149" s="2">
        <v>7511</v>
      </c>
      <c r="I1149" s="27">
        <v>6.3347614870791449E-2</v>
      </c>
      <c r="J1149" s="14">
        <v>352.121216</v>
      </c>
      <c r="K1149" s="27">
        <v>2.4553266948574546E-2</v>
      </c>
      <c r="L1149" s="2">
        <v>24037</v>
      </c>
      <c r="M1149" s="27">
        <v>9.6901115469428395E-2</v>
      </c>
      <c r="N1149" s="2">
        <v>629.09090909090901</v>
      </c>
      <c r="O1149" s="2">
        <v>19940</v>
      </c>
      <c r="P1149" s="27">
        <v>7.6780901039661148E-2</v>
      </c>
      <c r="Q1149" s="14">
        <v>546.06060606060601</v>
      </c>
      <c r="R1149" s="2">
        <v>22169</v>
      </c>
      <c r="S1149" s="27">
        <v>8.1040079544956053E-2</v>
      </c>
      <c r="T1149" s="14">
        <v>682.42425500000002</v>
      </c>
      <c r="U1149" s="27">
        <v>-7.7713524982318927E-2</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1951</v>
      </c>
      <c r="B1150" s="2">
        <v>34028</v>
      </c>
      <c r="C1150" s="27">
        <v>0.32208844464637287</v>
      </c>
      <c r="D1150" s="2">
        <v>696.969696969697</v>
      </c>
      <c r="E1150" s="2">
        <v>32773</v>
      </c>
      <c r="F1150" s="27">
        <v>0.2914735990181343</v>
      </c>
      <c r="G1150" s="14">
        <v>623.030303030303</v>
      </c>
      <c r="H1150" s="2">
        <v>34990</v>
      </c>
      <c r="I1150" s="27">
        <v>0.29510491869644423</v>
      </c>
      <c r="J1150" s="14">
        <v>958.78790000000004</v>
      </c>
      <c r="K1150" s="27">
        <v>2.8270835782296933E-2</v>
      </c>
      <c r="L1150" s="2">
        <v>83356</v>
      </c>
      <c r="M1150" s="27">
        <v>0.33603566922118705</v>
      </c>
      <c r="N1150" s="2">
        <v>1116.9696969696899</v>
      </c>
      <c r="O1150" s="2">
        <v>78029</v>
      </c>
      <c r="P1150" s="27">
        <v>0.30045822102425879</v>
      </c>
      <c r="Q1150" s="14">
        <v>1054.54545454545</v>
      </c>
      <c r="R1150" s="2">
        <v>84608</v>
      </c>
      <c r="S1150" s="27">
        <v>0.30928950562224922</v>
      </c>
      <c r="T1150" s="14">
        <v>1407.87878</v>
      </c>
      <c r="U1150" s="27">
        <v>1.501991458323336E-2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1952</v>
      </c>
      <c r="B1151" s="2">
        <v>18851</v>
      </c>
      <c r="C1151" s="27">
        <v>0.17843215205209753</v>
      </c>
      <c r="D1151" s="2">
        <v>513.33333333333303</v>
      </c>
      <c r="E1151" s="2">
        <v>20241</v>
      </c>
      <c r="F1151" s="27">
        <v>0.18001760954828841</v>
      </c>
      <c r="G1151" s="14">
        <v>616.36363636363603</v>
      </c>
      <c r="H1151" s="2">
        <v>23381</v>
      </c>
      <c r="I1151" s="27">
        <v>0.19719485864651509</v>
      </c>
      <c r="J1151" s="14">
        <v>708.48486300000002</v>
      </c>
      <c r="K1151" s="27">
        <v>0.24030555408201157</v>
      </c>
      <c r="L1151" s="2">
        <v>36178</v>
      </c>
      <c r="M1151" s="27">
        <v>0.14584551131393189</v>
      </c>
      <c r="N1151" s="2">
        <v>726.66666666666595</v>
      </c>
      <c r="O1151" s="2">
        <v>39607</v>
      </c>
      <c r="P1151" s="27">
        <v>0.1525105891413169</v>
      </c>
      <c r="Q1151" s="14">
        <v>843.63636363636294</v>
      </c>
      <c r="R1151" s="2">
        <v>44489</v>
      </c>
      <c r="S1151" s="27">
        <v>0.16263214844492535</v>
      </c>
      <c r="T1151" s="14">
        <v>1033.9394500000001</v>
      </c>
      <c r="U1151" s="27">
        <v>0.2297252473879153</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1953</v>
      </c>
      <c r="B1152" s="2">
        <v>2952</v>
      </c>
      <c r="C1152" s="27">
        <v>2.7941844616083598E-2</v>
      </c>
      <c r="D1152" s="2">
        <v>213.939393939393</v>
      </c>
      <c r="E1152" s="2">
        <v>3693</v>
      </c>
      <c r="F1152" s="27">
        <v>3.2844475671252857E-2</v>
      </c>
      <c r="G1152" s="14">
        <v>331.51515151515099</v>
      </c>
      <c r="H1152" s="2">
        <v>3860</v>
      </c>
      <c r="I1152" s="27">
        <v>3.2555158221442546E-2</v>
      </c>
      <c r="J1152" s="14">
        <v>318.18182400000001</v>
      </c>
      <c r="K1152" s="27">
        <v>0.30758807588075882</v>
      </c>
      <c r="L1152" s="2">
        <v>5205</v>
      </c>
      <c r="M1152" s="27">
        <v>2.0983080501658893E-2</v>
      </c>
      <c r="N1152" s="2">
        <v>298.18181818181802</v>
      </c>
      <c r="O1152" s="2">
        <v>6143</v>
      </c>
      <c r="P1152" s="27">
        <v>2.3654216403542549E-2</v>
      </c>
      <c r="Q1152" s="14">
        <v>421.21212121212102</v>
      </c>
      <c r="R1152" s="2">
        <v>6996</v>
      </c>
      <c r="S1152" s="27">
        <v>2.5574288262732312E-2</v>
      </c>
      <c r="T1152" s="14">
        <v>359.39395100000002</v>
      </c>
      <c r="U1152" s="27">
        <v>0.3440922190201729</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1587</v>
      </c>
      <c r="B1153" s="2">
        <v>41833</v>
      </c>
      <c r="C1153" s="27">
        <v>0.39596584885658032</v>
      </c>
      <c r="D1153" s="2">
        <v>590.30303030303003</v>
      </c>
      <c r="E1153" s="2">
        <v>48900</v>
      </c>
      <c r="F1153" s="27">
        <v>0.4349024804560695</v>
      </c>
      <c r="G1153" s="14">
        <v>852.72727272727195</v>
      </c>
      <c r="H1153" s="2">
        <v>48098</v>
      </c>
      <c r="I1153" s="27">
        <v>0.40565751298832736</v>
      </c>
      <c r="J1153" s="14">
        <v>912.12120000000004</v>
      </c>
      <c r="K1153" s="27">
        <v>0.14976214949919919</v>
      </c>
      <c r="L1153" s="2">
        <v>95773</v>
      </c>
      <c r="M1153" s="27">
        <v>0.38609271256203209</v>
      </c>
      <c r="N1153" s="2">
        <v>1146.0606060606001</v>
      </c>
      <c r="O1153" s="2">
        <v>112575</v>
      </c>
      <c r="P1153" s="27">
        <v>0.43348093954562955</v>
      </c>
      <c r="Q1153" s="14">
        <v>1309.69696969696</v>
      </c>
      <c r="R1153" s="2">
        <v>112443</v>
      </c>
      <c r="S1153" s="27">
        <v>0.41104198043545015</v>
      </c>
      <c r="T1153" s="14">
        <v>1340</v>
      </c>
      <c r="U1153" s="27">
        <v>0.17405740657596608</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1948</v>
      </c>
      <c r="B1154" s="2">
        <v>1569</v>
      </c>
      <c r="C1154" s="27">
        <v>1.4851203998182645E-2</v>
      </c>
      <c r="D1154" s="2">
        <v>164.24242424242399</v>
      </c>
      <c r="E1154" s="2">
        <v>2047</v>
      </c>
      <c r="F1154" s="27">
        <v>1.820542694260888E-2</v>
      </c>
      <c r="G1154" s="14">
        <v>221.21212121212099</v>
      </c>
      <c r="H1154" s="2">
        <v>2667</v>
      </c>
      <c r="I1154" s="27">
        <v>2.2493421496525202E-2</v>
      </c>
      <c r="J1154" s="14">
        <v>270.90910000000002</v>
      </c>
      <c r="K1154" s="27">
        <v>0.69980879541108987</v>
      </c>
      <c r="L1154" s="2">
        <v>2853</v>
      </c>
      <c r="M1154" s="27">
        <v>1.1501388793704673E-2</v>
      </c>
      <c r="N1154" s="2">
        <v>194.54545454545399</v>
      </c>
      <c r="O1154" s="2">
        <v>3552</v>
      </c>
      <c r="P1154" s="27">
        <v>1.3677319984597612E-2</v>
      </c>
      <c r="Q1154" s="14">
        <v>251.51515151515099</v>
      </c>
      <c r="R1154" s="2">
        <v>4697</v>
      </c>
      <c r="S1154" s="27">
        <v>1.7170158943689773E-2</v>
      </c>
      <c r="T1154" s="14">
        <v>358.78787199999999</v>
      </c>
      <c r="U1154" s="27">
        <v>0.64633718892393976</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1949</v>
      </c>
      <c r="B1155" s="2">
        <v>7319</v>
      </c>
      <c r="C1155" s="27">
        <v>6.9277222474632749E-2</v>
      </c>
      <c r="D1155" s="2">
        <v>344.24242424242402</v>
      </c>
      <c r="E1155" s="2">
        <v>7503</v>
      </c>
      <c r="F1155" s="27">
        <v>6.6729515559547842E-2</v>
      </c>
      <c r="G1155" s="14">
        <v>292.12121212121201</v>
      </c>
      <c r="H1155" s="2">
        <v>6671</v>
      </c>
      <c r="I1155" s="27">
        <v>5.6263072667161462E-2</v>
      </c>
      <c r="J1155" s="14">
        <v>386.66665599999999</v>
      </c>
      <c r="K1155" s="27">
        <v>-8.8536685339527257E-2</v>
      </c>
      <c r="L1155" s="2">
        <v>15126</v>
      </c>
      <c r="M1155" s="27">
        <v>6.0977920397328036E-2</v>
      </c>
      <c r="N1155" s="2">
        <v>418.18181818181802</v>
      </c>
      <c r="O1155" s="2">
        <v>15707</v>
      </c>
      <c r="P1155" s="27">
        <v>6.0481324605313823E-2</v>
      </c>
      <c r="Q1155" s="14">
        <v>464.24242424242402</v>
      </c>
      <c r="R1155" s="2">
        <v>15620</v>
      </c>
      <c r="S1155" s="27">
        <v>5.7099825995408617E-2</v>
      </c>
      <c r="T1155" s="14">
        <v>736.96969999999999</v>
      </c>
      <c r="U1155" s="27">
        <v>3.265899775221473E-2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1950</v>
      </c>
      <c r="B1156" s="2">
        <v>16580</v>
      </c>
      <c r="C1156" s="27">
        <v>0.15693624110252916</v>
      </c>
      <c r="D1156" s="2">
        <v>469.69696969696901</v>
      </c>
      <c r="E1156" s="2">
        <v>17252</v>
      </c>
      <c r="F1156" s="27">
        <v>0.15343430660180188</v>
      </c>
      <c r="G1156" s="14">
        <v>573.33333333333303</v>
      </c>
      <c r="H1156" s="2">
        <v>18303</v>
      </c>
      <c r="I1156" s="27">
        <v>0.15436711422980906</v>
      </c>
      <c r="J1156" s="14">
        <v>641.21209999999996</v>
      </c>
      <c r="K1156" s="27">
        <v>0.10392038600723763</v>
      </c>
      <c r="L1156" s="2">
        <v>39564</v>
      </c>
      <c r="M1156" s="27">
        <v>0.15949559980165848</v>
      </c>
      <c r="N1156" s="2">
        <v>667.27272727272702</v>
      </c>
      <c r="O1156" s="2">
        <v>40620</v>
      </c>
      <c r="P1156" s="27">
        <v>0.15641124374278012</v>
      </c>
      <c r="Q1156" s="14">
        <v>910.90909090909099</v>
      </c>
      <c r="R1156" s="2">
        <v>42523</v>
      </c>
      <c r="S1156" s="27">
        <v>0.15544532015382589</v>
      </c>
      <c r="T1156" s="14">
        <v>926.06060000000002</v>
      </c>
      <c r="U1156" s="27">
        <v>7.4790213325245172E-2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1951</v>
      </c>
      <c r="B1157" s="2">
        <v>12424</v>
      </c>
      <c r="C1157" s="27">
        <v>0.11759806148720278</v>
      </c>
      <c r="D1157" s="2">
        <v>440</v>
      </c>
      <c r="E1157" s="2">
        <v>16010</v>
      </c>
      <c r="F1157" s="27">
        <v>0.1423883172208931</v>
      </c>
      <c r="G1157" s="14">
        <v>551.51515151515105</v>
      </c>
      <c r="H1157" s="2">
        <v>15973</v>
      </c>
      <c r="I1157" s="27">
        <v>0.13471594359354969</v>
      </c>
      <c r="J1157" s="14">
        <v>641.81820000000005</v>
      </c>
      <c r="K1157" s="27">
        <v>0.28565679330328397</v>
      </c>
      <c r="L1157" s="2">
        <v>30243</v>
      </c>
      <c r="M1157" s="27">
        <v>0.12191955881107971</v>
      </c>
      <c r="N1157" s="2">
        <v>808.48484848484804</v>
      </c>
      <c r="O1157" s="2">
        <v>39714</v>
      </c>
      <c r="P1157" s="27">
        <v>0.15292260300346552</v>
      </c>
      <c r="Q1157" s="14">
        <v>856.36363636363603</v>
      </c>
      <c r="R1157" s="2">
        <v>39878</v>
      </c>
      <c r="S1157" s="27">
        <v>0.14577636754448814</v>
      </c>
      <c r="T1157" s="14">
        <v>944.24243200000001</v>
      </c>
      <c r="U1157" s="27">
        <v>0.31858611910194096</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1952</v>
      </c>
      <c r="B1158" s="2">
        <v>3412</v>
      </c>
      <c r="C1158" s="27">
        <v>3.2295926094199609E-2</v>
      </c>
      <c r="D1158" s="2">
        <v>249.69696969696901</v>
      </c>
      <c r="E1158" s="2">
        <v>5472</v>
      </c>
      <c r="F1158" s="27">
        <v>4.866638799704729E-2</v>
      </c>
      <c r="G1158" s="14">
        <v>382.42424242424198</v>
      </c>
      <c r="H1158" s="2">
        <v>3955</v>
      </c>
      <c r="I1158" s="27">
        <v>3.3356386208757846E-2</v>
      </c>
      <c r="J1158" s="14">
        <v>318.78787199999999</v>
      </c>
      <c r="K1158" s="27">
        <v>0.15914419695193435</v>
      </c>
      <c r="L1158" s="2">
        <v>7225</v>
      </c>
      <c r="M1158" s="27">
        <v>2.9126370148796446E-2</v>
      </c>
      <c r="N1158" s="2">
        <v>338.78787878787801</v>
      </c>
      <c r="O1158" s="2">
        <v>11804</v>
      </c>
      <c r="P1158" s="27">
        <v>4.5452445128994996E-2</v>
      </c>
      <c r="Q1158" s="14">
        <v>483.636363636363</v>
      </c>
      <c r="R1158" s="2">
        <v>8895</v>
      </c>
      <c r="S1158" s="27">
        <v>3.2516194124786152E-2</v>
      </c>
      <c r="T1158" s="14">
        <v>497.57574499999998</v>
      </c>
      <c r="U1158" s="27">
        <v>0.23114186851211072</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1953</v>
      </c>
      <c r="B1159" s="2">
        <v>529</v>
      </c>
      <c r="C1159" s="27">
        <v>5.0071936998334092E-3</v>
      </c>
      <c r="D1159" s="2">
        <v>100</v>
      </c>
      <c r="E1159" s="2">
        <v>616</v>
      </c>
      <c r="F1159" s="27">
        <v>5.478526134170528E-3</v>
      </c>
      <c r="G1159" s="14">
        <v>138.78787878787799</v>
      </c>
      <c r="H1159" s="2">
        <v>529</v>
      </c>
      <c r="I1159" s="27">
        <v>4.4615747925241213E-3</v>
      </c>
      <c r="J1159" s="14">
        <v>95.151510000000002</v>
      </c>
      <c r="K1159" s="27">
        <v>0</v>
      </c>
      <c r="L1159" s="2">
        <v>762</v>
      </c>
      <c r="M1159" s="27">
        <v>3.07187460946476E-3</v>
      </c>
      <c r="N1159" s="2">
        <v>118.787878787878</v>
      </c>
      <c r="O1159" s="2">
        <v>1178</v>
      </c>
      <c r="P1159" s="27">
        <v>4.5360030804774739E-3</v>
      </c>
      <c r="Q1159" s="14">
        <v>190.90909090909</v>
      </c>
      <c r="R1159" s="2">
        <v>830</v>
      </c>
      <c r="S1159" s="27">
        <v>3.0341136732515463E-3</v>
      </c>
      <c r="T1159" s="14">
        <v>118.78788</v>
      </c>
      <c r="U1159" s="27">
        <v>8.9238845144356954E-2</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122" t="s">
        <v>1954</v>
      </c>
      <c r="B1161" s="122"/>
      <c r="C1161" s="122"/>
      <c r="D1161" s="122"/>
      <c r="E1161" s="122"/>
      <c r="F1161" s="122"/>
      <c r="G1161" s="122"/>
      <c r="H1161" s="122"/>
      <c r="I1161" s="122"/>
      <c r="J1161" s="122"/>
      <c r="K1161" s="122"/>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211" t="s">
        <v>1702</v>
      </c>
      <c r="C1162" s="211"/>
      <c r="D1162" s="211" t="s">
        <v>1703</v>
      </c>
      <c r="E1162" s="211" t="s">
        <v>1702</v>
      </c>
      <c r="F1162" s="211"/>
      <c r="G1162" s="211" t="s">
        <v>1703</v>
      </c>
      <c r="H1162" s="211" t="s">
        <v>1702</v>
      </c>
      <c r="I1162" s="211"/>
      <c r="J1162" s="211" t="s">
        <v>1703</v>
      </c>
      <c r="K1162" t="s">
        <v>172</v>
      </c>
      <c r="L1162" s="211" t="s">
        <v>1702</v>
      </c>
      <c r="M1162" s="211"/>
      <c r="N1162" s="211" t="s">
        <v>1703</v>
      </c>
      <c r="O1162" s="211" t="s">
        <v>1702</v>
      </c>
      <c r="P1162" s="211"/>
      <c r="Q1162" s="211" t="s">
        <v>1703</v>
      </c>
      <c r="R1162" s="211" t="s">
        <v>1702</v>
      </c>
      <c r="S1162" s="211"/>
      <c r="T1162" s="211" t="s">
        <v>1703</v>
      </c>
      <c r="U1162" t="s">
        <v>172</v>
      </c>
      <c r="V1162" s="211" t="s">
        <v>1702</v>
      </c>
      <c r="W1162" s="211"/>
      <c r="X1162" s="211" t="s">
        <v>1703</v>
      </c>
      <c r="Y1162" s="211" t="s">
        <v>1702</v>
      </c>
      <c r="Z1162" s="211"/>
      <c r="AA1162" s="211" t="s">
        <v>1703</v>
      </c>
      <c r="AB1162" s="211" t="s">
        <v>1702</v>
      </c>
      <c r="AC1162" s="211"/>
      <c r="AD1162" s="211" t="s">
        <v>1703</v>
      </c>
      <c r="AE1162" t="s">
        <v>172</v>
      </c>
    </row>
    <row r="1163" spans="1:31" x14ac:dyDescent="0.3">
      <c r="A1163" t="s">
        <v>174</v>
      </c>
      <c r="B1163" s="2">
        <v>105648</v>
      </c>
      <c r="C1163" s="27" t="s">
        <v>172</v>
      </c>
      <c r="D1163" s="2">
        <v>720.60606060606005</v>
      </c>
      <c r="E1163" s="2">
        <v>112439</v>
      </c>
      <c r="F1163" s="27" t="s">
        <v>172</v>
      </c>
      <c r="G1163" s="14">
        <v>682.42424242424204</v>
      </c>
      <c r="H1163" s="2">
        <v>118568</v>
      </c>
      <c r="I1163" s="27" t="s">
        <v>172</v>
      </c>
      <c r="J1163" s="14">
        <v>895.75756799999999</v>
      </c>
      <c r="K1163" s="27">
        <v>0.12229289716795395</v>
      </c>
      <c r="L1163" s="2">
        <v>248057</v>
      </c>
      <c r="M1163" s="27" t="s">
        <v>172</v>
      </c>
      <c r="N1163" s="2">
        <v>1032.72727272727</v>
      </c>
      <c r="O1163" s="2">
        <v>259700</v>
      </c>
      <c r="P1163" s="27" t="s">
        <v>172</v>
      </c>
      <c r="Q1163" s="14">
        <v>948.48484848484804</v>
      </c>
      <c r="R1163" s="2">
        <v>273556</v>
      </c>
      <c r="S1163" s="27" t="s">
        <v>172</v>
      </c>
      <c r="T1163" s="14">
        <v>804.24243200000001</v>
      </c>
      <c r="U1163" s="27">
        <v>0.10279492213483192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1584</v>
      </c>
      <c r="B1164" s="2">
        <v>63815</v>
      </c>
      <c r="C1164" s="27">
        <v>0.60403415114341963</v>
      </c>
      <c r="D1164" s="2">
        <v>704.24242424242402</v>
      </c>
      <c r="E1164" s="2">
        <v>63539</v>
      </c>
      <c r="F1164" s="27">
        <v>0.5650975195439305</v>
      </c>
      <c r="G1164" s="14">
        <v>826.66666666666595</v>
      </c>
      <c r="H1164" s="2">
        <v>70470</v>
      </c>
      <c r="I1164" s="27">
        <v>0.59434248701167258</v>
      </c>
      <c r="J1164" s="14">
        <v>1113.9394500000001</v>
      </c>
      <c r="K1164" s="27">
        <v>0.10428582621640681</v>
      </c>
      <c r="L1164" s="2">
        <v>152284</v>
      </c>
      <c r="M1164" s="27">
        <v>0.61390728743796785</v>
      </c>
      <c r="N1164" s="2">
        <v>1058.7878787878701</v>
      </c>
      <c r="O1164" s="2">
        <v>147125</v>
      </c>
      <c r="P1164" s="27">
        <v>0.56651906045437039</v>
      </c>
      <c r="Q1164" s="14">
        <v>1218.7878787878701</v>
      </c>
      <c r="R1164" s="2">
        <v>161113</v>
      </c>
      <c r="S1164" s="27">
        <v>0.58895801956454985</v>
      </c>
      <c r="T1164" s="14">
        <v>1397.57581</v>
      </c>
      <c r="U1164" s="27">
        <v>5.797720049381419E-2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1585</v>
      </c>
      <c r="B1165" s="2">
        <v>63520</v>
      </c>
      <c r="C1165" s="27">
        <v>0.60124185976071487</v>
      </c>
      <c r="D1165" s="2">
        <v>706.06060606060601</v>
      </c>
      <c r="E1165" s="2">
        <v>63414</v>
      </c>
      <c r="F1165" s="27">
        <v>0.5639858056368342</v>
      </c>
      <c r="G1165" s="14">
        <v>820.60606060606005</v>
      </c>
      <c r="H1165" s="2">
        <v>70343</v>
      </c>
      <c r="I1165" s="27">
        <v>0.59327137170231425</v>
      </c>
      <c r="J1165" s="14">
        <v>1118.1817599999999</v>
      </c>
      <c r="K1165" s="27">
        <v>0.10741498740554156</v>
      </c>
      <c r="L1165" s="2">
        <v>151477</v>
      </c>
      <c r="M1165" s="27">
        <v>0.61065400291062133</v>
      </c>
      <c r="N1165" s="2">
        <v>1062.42424242424</v>
      </c>
      <c r="O1165" s="2">
        <v>146639</v>
      </c>
      <c r="P1165" s="27">
        <v>0.56464767038891028</v>
      </c>
      <c r="Q1165" s="14">
        <v>1227.27272727272</v>
      </c>
      <c r="R1165" s="2">
        <v>160769</v>
      </c>
      <c r="S1165" s="27">
        <v>0.58770050739153956</v>
      </c>
      <c r="T1165" s="14">
        <v>1408.48486</v>
      </c>
      <c r="U1165" s="27">
        <v>6.1342646078282513E-2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1955</v>
      </c>
      <c r="B1166" s="2">
        <v>295</v>
      </c>
      <c r="C1166" s="27">
        <v>2.7922913827048311E-3</v>
      </c>
      <c r="D1166" s="2">
        <v>85.454545454545396</v>
      </c>
      <c r="E1166" s="2">
        <v>125</v>
      </c>
      <c r="F1166" s="27">
        <v>1.1117139070962922E-3</v>
      </c>
      <c r="G1166" s="14">
        <v>48.484848484848399</v>
      </c>
      <c r="H1166" s="2">
        <v>127</v>
      </c>
      <c r="I1166" s="27">
        <v>1.0711153093583428E-3</v>
      </c>
      <c r="J1166" s="14">
        <v>47.272728000000001</v>
      </c>
      <c r="K1166" s="27">
        <v>-0.56949152542372883</v>
      </c>
      <c r="L1166" s="2">
        <v>807</v>
      </c>
      <c r="M1166" s="27">
        <v>3.2532845273465375E-3</v>
      </c>
      <c r="N1166" s="2">
        <v>130.30303030303</v>
      </c>
      <c r="O1166" s="2">
        <v>486</v>
      </c>
      <c r="P1166" s="27">
        <v>1.8713900654601463E-3</v>
      </c>
      <c r="Q1166" s="14">
        <v>93.3333333333333</v>
      </c>
      <c r="R1166" s="2">
        <v>344</v>
      </c>
      <c r="S1166" s="27">
        <v>1.2575121730102794E-3</v>
      </c>
      <c r="T1166" s="14">
        <v>90.303030000000007</v>
      </c>
      <c r="U1166" s="27">
        <v>-0.57372986369268897</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1587</v>
      </c>
      <c r="B1167" s="2">
        <v>41833</v>
      </c>
      <c r="C1167" s="27">
        <v>0.39596584885658032</v>
      </c>
      <c r="D1167" s="2">
        <v>590.30303030303003</v>
      </c>
      <c r="E1167" s="2">
        <v>48900</v>
      </c>
      <c r="F1167" s="27">
        <v>0.4349024804560695</v>
      </c>
      <c r="G1167" s="14">
        <v>852.72727272727195</v>
      </c>
      <c r="H1167" s="2">
        <v>48098</v>
      </c>
      <c r="I1167" s="27">
        <v>0.40565751298832736</v>
      </c>
      <c r="J1167" s="14">
        <v>912.12120000000004</v>
      </c>
      <c r="K1167" s="27">
        <v>0.14976214949919919</v>
      </c>
      <c r="L1167" s="2">
        <v>95773</v>
      </c>
      <c r="M1167" s="27">
        <v>0.38609271256203209</v>
      </c>
      <c r="N1167" s="2">
        <v>1146.0606060606001</v>
      </c>
      <c r="O1167" s="2">
        <v>112575</v>
      </c>
      <c r="P1167" s="27">
        <v>0.43348093954562955</v>
      </c>
      <c r="Q1167" s="14">
        <v>1309.69696969696</v>
      </c>
      <c r="R1167" s="2">
        <v>112443</v>
      </c>
      <c r="S1167" s="27">
        <v>0.41104198043545015</v>
      </c>
      <c r="T1167" s="14">
        <v>1340</v>
      </c>
      <c r="U1167" s="27">
        <v>0.17405740657596608</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1585</v>
      </c>
      <c r="B1168" s="2">
        <v>41521</v>
      </c>
      <c r="C1168" s="27">
        <v>0.39301264576707556</v>
      </c>
      <c r="D1168" s="2">
        <v>594.54545454545405</v>
      </c>
      <c r="E1168" s="2">
        <v>48668</v>
      </c>
      <c r="F1168" s="27">
        <v>0.43283913944449881</v>
      </c>
      <c r="G1168" s="14">
        <v>857.57575757575705</v>
      </c>
      <c r="H1168" s="2">
        <v>47827</v>
      </c>
      <c r="I1168" s="27">
        <v>0.4033719047297753</v>
      </c>
      <c r="J1168" s="14">
        <v>892.72730000000001</v>
      </c>
      <c r="K1168" s="27">
        <v>0.15187495484212807</v>
      </c>
      <c r="L1168" s="2">
        <v>95128</v>
      </c>
      <c r="M1168" s="27">
        <v>0.38349250373905996</v>
      </c>
      <c r="N1168" s="2">
        <v>1149.0909090908999</v>
      </c>
      <c r="O1168" s="2">
        <v>112017</v>
      </c>
      <c r="P1168" s="27">
        <v>0.43133230650750864</v>
      </c>
      <c r="Q1168" s="14">
        <v>1330.30303030303</v>
      </c>
      <c r="R1168" s="2">
        <v>111628</v>
      </c>
      <c r="S1168" s="27">
        <v>0.40806270014183565</v>
      </c>
      <c r="T1168" s="14">
        <v>1281.21216</v>
      </c>
      <c r="U1168" s="27">
        <v>0.17345050878815912</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1955</v>
      </c>
      <c r="B1169" s="2">
        <v>312</v>
      </c>
      <c r="C1169" s="27">
        <v>2.9532030895047705E-3</v>
      </c>
      <c r="D1169" s="2">
        <v>69.090909090909093</v>
      </c>
      <c r="E1169" s="2">
        <v>232</v>
      </c>
      <c r="F1169" s="27">
        <v>2.0633410115707186E-3</v>
      </c>
      <c r="G1169" s="14">
        <v>77.575757575757507</v>
      </c>
      <c r="H1169" s="2">
        <v>271</v>
      </c>
      <c r="I1169" s="27">
        <v>2.2856082585520545E-3</v>
      </c>
      <c r="J1169" s="14">
        <v>140</v>
      </c>
      <c r="K1169" s="27">
        <v>-0.13141025641025642</v>
      </c>
      <c r="L1169" s="2">
        <v>645</v>
      </c>
      <c r="M1169" s="27">
        <v>2.6002088229721393E-3</v>
      </c>
      <c r="N1169" s="2">
        <v>113.333333333333</v>
      </c>
      <c r="O1169" s="2">
        <v>558</v>
      </c>
      <c r="P1169" s="27">
        <v>2.1486330381209088E-3</v>
      </c>
      <c r="Q1169" s="14">
        <v>131.51515151515099</v>
      </c>
      <c r="R1169" s="2">
        <v>815</v>
      </c>
      <c r="S1169" s="27">
        <v>2.9792802936144704E-3</v>
      </c>
      <c r="T1169" s="14">
        <v>179.393936</v>
      </c>
      <c r="U1169" s="27">
        <v>0.26356589147286824</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122" t="s">
        <v>1956</v>
      </c>
      <c r="B1171" s="122"/>
      <c r="C1171" s="122"/>
      <c r="D1171" s="122"/>
      <c r="E1171" s="122"/>
      <c r="F1171" s="122"/>
      <c r="G1171" s="122"/>
      <c r="H1171" s="122"/>
      <c r="I1171" s="122"/>
      <c r="J1171" s="122"/>
      <c r="K1171" s="122"/>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211" t="s">
        <v>1702</v>
      </c>
      <c r="C1172" s="211"/>
      <c r="D1172" s="211" t="s">
        <v>1703</v>
      </c>
      <c r="E1172" s="211" t="s">
        <v>1702</v>
      </c>
      <c r="F1172" s="211"/>
      <c r="G1172" s="211" t="s">
        <v>1703</v>
      </c>
      <c r="H1172" s="211" t="s">
        <v>1702</v>
      </c>
      <c r="I1172" s="211"/>
      <c r="J1172" s="211" t="s">
        <v>1703</v>
      </c>
      <c r="K1172" t="s">
        <v>172</v>
      </c>
      <c r="L1172" s="211" t="s">
        <v>1702</v>
      </c>
      <c r="M1172" s="211"/>
      <c r="N1172" s="211" t="s">
        <v>1703</v>
      </c>
      <c r="O1172" s="211" t="s">
        <v>1702</v>
      </c>
      <c r="P1172" s="211"/>
      <c r="Q1172" s="211" t="s">
        <v>1703</v>
      </c>
      <c r="R1172" s="211" t="s">
        <v>1702</v>
      </c>
      <c r="S1172" s="211"/>
      <c r="T1172" s="211" t="s">
        <v>1703</v>
      </c>
      <c r="U1172" t="s">
        <v>172</v>
      </c>
      <c r="V1172" s="211" t="s">
        <v>1702</v>
      </c>
      <c r="W1172" s="211"/>
      <c r="X1172" s="211" t="s">
        <v>1703</v>
      </c>
      <c r="Y1172" s="211" t="s">
        <v>1702</v>
      </c>
      <c r="Z1172" s="211"/>
      <c r="AA1172" s="211" t="s">
        <v>1703</v>
      </c>
      <c r="AB1172" s="211" t="s">
        <v>1702</v>
      </c>
      <c r="AC1172" s="211"/>
      <c r="AD1172" s="211" t="s">
        <v>1703</v>
      </c>
      <c r="AE1172" t="s">
        <v>172</v>
      </c>
    </row>
    <row r="1173" spans="1:31" x14ac:dyDescent="0.3">
      <c r="A1173" t="s">
        <v>174</v>
      </c>
      <c r="B1173" s="2">
        <v>105648</v>
      </c>
      <c r="C1173" s="27" t="s">
        <v>172</v>
      </c>
      <c r="D1173" s="2">
        <v>720.60606060606005</v>
      </c>
      <c r="E1173" s="2">
        <v>112439</v>
      </c>
      <c r="F1173" s="27" t="s">
        <v>172</v>
      </c>
      <c r="G1173" s="14">
        <v>682.42424242424204</v>
      </c>
      <c r="H1173" s="2">
        <v>118568</v>
      </c>
      <c r="I1173" s="27" t="s">
        <v>172</v>
      </c>
      <c r="J1173" s="14">
        <v>895.75756799999999</v>
      </c>
      <c r="K1173" s="27">
        <v>0.12229289716795395</v>
      </c>
      <c r="L1173" s="2">
        <v>248057</v>
      </c>
      <c r="M1173" s="27" t="s">
        <v>172</v>
      </c>
      <c r="N1173" s="2">
        <v>1032.72727272727</v>
      </c>
      <c r="O1173" s="2">
        <v>259700</v>
      </c>
      <c r="P1173" s="27" t="s">
        <v>172</v>
      </c>
      <c r="Q1173" s="14">
        <v>948.48484848484804</v>
      </c>
      <c r="R1173" s="2">
        <v>273556</v>
      </c>
      <c r="S1173" s="27" t="s">
        <v>172</v>
      </c>
      <c r="T1173" s="14">
        <v>804.24243200000001</v>
      </c>
      <c r="U1173" s="27">
        <v>0.10279492213483192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1584</v>
      </c>
      <c r="B1174" s="2">
        <v>63815</v>
      </c>
      <c r="C1174" s="27">
        <v>0.60403415114341963</v>
      </c>
      <c r="D1174" s="2">
        <v>704.24242424242402</v>
      </c>
      <c r="E1174" s="2">
        <v>63539</v>
      </c>
      <c r="F1174" s="27">
        <v>0.5650975195439305</v>
      </c>
      <c r="G1174" s="14">
        <v>826.66666666666595</v>
      </c>
      <c r="H1174" s="2">
        <v>70470</v>
      </c>
      <c r="I1174" s="27">
        <v>0.59434248701167258</v>
      </c>
      <c r="J1174" s="14">
        <v>1113.9394500000001</v>
      </c>
      <c r="K1174" s="27">
        <v>0.10428582621640681</v>
      </c>
      <c r="L1174" s="2">
        <v>152284</v>
      </c>
      <c r="M1174" s="27">
        <v>0.61390728743796785</v>
      </c>
      <c r="N1174" s="2">
        <v>1058.7878787878701</v>
      </c>
      <c r="O1174" s="2">
        <v>147125</v>
      </c>
      <c r="P1174" s="27">
        <v>0.56651906045437039</v>
      </c>
      <c r="Q1174" s="14">
        <v>1218.7878787878701</v>
      </c>
      <c r="R1174" s="2">
        <v>161113</v>
      </c>
      <c r="S1174" s="27">
        <v>0.58895801956454985</v>
      </c>
      <c r="T1174" s="14">
        <v>1397.57581</v>
      </c>
      <c r="U1174" s="27">
        <v>5.797720049381419E-2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1590</v>
      </c>
      <c r="B1175" s="2">
        <v>63501</v>
      </c>
      <c r="C1175" s="27">
        <v>0.60106201726487962</v>
      </c>
      <c r="D1175" s="2">
        <v>709.69696969696895</v>
      </c>
      <c r="E1175" s="2">
        <v>63371</v>
      </c>
      <c r="F1175" s="27">
        <v>0.56360337605279309</v>
      </c>
      <c r="G1175" s="14">
        <v>836.36363636363603</v>
      </c>
      <c r="H1175" s="2">
        <v>70312</v>
      </c>
      <c r="I1175" s="27">
        <v>0.59300991835908512</v>
      </c>
      <c r="J1175" s="14">
        <v>1119.39392</v>
      </c>
      <c r="K1175" s="27">
        <v>0.10725815341490685</v>
      </c>
      <c r="L1175" s="2">
        <v>151306</v>
      </c>
      <c r="M1175" s="27">
        <v>0.60996464522267058</v>
      </c>
      <c r="N1175" s="2">
        <v>1057.57575757575</v>
      </c>
      <c r="O1175" s="2">
        <v>146461</v>
      </c>
      <c r="P1175" s="27">
        <v>0.56396226415094342</v>
      </c>
      <c r="Q1175" s="14">
        <v>1228.4848484848401</v>
      </c>
      <c r="R1175" s="2">
        <v>160612</v>
      </c>
      <c r="S1175" s="27">
        <v>0.58712658468467149</v>
      </c>
      <c r="T1175" s="14">
        <v>1402.42419</v>
      </c>
      <c r="U1175" s="27">
        <v>6.1504500812922157E-2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1957</v>
      </c>
      <c r="B1176" s="2">
        <v>314</v>
      </c>
      <c r="C1176" s="27">
        <v>2.9721338785400576E-3</v>
      </c>
      <c r="D1176" s="2">
        <v>87.878787878787904</v>
      </c>
      <c r="E1176" s="2">
        <v>168</v>
      </c>
      <c r="F1176" s="27">
        <v>1.4941434911374168E-3</v>
      </c>
      <c r="G1176" s="14">
        <v>53.3333333333333</v>
      </c>
      <c r="H1176" s="2">
        <v>158</v>
      </c>
      <c r="I1176" s="27">
        <v>1.3325686525875447E-3</v>
      </c>
      <c r="J1176" s="14">
        <v>51.515152</v>
      </c>
      <c r="K1176" s="27">
        <v>-0.49681528662420382</v>
      </c>
      <c r="L1176" s="2">
        <v>978</v>
      </c>
      <c r="M1176" s="27">
        <v>3.942642215297291E-3</v>
      </c>
      <c r="N1176" s="2">
        <v>150.30303030303</v>
      </c>
      <c r="O1176" s="2">
        <v>664</v>
      </c>
      <c r="P1176" s="27">
        <v>2.5567963034270314E-3</v>
      </c>
      <c r="Q1176" s="14">
        <v>96.969696969696898</v>
      </c>
      <c r="R1176" s="2">
        <v>501</v>
      </c>
      <c r="S1176" s="27">
        <v>1.831434879878343E-3</v>
      </c>
      <c r="T1176" s="14">
        <v>97.575760000000002</v>
      </c>
      <c r="U1176" s="27">
        <v>-0.48773006134969327</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1587</v>
      </c>
      <c r="B1177" s="2">
        <v>41833</v>
      </c>
      <c r="C1177" s="27">
        <v>0.39596584885658032</v>
      </c>
      <c r="D1177" s="2">
        <v>590.30303030303003</v>
      </c>
      <c r="E1177" s="2">
        <v>48900</v>
      </c>
      <c r="F1177" s="27">
        <v>0.4349024804560695</v>
      </c>
      <c r="G1177" s="14">
        <v>852.72727272727195</v>
      </c>
      <c r="H1177" s="2">
        <v>48098</v>
      </c>
      <c r="I1177" s="27">
        <v>0.40565751298832736</v>
      </c>
      <c r="J1177" s="14">
        <v>912.12120000000004</v>
      </c>
      <c r="K1177" s="27">
        <v>0.14976214949919919</v>
      </c>
      <c r="L1177" s="2">
        <v>95773</v>
      </c>
      <c r="M1177" s="27">
        <v>0.38609271256203209</v>
      </c>
      <c r="N1177" s="2">
        <v>1146.0606060606001</v>
      </c>
      <c r="O1177" s="2">
        <v>112575</v>
      </c>
      <c r="P1177" s="27">
        <v>0.43348093954562955</v>
      </c>
      <c r="Q1177" s="14">
        <v>1309.69696969696</v>
      </c>
      <c r="R1177" s="2">
        <v>112443</v>
      </c>
      <c r="S1177" s="27">
        <v>0.41104198043545015</v>
      </c>
      <c r="T1177" s="14">
        <v>1340</v>
      </c>
      <c r="U1177" s="27">
        <v>0.17405740657596608</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1590</v>
      </c>
      <c r="B1178" s="2">
        <v>40860</v>
      </c>
      <c r="C1178" s="27">
        <v>0.38675601999091325</v>
      </c>
      <c r="D1178" s="2">
        <v>601.81818181818096</v>
      </c>
      <c r="E1178" s="2">
        <v>47873</v>
      </c>
      <c r="F1178" s="27">
        <v>0.42576863899536638</v>
      </c>
      <c r="G1178" s="14">
        <v>837.57575757575705</v>
      </c>
      <c r="H1178" s="2">
        <v>46955</v>
      </c>
      <c r="I1178" s="27">
        <v>0.3960174752041023</v>
      </c>
      <c r="J1178" s="14">
        <v>883.63635299999999</v>
      </c>
      <c r="K1178" s="27">
        <v>0.14916789035731767</v>
      </c>
      <c r="L1178" s="2">
        <v>94079</v>
      </c>
      <c r="M1178" s="27">
        <v>0.37926363698666032</v>
      </c>
      <c r="N1178" s="2">
        <v>1153.3333333333301</v>
      </c>
      <c r="O1178" s="2">
        <v>110703</v>
      </c>
      <c r="P1178" s="27">
        <v>0.42627262225644974</v>
      </c>
      <c r="Q1178" s="14">
        <v>1293.3333333333301</v>
      </c>
      <c r="R1178" s="2">
        <v>110626</v>
      </c>
      <c r="S1178" s="27">
        <v>0.404399830382079</v>
      </c>
      <c r="T1178" s="14">
        <v>1298.78784</v>
      </c>
      <c r="U1178" s="27">
        <v>0.17588409740749794</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1957</v>
      </c>
      <c r="B1179" s="2">
        <v>973</v>
      </c>
      <c r="C1179" s="27">
        <v>9.2098288656671211E-3</v>
      </c>
      <c r="D1179" s="2">
        <v>136.969696969696</v>
      </c>
      <c r="E1179" s="2">
        <v>1027</v>
      </c>
      <c r="F1179" s="27">
        <v>9.1338414607031373E-3</v>
      </c>
      <c r="G1179" s="14">
        <v>130.90909090909</v>
      </c>
      <c r="H1179" s="2">
        <v>1143</v>
      </c>
      <c r="I1179" s="27">
        <v>9.6400377842250865E-3</v>
      </c>
      <c r="J1179" s="14">
        <v>191.515152</v>
      </c>
      <c r="K1179" s="27">
        <v>0.17471736896197329</v>
      </c>
      <c r="L1179" s="2">
        <v>1694</v>
      </c>
      <c r="M1179" s="27">
        <v>6.8290755753717897E-3</v>
      </c>
      <c r="N1179" s="2">
        <v>193.333333333333</v>
      </c>
      <c r="O1179" s="2">
        <v>1872</v>
      </c>
      <c r="P1179" s="27">
        <v>7.208317289179823E-3</v>
      </c>
      <c r="Q1179" s="14">
        <v>180</v>
      </c>
      <c r="R1179" s="2">
        <v>1817</v>
      </c>
      <c r="S1179" s="27">
        <v>6.6421500533711559E-3</v>
      </c>
      <c r="T1179" s="14">
        <v>239.393936</v>
      </c>
      <c r="U1179" s="27">
        <v>7.260920897284534E-2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122" t="s">
        <v>1958</v>
      </c>
      <c r="B1181" s="122"/>
      <c r="C1181" s="122"/>
      <c r="D1181" s="122"/>
      <c r="E1181" s="122"/>
      <c r="F1181" s="122"/>
      <c r="G1181" s="122"/>
      <c r="H1181" s="122"/>
      <c r="I1181" s="122"/>
      <c r="J1181" s="122"/>
      <c r="K1181" s="122"/>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211" t="s">
        <v>1702</v>
      </c>
      <c r="C1182" s="211"/>
      <c r="D1182" s="211" t="s">
        <v>1703</v>
      </c>
      <c r="E1182" s="211" t="s">
        <v>1702</v>
      </c>
      <c r="F1182" s="211"/>
      <c r="G1182" s="211" t="s">
        <v>1703</v>
      </c>
      <c r="H1182" s="211" t="s">
        <v>1702</v>
      </c>
      <c r="I1182" s="211"/>
      <c r="J1182" s="211" t="s">
        <v>1703</v>
      </c>
      <c r="K1182" t="s">
        <v>172</v>
      </c>
      <c r="L1182" s="211" t="s">
        <v>1702</v>
      </c>
      <c r="M1182" s="211"/>
      <c r="N1182" s="211" t="s">
        <v>1703</v>
      </c>
      <c r="O1182" s="211" t="s">
        <v>1702</v>
      </c>
      <c r="P1182" s="211"/>
      <c r="Q1182" s="211" t="s">
        <v>1703</v>
      </c>
      <c r="R1182" s="211" t="s">
        <v>1702</v>
      </c>
      <c r="S1182" s="211"/>
      <c r="T1182" s="211" t="s">
        <v>1703</v>
      </c>
      <c r="U1182" t="s">
        <v>172</v>
      </c>
      <c r="V1182" s="211" t="s">
        <v>1702</v>
      </c>
      <c r="W1182" s="211"/>
      <c r="X1182" s="211" t="s">
        <v>1703</v>
      </c>
      <c r="Y1182" s="211" t="s">
        <v>1702</v>
      </c>
      <c r="Z1182" s="211"/>
      <c r="AA1182" s="211" t="s">
        <v>1703</v>
      </c>
      <c r="AB1182" s="211" t="s">
        <v>1702</v>
      </c>
      <c r="AC1182" s="211"/>
      <c r="AD1182" s="211" t="s">
        <v>1703</v>
      </c>
      <c r="AE1182" t="s">
        <v>172</v>
      </c>
    </row>
    <row r="1183" spans="1:31" x14ac:dyDescent="0.3">
      <c r="A1183" t="s">
        <v>1415</v>
      </c>
      <c r="B1183" s="2">
        <v>906</v>
      </c>
      <c r="C1183" s="27" t="s">
        <v>172</v>
      </c>
      <c r="D1183" s="2">
        <v>9.6969696969696901</v>
      </c>
      <c r="E1183" s="2">
        <v>983</v>
      </c>
      <c r="F1183" s="27" t="s">
        <v>172</v>
      </c>
      <c r="G1183" s="14">
        <v>9.6969696969696901</v>
      </c>
      <c r="H1183" s="2">
        <v>1124</v>
      </c>
      <c r="I1183" s="27" t="s">
        <v>172</v>
      </c>
      <c r="J1183" s="14">
        <v>13.333333</v>
      </c>
      <c r="K1183" s="27">
        <v>0.24061810154525387</v>
      </c>
      <c r="L1183" s="2">
        <v>810</v>
      </c>
      <c r="M1183" s="27" t="s">
        <v>172</v>
      </c>
      <c r="N1183" s="2">
        <v>5.4545454545454497</v>
      </c>
      <c r="O1183" s="2">
        <v>888</v>
      </c>
      <c r="P1183" s="27" t="s">
        <v>172</v>
      </c>
      <c r="Q1183" s="14">
        <v>6.0606060606060597</v>
      </c>
      <c r="R1183" s="2">
        <v>994</v>
      </c>
      <c r="S1183" s="27" t="s">
        <v>172</v>
      </c>
      <c r="T1183" s="14">
        <v>6.0606059999999999</v>
      </c>
      <c r="U1183" s="27">
        <v>0.2271604938271605</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122" t="s">
        <v>1959</v>
      </c>
      <c r="B1185" s="122"/>
      <c r="C1185" s="122"/>
      <c r="D1185" s="122"/>
      <c r="E1185" s="122"/>
      <c r="F1185" s="122"/>
      <c r="G1185" s="122"/>
      <c r="H1185" s="122"/>
      <c r="I1185" s="122"/>
      <c r="J1185" s="122"/>
      <c r="K1185" s="122"/>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211" t="s">
        <v>1702</v>
      </c>
      <c r="C1186" s="211"/>
      <c r="D1186" s="211" t="s">
        <v>1703</v>
      </c>
      <c r="E1186" s="211" t="s">
        <v>1702</v>
      </c>
      <c r="F1186" s="211"/>
      <c r="G1186" s="211" t="s">
        <v>1703</v>
      </c>
      <c r="H1186" s="211" t="s">
        <v>1702</v>
      </c>
      <c r="I1186" s="211"/>
      <c r="J1186" s="211" t="s">
        <v>1703</v>
      </c>
      <c r="K1186" t="s">
        <v>172</v>
      </c>
      <c r="L1186" s="211" t="s">
        <v>1702</v>
      </c>
      <c r="M1186" s="211"/>
      <c r="N1186" s="211" t="s">
        <v>1703</v>
      </c>
      <c r="O1186" s="211" t="s">
        <v>1702</v>
      </c>
      <c r="P1186" s="211"/>
      <c r="Q1186" s="211" t="s">
        <v>1703</v>
      </c>
      <c r="R1186" s="211" t="s">
        <v>1702</v>
      </c>
      <c r="S1186" s="211"/>
      <c r="T1186" s="211" t="s">
        <v>1703</v>
      </c>
      <c r="U1186" t="s">
        <v>172</v>
      </c>
      <c r="V1186" s="211" t="s">
        <v>1702</v>
      </c>
      <c r="W1186" s="211"/>
      <c r="X1186" s="211" t="s">
        <v>1703</v>
      </c>
      <c r="Y1186" s="211" t="s">
        <v>1702</v>
      </c>
      <c r="Z1186" s="211"/>
      <c r="AA1186" s="211" t="s">
        <v>1703</v>
      </c>
      <c r="AB1186" s="211" t="s">
        <v>1702</v>
      </c>
      <c r="AC1186" s="211"/>
      <c r="AD1186" s="211" t="s">
        <v>1703</v>
      </c>
      <c r="AE1186" t="s">
        <v>172</v>
      </c>
    </row>
    <row r="1187" spans="1:31" x14ac:dyDescent="0.3">
      <c r="A1187" t="s">
        <v>174</v>
      </c>
      <c r="B1187" s="2">
        <v>41833</v>
      </c>
      <c r="C1187" s="27" t="s">
        <v>172</v>
      </c>
      <c r="D1187" s="2">
        <v>590.30303030303003</v>
      </c>
      <c r="E1187" s="2">
        <v>48900</v>
      </c>
      <c r="F1187" s="27" t="s">
        <v>172</v>
      </c>
      <c r="G1187" s="14">
        <v>852.72727272727195</v>
      </c>
      <c r="H1187" s="2">
        <v>48098</v>
      </c>
      <c r="I1187" s="27" t="s">
        <v>172</v>
      </c>
      <c r="J1187" s="14">
        <v>912.12120000000004</v>
      </c>
      <c r="K1187" s="27">
        <v>0.14976214949919919</v>
      </c>
      <c r="L1187" s="2">
        <v>95773</v>
      </c>
      <c r="M1187" s="27" t="s">
        <v>172</v>
      </c>
      <c r="N1187" s="2">
        <v>1146.0606060606001</v>
      </c>
      <c r="O1187" s="2">
        <v>112575</v>
      </c>
      <c r="P1187" s="27" t="s">
        <v>172</v>
      </c>
      <c r="Q1187" s="14">
        <v>1309.69696969696</v>
      </c>
      <c r="R1187" s="2">
        <v>112443</v>
      </c>
      <c r="S1187" s="27" t="s">
        <v>172</v>
      </c>
      <c r="T1187" s="14">
        <v>1340</v>
      </c>
      <c r="U1187" s="27">
        <v>0.17405740657596608</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1960</v>
      </c>
      <c r="B1188" s="2">
        <v>1168</v>
      </c>
      <c r="C1188" s="27">
        <v>2.7920541199531471E-2</v>
      </c>
      <c r="D1188" s="2">
        <v>147.272727272727</v>
      </c>
      <c r="E1188" s="2">
        <v>1491</v>
      </c>
      <c r="F1188" s="27">
        <v>3.049079754601227E-2</v>
      </c>
      <c r="G1188" s="14">
        <v>163.636363636363</v>
      </c>
      <c r="H1188" s="2">
        <v>1213</v>
      </c>
      <c r="I1188" s="27">
        <v>2.5219343839660693E-2</v>
      </c>
      <c r="J1188" s="14">
        <v>169.090912</v>
      </c>
      <c r="K1188" s="27">
        <v>3.8527397260273974E-2</v>
      </c>
      <c r="L1188" s="2">
        <v>3107</v>
      </c>
      <c r="M1188" s="27">
        <v>3.2441293475196559E-2</v>
      </c>
      <c r="N1188" s="2">
        <v>246.666666666666</v>
      </c>
      <c r="O1188" s="2">
        <v>3592</v>
      </c>
      <c r="P1188" s="27">
        <v>3.1907617144126141E-2</v>
      </c>
      <c r="Q1188" s="14">
        <v>249.09090909090901</v>
      </c>
      <c r="R1188" s="2">
        <v>2993</v>
      </c>
      <c r="S1188" s="27">
        <v>2.6617930862748235E-2</v>
      </c>
      <c r="T1188" s="14">
        <v>326.06060000000002</v>
      </c>
      <c r="U1188" s="27">
        <v>-3.6691342130672676E-2</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1961</v>
      </c>
      <c r="B1189" s="2">
        <v>3023</v>
      </c>
      <c r="C1189" s="27">
        <v>7.2263524012143518E-2</v>
      </c>
      <c r="D1189" s="2">
        <v>220.60606060606</v>
      </c>
      <c r="E1189" s="2">
        <v>4615</v>
      </c>
      <c r="F1189" s="27">
        <v>9.4376278118609408E-2</v>
      </c>
      <c r="G1189" s="14">
        <v>308.48484848484799</v>
      </c>
      <c r="H1189" s="2">
        <v>3514</v>
      </c>
      <c r="I1189" s="27">
        <v>7.3059170859495204E-2</v>
      </c>
      <c r="J1189" s="14">
        <v>348.48486300000002</v>
      </c>
      <c r="K1189" s="27">
        <v>0.16242143565994047</v>
      </c>
      <c r="L1189" s="2">
        <v>7110</v>
      </c>
      <c r="M1189" s="27">
        <v>7.4238042036899751E-2</v>
      </c>
      <c r="N1189" s="2">
        <v>375.15151515151501</v>
      </c>
      <c r="O1189" s="2">
        <v>8930</v>
      </c>
      <c r="P1189" s="27">
        <v>7.932489451476793E-2</v>
      </c>
      <c r="Q1189" s="14">
        <v>430.30303030303003</v>
      </c>
      <c r="R1189" s="2">
        <v>8090</v>
      </c>
      <c r="S1189" s="27">
        <v>7.1947564543813305E-2</v>
      </c>
      <c r="T1189" s="14">
        <v>526.66669999999999</v>
      </c>
      <c r="U1189" s="27">
        <v>0.13783403656821377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1962</v>
      </c>
      <c r="B1190" s="2">
        <v>4692</v>
      </c>
      <c r="C1190" s="27">
        <v>0.11216025625702197</v>
      </c>
      <c r="D1190" s="2">
        <v>343.636363636363</v>
      </c>
      <c r="E1190" s="2">
        <v>5533</v>
      </c>
      <c r="F1190" s="27">
        <v>0.11314928425357873</v>
      </c>
      <c r="G1190" s="14">
        <v>345.45454545454498</v>
      </c>
      <c r="H1190" s="2">
        <v>5765</v>
      </c>
      <c r="I1190" s="27">
        <v>0.11985945361553495</v>
      </c>
      <c r="J1190" s="14">
        <v>393.33334400000001</v>
      </c>
      <c r="K1190" s="27">
        <v>0.22868712702472294</v>
      </c>
      <c r="L1190" s="2">
        <v>10307</v>
      </c>
      <c r="M1190" s="27">
        <v>0.10761905756319631</v>
      </c>
      <c r="N1190" s="2">
        <v>522.42424242424204</v>
      </c>
      <c r="O1190" s="2">
        <v>12511</v>
      </c>
      <c r="P1190" s="27">
        <v>0.11113479902287364</v>
      </c>
      <c r="Q1190" s="14">
        <v>532.72727272727195</v>
      </c>
      <c r="R1190" s="2">
        <v>12118</v>
      </c>
      <c r="S1190" s="27">
        <v>0.10777015910283433</v>
      </c>
      <c r="T1190" s="14">
        <v>615.75756799999999</v>
      </c>
      <c r="U1190" s="27">
        <v>0.1757058309886485</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1963</v>
      </c>
      <c r="B1191" s="2">
        <v>5074</v>
      </c>
      <c r="C1191" s="27">
        <v>0.12129180312193723</v>
      </c>
      <c r="D1191" s="2">
        <v>326.666666666666</v>
      </c>
      <c r="E1191" s="2">
        <v>5338</v>
      </c>
      <c r="F1191" s="27">
        <v>0.10916155419222903</v>
      </c>
      <c r="G1191" s="14">
        <v>313.33333333333297</v>
      </c>
      <c r="H1191" s="2">
        <v>5939</v>
      </c>
      <c r="I1191" s="27">
        <v>0.12347706765354069</v>
      </c>
      <c r="J1191" s="14">
        <v>407.27273600000001</v>
      </c>
      <c r="K1191" s="27">
        <v>0.17047694126921561</v>
      </c>
      <c r="L1191" s="2">
        <v>10657</v>
      </c>
      <c r="M1191" s="27">
        <v>0.11127353220636296</v>
      </c>
      <c r="N1191" s="2">
        <v>517.57575757575705</v>
      </c>
      <c r="O1191" s="2">
        <v>12002</v>
      </c>
      <c r="P1191" s="27">
        <v>0.10661336886520098</v>
      </c>
      <c r="Q1191" s="14">
        <v>507.87878787878799</v>
      </c>
      <c r="R1191" s="2">
        <v>12473</v>
      </c>
      <c r="S1191" s="27">
        <v>0.11092731428368151</v>
      </c>
      <c r="T1191" s="14">
        <v>652.12120000000004</v>
      </c>
      <c r="U1191" s="27">
        <v>0.17040442901379374</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1964</v>
      </c>
      <c r="B1192" s="2">
        <v>4354</v>
      </c>
      <c r="C1192" s="27">
        <v>0.1040805106016781</v>
      </c>
      <c r="D1192" s="2">
        <v>301.21212121212102</v>
      </c>
      <c r="E1192" s="2">
        <v>4974</v>
      </c>
      <c r="F1192" s="27">
        <v>0.10171779141104295</v>
      </c>
      <c r="G1192" s="14">
        <v>326.06060606060601</v>
      </c>
      <c r="H1192" s="2">
        <v>5182</v>
      </c>
      <c r="I1192" s="27">
        <v>0.10773836749968814</v>
      </c>
      <c r="J1192" s="14">
        <v>382.42425500000002</v>
      </c>
      <c r="K1192" s="27">
        <v>0.19016995865870465</v>
      </c>
      <c r="L1192" s="2">
        <v>9631</v>
      </c>
      <c r="M1192" s="27">
        <v>0.100560700823823</v>
      </c>
      <c r="N1192" s="2">
        <v>441.81818181818102</v>
      </c>
      <c r="O1192" s="2">
        <v>10999</v>
      </c>
      <c r="P1192" s="27">
        <v>9.7703753053519873E-2</v>
      </c>
      <c r="Q1192" s="14">
        <v>525.45454545454504</v>
      </c>
      <c r="R1192" s="2">
        <v>11739</v>
      </c>
      <c r="S1192" s="27">
        <v>0.10439956244497212</v>
      </c>
      <c r="T1192" s="14">
        <v>627.87879999999996</v>
      </c>
      <c r="U1192" s="27">
        <v>0.2188765444917454</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1965</v>
      </c>
      <c r="B1193" s="2">
        <v>3982</v>
      </c>
      <c r="C1193" s="27">
        <v>9.5188009466210879E-2</v>
      </c>
      <c r="D1193" s="2">
        <v>240.60606060606</v>
      </c>
      <c r="E1193" s="2">
        <v>3876</v>
      </c>
      <c r="F1193" s="27">
        <v>7.9263803680981598E-2</v>
      </c>
      <c r="G1193" s="14">
        <v>295.75757575757501</v>
      </c>
      <c r="H1193" s="2">
        <v>3962</v>
      </c>
      <c r="I1193" s="27">
        <v>8.2373487463096182E-2</v>
      </c>
      <c r="J1193" s="14">
        <v>346.66665599999999</v>
      </c>
      <c r="K1193" s="27">
        <v>-5.0226017076845809E-3</v>
      </c>
      <c r="L1193" s="2">
        <v>8409</v>
      </c>
      <c r="M1193" s="27">
        <v>8.7801363641109714E-2</v>
      </c>
      <c r="N1193" s="2">
        <v>454.54545454545399</v>
      </c>
      <c r="O1193" s="2">
        <v>8802</v>
      </c>
      <c r="P1193" s="27">
        <v>7.8187874750166558E-2</v>
      </c>
      <c r="Q1193" s="14">
        <v>452.72727272727201</v>
      </c>
      <c r="R1193" s="2">
        <v>9925</v>
      </c>
      <c r="S1193" s="27">
        <v>8.8266944140586792E-2</v>
      </c>
      <c r="T1193" s="14">
        <v>485.45455900000002</v>
      </c>
      <c r="U1193" s="27">
        <v>0.18028303008681176</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1966</v>
      </c>
      <c r="B1194" s="2">
        <v>2548</v>
      </c>
      <c r="C1194" s="27">
        <v>6.0908851863361459E-2</v>
      </c>
      <c r="D1194" s="2">
        <v>266.666666666666</v>
      </c>
      <c r="E1194" s="2">
        <v>3284</v>
      </c>
      <c r="F1194" s="27">
        <v>6.715746421267893E-2</v>
      </c>
      <c r="G1194" s="14">
        <v>223.636363636363</v>
      </c>
      <c r="H1194" s="2">
        <v>3584</v>
      </c>
      <c r="I1194" s="27">
        <v>7.451453282880785E-2</v>
      </c>
      <c r="J1194" s="14">
        <v>370.90910000000002</v>
      </c>
      <c r="K1194" s="27">
        <v>0.40659340659340659</v>
      </c>
      <c r="L1194" s="2">
        <v>6125</v>
      </c>
      <c r="M1194" s="27">
        <v>6.3953306255416453E-2</v>
      </c>
      <c r="N1194" s="2">
        <v>339.39393939393898</v>
      </c>
      <c r="O1194" s="2">
        <v>7778</v>
      </c>
      <c r="P1194" s="27">
        <v>6.9091716633355546E-2</v>
      </c>
      <c r="Q1194" s="14">
        <v>384.24242424242402</v>
      </c>
      <c r="R1194" s="2">
        <v>8011</v>
      </c>
      <c r="S1194" s="27">
        <v>7.1244986348638864E-2</v>
      </c>
      <c r="T1194" s="14">
        <v>528.48486300000002</v>
      </c>
      <c r="U1194" s="27">
        <v>0.30791836734693878</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1967</v>
      </c>
      <c r="B1195" s="2">
        <v>4007</v>
      </c>
      <c r="C1195" s="27">
        <v>9.5785623789830993E-2</v>
      </c>
      <c r="D1195" s="2">
        <v>303.636363636363</v>
      </c>
      <c r="E1195" s="2">
        <v>4655</v>
      </c>
      <c r="F1195" s="27">
        <v>9.5194274028629858E-2</v>
      </c>
      <c r="G1195" s="14">
        <v>329.09090909090901</v>
      </c>
      <c r="H1195" s="2">
        <v>4783</v>
      </c>
      <c r="I1195" s="27">
        <v>9.9442804274606014E-2</v>
      </c>
      <c r="J1195" s="14">
        <v>339.39395100000002</v>
      </c>
      <c r="K1195" s="27">
        <v>0.19366109308709759</v>
      </c>
      <c r="L1195" s="2">
        <v>9174</v>
      </c>
      <c r="M1195" s="27">
        <v>9.5789001075459679E-2</v>
      </c>
      <c r="N1195" s="2">
        <v>466.666666666666</v>
      </c>
      <c r="O1195" s="2">
        <v>10695</v>
      </c>
      <c r="P1195" s="27">
        <v>9.5003331112591599E-2</v>
      </c>
      <c r="Q1195" s="14">
        <v>450.30303030303003</v>
      </c>
      <c r="R1195" s="2">
        <v>11151</v>
      </c>
      <c r="S1195" s="27">
        <v>9.9170246258104111E-2</v>
      </c>
      <c r="T1195" s="14">
        <v>513.33330000000001</v>
      </c>
      <c r="U1195" s="27">
        <v>0.21550032701111838</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1968</v>
      </c>
      <c r="B1196" s="2">
        <v>11285</v>
      </c>
      <c r="C1196" s="27">
        <v>0.26976310568211698</v>
      </c>
      <c r="D1196" s="2">
        <v>459.39393939393898</v>
      </c>
      <c r="E1196" s="2">
        <v>13194</v>
      </c>
      <c r="F1196" s="27">
        <v>0.26981595092024541</v>
      </c>
      <c r="G1196" s="14">
        <v>497.575757575757</v>
      </c>
      <c r="H1196" s="2">
        <v>11602</v>
      </c>
      <c r="I1196" s="27">
        <v>0.24121585097093434</v>
      </c>
      <c r="J1196" s="14">
        <v>465.45455900000002</v>
      </c>
      <c r="K1196" s="27">
        <v>2.8090385467434649E-2</v>
      </c>
      <c r="L1196" s="2">
        <v>25281</v>
      </c>
      <c r="M1196" s="27">
        <v>0.26396792415398912</v>
      </c>
      <c r="N1196" s="2">
        <v>725.45454545454504</v>
      </c>
      <c r="O1196" s="2">
        <v>30205</v>
      </c>
      <c r="P1196" s="27">
        <v>0.26831001554519207</v>
      </c>
      <c r="Q1196" s="14">
        <v>693.33333333333303</v>
      </c>
      <c r="R1196" s="2">
        <v>28056</v>
      </c>
      <c r="S1196" s="27">
        <v>0.24951308663055949</v>
      </c>
      <c r="T1196" s="14">
        <v>713.93939999999998</v>
      </c>
      <c r="U1196" s="27">
        <v>0.10976622760175626</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1969</v>
      </c>
      <c r="B1197" s="2">
        <v>1700</v>
      </c>
      <c r="C1197" s="27">
        <v>4.0637774006167381E-2</v>
      </c>
      <c r="D1197" s="2">
        <v>196.363636363636</v>
      </c>
      <c r="E1197" s="2">
        <v>1940</v>
      </c>
      <c r="F1197" s="27">
        <v>3.9672801635991822E-2</v>
      </c>
      <c r="G1197" s="14">
        <v>176.363636363636</v>
      </c>
      <c r="H1197" s="2">
        <v>2554</v>
      </c>
      <c r="I1197" s="27">
        <v>5.3099920994635952E-2</v>
      </c>
      <c r="J1197" s="14">
        <v>332.121216</v>
      </c>
      <c r="K1197" s="27">
        <v>0.50235294117647056</v>
      </c>
      <c r="L1197" s="2">
        <v>5972</v>
      </c>
      <c r="M1197" s="27">
        <v>6.2355778768546456E-2</v>
      </c>
      <c r="N1197" s="2">
        <v>307.27272727272702</v>
      </c>
      <c r="O1197" s="2">
        <v>7061</v>
      </c>
      <c r="P1197" s="27">
        <v>6.2722629358205634E-2</v>
      </c>
      <c r="Q1197" s="14">
        <v>347.27272727272702</v>
      </c>
      <c r="R1197" s="2">
        <v>7887</v>
      </c>
      <c r="S1197" s="27">
        <v>7.0142205384061254E-2</v>
      </c>
      <c r="T1197" s="14">
        <v>521.21209999999996</v>
      </c>
      <c r="U1197" s="27">
        <v>0.32066309444072338</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122" t="s">
        <v>1970</v>
      </c>
      <c r="B1199" s="122"/>
      <c r="C1199" s="122"/>
      <c r="D1199" s="122"/>
      <c r="E1199" s="122"/>
      <c r="F1199" s="122"/>
      <c r="G1199" s="122"/>
      <c r="H1199" s="122"/>
      <c r="I1199" s="122"/>
      <c r="J1199" s="122"/>
      <c r="K1199" s="122"/>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211" t="s">
        <v>1702</v>
      </c>
      <c r="C1200" s="211"/>
      <c r="D1200" s="211" t="s">
        <v>1703</v>
      </c>
      <c r="E1200" s="211" t="s">
        <v>1702</v>
      </c>
      <c r="F1200" s="211"/>
      <c r="G1200" s="211" t="s">
        <v>1703</v>
      </c>
      <c r="H1200" s="211" t="s">
        <v>1702</v>
      </c>
      <c r="I1200" s="211"/>
      <c r="J1200" s="211" t="s">
        <v>1703</v>
      </c>
      <c r="K1200" t="s">
        <v>172</v>
      </c>
      <c r="L1200" s="211" t="s">
        <v>1702</v>
      </c>
      <c r="M1200" s="211"/>
      <c r="N1200" s="211" t="s">
        <v>1703</v>
      </c>
      <c r="O1200" s="211" t="s">
        <v>1702</v>
      </c>
      <c r="P1200" s="211"/>
      <c r="Q1200" s="211" t="s">
        <v>1703</v>
      </c>
      <c r="R1200" s="211" t="s">
        <v>1702</v>
      </c>
      <c r="S1200" s="211"/>
      <c r="T1200" s="211" t="s">
        <v>1703</v>
      </c>
      <c r="U1200" t="s">
        <v>172</v>
      </c>
      <c r="V1200" s="211" t="s">
        <v>1702</v>
      </c>
      <c r="W1200" s="211"/>
      <c r="X1200" s="211" t="s">
        <v>1703</v>
      </c>
      <c r="Y1200" s="211" t="s">
        <v>1702</v>
      </c>
      <c r="Z1200" s="211"/>
      <c r="AA1200" s="211" t="s">
        <v>1703</v>
      </c>
      <c r="AB1200" s="211" t="s">
        <v>1702</v>
      </c>
      <c r="AC1200" s="211"/>
      <c r="AD1200" s="211" t="s">
        <v>1703</v>
      </c>
      <c r="AE1200" t="s">
        <v>172</v>
      </c>
    </row>
    <row r="1201" spans="1:31" x14ac:dyDescent="0.3">
      <c r="A1201" t="s">
        <v>1971</v>
      </c>
      <c r="B1201" s="28">
        <v>0.32200000000000001</v>
      </c>
      <c r="C1201" s="27" t="s">
        <v>172</v>
      </c>
      <c r="D1201" s="28">
        <v>5.4545454545453995E-3</v>
      </c>
      <c r="E1201" s="14">
        <v>32</v>
      </c>
      <c r="F1201" s="27" t="s">
        <v>172</v>
      </c>
      <c r="G1201" s="14">
        <v>0.66666666666665997</v>
      </c>
      <c r="H1201" s="14">
        <v>31.5</v>
      </c>
      <c r="I1201" s="27" t="s">
        <v>172</v>
      </c>
      <c r="J1201" s="14">
        <v>0.66666669999999995</v>
      </c>
      <c r="K1201" s="27">
        <v>-2.1739130434782695E-2</v>
      </c>
      <c r="L1201" s="28">
        <v>0.32400000000000001</v>
      </c>
      <c r="M1201" s="27" t="s">
        <v>172</v>
      </c>
      <c r="N1201" s="28">
        <v>4.8484848484847999E-3</v>
      </c>
      <c r="O1201" s="14">
        <v>32.700000000000003</v>
      </c>
      <c r="P1201" s="27" t="s">
        <v>172</v>
      </c>
      <c r="Q1201" s="14">
        <v>0.42424242424241998</v>
      </c>
      <c r="R1201" s="14">
        <v>32.5</v>
      </c>
      <c r="S1201" s="27" t="s">
        <v>172</v>
      </c>
      <c r="T1201" s="14">
        <v>0.42424243699999997</v>
      </c>
      <c r="U1201" s="27">
        <v>3.0864197530864638E-3</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122" t="s">
        <v>1972</v>
      </c>
      <c r="B1203" s="122"/>
      <c r="C1203" s="122"/>
      <c r="D1203" s="122"/>
      <c r="E1203" s="122"/>
      <c r="F1203" s="122"/>
      <c r="G1203" s="122"/>
      <c r="H1203" s="122"/>
      <c r="I1203" s="122"/>
      <c r="J1203" s="122"/>
      <c r="K1203" s="122"/>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211" t="s">
        <v>1702</v>
      </c>
      <c r="C1204" s="211"/>
      <c r="D1204" s="211" t="s">
        <v>1703</v>
      </c>
      <c r="E1204" s="211" t="s">
        <v>1702</v>
      </c>
      <c r="F1204" s="211"/>
      <c r="G1204" s="211" t="s">
        <v>1703</v>
      </c>
      <c r="H1204" s="211" t="s">
        <v>1702</v>
      </c>
      <c r="I1204" s="211"/>
      <c r="J1204" s="211" t="s">
        <v>1703</v>
      </c>
      <c r="K1204" t="s">
        <v>172</v>
      </c>
      <c r="L1204" s="211" t="s">
        <v>1702</v>
      </c>
      <c r="M1204" s="211"/>
      <c r="N1204" s="211" t="s">
        <v>1703</v>
      </c>
      <c r="O1204" s="211" t="s">
        <v>1702</v>
      </c>
      <c r="P1204" s="211"/>
      <c r="Q1204" s="211" t="s">
        <v>1703</v>
      </c>
      <c r="R1204" s="211" t="s">
        <v>1702</v>
      </c>
      <c r="S1204" s="211"/>
      <c r="T1204" s="211" t="s">
        <v>1703</v>
      </c>
      <c r="U1204" t="s">
        <v>172</v>
      </c>
      <c r="V1204" s="211" t="s">
        <v>1702</v>
      </c>
      <c r="W1204" s="211"/>
      <c r="X1204" s="211" t="s">
        <v>1703</v>
      </c>
      <c r="Y1204" s="211" t="s">
        <v>1702</v>
      </c>
      <c r="Z1204" s="211"/>
      <c r="AA1204" s="211" t="s">
        <v>1703</v>
      </c>
      <c r="AB1204" s="211" t="s">
        <v>1702</v>
      </c>
      <c r="AC1204" s="211"/>
      <c r="AD1204" s="211" t="s">
        <v>1703</v>
      </c>
      <c r="AE1204" t="s">
        <v>172</v>
      </c>
    </row>
    <row r="1205" spans="1:31" x14ac:dyDescent="0.3">
      <c r="A1205" t="s">
        <v>1690</v>
      </c>
      <c r="B1205" s="15">
        <v>245100</v>
      </c>
      <c r="C1205" s="27" t="s">
        <v>172</v>
      </c>
      <c r="D1205" s="15">
        <v>1951.5151515151499</v>
      </c>
      <c r="E1205" s="2">
        <v>199600</v>
      </c>
      <c r="F1205" s="27" t="s">
        <v>172</v>
      </c>
      <c r="G1205" s="14">
        <v>2062.4242424242402</v>
      </c>
      <c r="H1205" s="2">
        <v>258700</v>
      </c>
      <c r="I1205" s="27" t="s">
        <v>172</v>
      </c>
      <c r="J1205" s="14">
        <v>1862.42419</v>
      </c>
      <c r="K1205" s="27">
        <v>5.5487556099551201E-2</v>
      </c>
      <c r="L1205" s="15">
        <v>217100</v>
      </c>
      <c r="M1205" s="27" t="s">
        <v>172</v>
      </c>
      <c r="N1205" s="15">
        <v>1361.8181818181799</v>
      </c>
      <c r="O1205" s="2">
        <v>167400</v>
      </c>
      <c r="P1205" s="27" t="s">
        <v>172</v>
      </c>
      <c r="Q1205" s="14">
        <v>981.21212121212102</v>
      </c>
      <c r="R1205" s="2">
        <v>226600</v>
      </c>
      <c r="S1205" s="27" t="s">
        <v>172</v>
      </c>
      <c r="T1205" s="14">
        <v>1515.75757</v>
      </c>
      <c r="U1205" s="27">
        <v>4.3758636573007832E-2</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23"/>
      <c r="C1206" s="123"/>
      <c r="D1206" s="123"/>
      <c r="E1206" s="123"/>
      <c r="F1206" s="123"/>
      <c r="G1206" s="123"/>
      <c r="H1206" s="123"/>
      <c r="I1206" s="123"/>
      <c r="J1206" s="123"/>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122" t="s">
        <v>1973</v>
      </c>
      <c r="B1207" s="122"/>
      <c r="C1207" s="122"/>
      <c r="D1207" s="122"/>
      <c r="E1207" s="122"/>
      <c r="F1207" s="122"/>
      <c r="G1207" s="122"/>
      <c r="H1207" s="122"/>
      <c r="I1207" s="122"/>
      <c r="J1207" s="122"/>
      <c r="K1207" s="122"/>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211" t="s">
        <v>1702</v>
      </c>
      <c r="C1208" s="211"/>
      <c r="D1208" s="211" t="s">
        <v>1703</v>
      </c>
      <c r="E1208" s="211" t="s">
        <v>1702</v>
      </c>
      <c r="F1208" s="211"/>
      <c r="G1208" s="211" t="s">
        <v>1703</v>
      </c>
      <c r="H1208" s="211" t="s">
        <v>1702</v>
      </c>
      <c r="I1208" s="211"/>
      <c r="J1208" s="211" t="s">
        <v>1703</v>
      </c>
      <c r="K1208" t="s">
        <v>172</v>
      </c>
      <c r="L1208" s="211" t="s">
        <v>1702</v>
      </c>
      <c r="M1208" s="211"/>
      <c r="N1208" s="211" t="s">
        <v>1703</v>
      </c>
      <c r="O1208" s="211" t="s">
        <v>1702</v>
      </c>
      <c r="P1208" s="211"/>
      <c r="Q1208" s="211" t="s">
        <v>1703</v>
      </c>
      <c r="R1208" s="211" t="s">
        <v>1702</v>
      </c>
      <c r="S1208" s="211"/>
      <c r="T1208" s="211" t="s">
        <v>1703</v>
      </c>
      <c r="U1208" t="s">
        <v>172</v>
      </c>
      <c r="V1208" s="211" t="s">
        <v>1702</v>
      </c>
      <c r="W1208" s="211"/>
      <c r="X1208" s="211" t="s">
        <v>1703</v>
      </c>
      <c r="Y1208" s="211" t="s">
        <v>1702</v>
      </c>
      <c r="Z1208" s="211"/>
      <c r="AA1208" s="211" t="s">
        <v>1703</v>
      </c>
      <c r="AB1208" s="211" t="s">
        <v>1702</v>
      </c>
      <c r="AC1208" s="211"/>
      <c r="AD1208" s="211" t="s">
        <v>1703</v>
      </c>
      <c r="AE1208" t="s">
        <v>172</v>
      </c>
    </row>
    <row r="1209" spans="1:31" x14ac:dyDescent="0.3">
      <c r="A1209" t="s">
        <v>1974</v>
      </c>
      <c r="B1209" s="15">
        <v>1557</v>
      </c>
      <c r="C1209" s="27" t="s">
        <v>172</v>
      </c>
      <c r="D1209" s="15">
        <v>18.181818181818102</v>
      </c>
      <c r="E1209" s="2">
        <v>1365</v>
      </c>
      <c r="F1209" s="27" t="s">
        <v>172</v>
      </c>
      <c r="G1209" s="14">
        <v>15.151515151515101</v>
      </c>
      <c r="H1209" s="2">
        <v>1484</v>
      </c>
      <c r="I1209" s="27" t="s">
        <v>172</v>
      </c>
      <c r="J1209" s="14">
        <v>20.606059999999999</v>
      </c>
      <c r="K1209" s="27">
        <v>-4.6885035324341684E-2</v>
      </c>
      <c r="L1209" s="15">
        <v>1243</v>
      </c>
      <c r="M1209" s="27" t="s">
        <v>172</v>
      </c>
      <c r="N1209" s="15">
        <v>10.909090909090899</v>
      </c>
      <c r="O1209" s="2">
        <v>1132</v>
      </c>
      <c r="P1209" s="27" t="s">
        <v>172</v>
      </c>
      <c r="Q1209" s="14">
        <v>9.6969696969696901</v>
      </c>
      <c r="R1209" s="2">
        <v>1215</v>
      </c>
      <c r="S1209" s="27" t="s">
        <v>172</v>
      </c>
      <c r="T1209" s="14">
        <v>12.121212</v>
      </c>
      <c r="U1209" s="27">
        <v>-2.252614641995173E-2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1975</v>
      </c>
      <c r="B1210" s="15">
        <v>1779</v>
      </c>
      <c r="C1210" s="27" t="s">
        <v>172</v>
      </c>
      <c r="D1210" s="15">
        <v>16.363636363636299</v>
      </c>
      <c r="E1210" s="2">
        <v>1593</v>
      </c>
      <c r="F1210" s="27" t="s">
        <v>172</v>
      </c>
      <c r="G1210" s="14">
        <v>14.545454545454501</v>
      </c>
      <c r="H1210" s="2">
        <v>1753</v>
      </c>
      <c r="I1210" s="27" t="s">
        <v>172</v>
      </c>
      <c r="J1210" s="14">
        <v>17.575758</v>
      </c>
      <c r="K1210" s="27">
        <v>-1.4614952220348511E-2</v>
      </c>
      <c r="L1210" s="15">
        <v>1566</v>
      </c>
      <c r="M1210" s="27" t="s">
        <v>172</v>
      </c>
      <c r="N1210" s="15">
        <v>10.909090909090899</v>
      </c>
      <c r="O1210" s="2">
        <v>1435</v>
      </c>
      <c r="P1210" s="27" t="s">
        <v>172</v>
      </c>
      <c r="Q1210" s="14">
        <v>9.6969696969696901</v>
      </c>
      <c r="R1210" s="2">
        <v>1586</v>
      </c>
      <c r="S1210" s="27" t="s">
        <v>172</v>
      </c>
      <c r="T1210" s="14">
        <v>12.121212</v>
      </c>
      <c r="U1210" s="27">
        <v>1.277139208173691E-2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1976</v>
      </c>
      <c r="B1211" s="15">
        <v>428</v>
      </c>
      <c r="C1211" s="27" t="s">
        <v>172</v>
      </c>
      <c r="D1211" s="15">
        <v>7.8787878787878798</v>
      </c>
      <c r="E1211" s="2">
        <v>450</v>
      </c>
      <c r="F1211" s="27" t="s">
        <v>172</v>
      </c>
      <c r="G1211" s="14">
        <v>7.8787878787878798</v>
      </c>
      <c r="H1211" s="2">
        <v>529</v>
      </c>
      <c r="I1211" s="27" t="s">
        <v>172</v>
      </c>
      <c r="J1211" s="14">
        <v>10.30303</v>
      </c>
      <c r="K1211" s="27">
        <v>0.23598130841121495</v>
      </c>
      <c r="L1211" s="15">
        <v>361</v>
      </c>
      <c r="M1211" s="27" t="s">
        <v>172</v>
      </c>
      <c r="N1211" s="15">
        <v>4.8484848484848397</v>
      </c>
      <c r="O1211" s="2">
        <v>392</v>
      </c>
      <c r="P1211" s="27" t="s">
        <v>172</v>
      </c>
      <c r="Q1211" s="14">
        <v>4.2424242424242404</v>
      </c>
      <c r="R1211" s="2">
        <v>468</v>
      </c>
      <c r="S1211" s="27" t="s">
        <v>172</v>
      </c>
      <c r="T1211" s="14">
        <v>5.4545455</v>
      </c>
      <c r="U1211" s="27">
        <v>0.296398891966759</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122" t="s">
        <v>1977</v>
      </c>
      <c r="B1213" s="122"/>
      <c r="C1213" s="122"/>
      <c r="D1213" s="122"/>
      <c r="E1213" s="122"/>
      <c r="F1213" s="122"/>
      <c r="G1213" s="122"/>
      <c r="H1213" s="122"/>
      <c r="I1213" s="122"/>
      <c r="J1213" s="122"/>
      <c r="K1213" s="122"/>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211" t="s">
        <v>1702</v>
      </c>
      <c r="C1214" s="211"/>
      <c r="D1214" s="211" t="s">
        <v>1703</v>
      </c>
      <c r="E1214" s="211" t="s">
        <v>1702</v>
      </c>
      <c r="F1214" s="211"/>
      <c r="G1214" s="211" t="s">
        <v>1703</v>
      </c>
      <c r="H1214" s="211" t="s">
        <v>1702</v>
      </c>
      <c r="I1214" s="211"/>
      <c r="J1214" s="211" t="s">
        <v>1703</v>
      </c>
      <c r="K1214" t="s">
        <v>172</v>
      </c>
      <c r="L1214" s="211" t="s">
        <v>1702</v>
      </c>
      <c r="M1214" s="211"/>
      <c r="N1214" s="211" t="s">
        <v>1703</v>
      </c>
      <c r="O1214" s="211" t="s">
        <v>1702</v>
      </c>
      <c r="P1214" s="211"/>
      <c r="Q1214" s="211" t="s">
        <v>1703</v>
      </c>
      <c r="R1214" s="211" t="s">
        <v>1702</v>
      </c>
      <c r="S1214" s="211"/>
      <c r="T1214" s="211" t="s">
        <v>1703</v>
      </c>
      <c r="U1214" t="s">
        <v>172</v>
      </c>
      <c r="V1214" s="211" t="s">
        <v>1702</v>
      </c>
      <c r="W1214" s="211"/>
      <c r="X1214" s="211" t="s">
        <v>1703</v>
      </c>
      <c r="Y1214" s="211" t="s">
        <v>1702</v>
      </c>
      <c r="Z1214" s="211"/>
      <c r="AA1214" s="211" t="s">
        <v>1703</v>
      </c>
      <c r="AB1214" s="211" t="s">
        <v>1702</v>
      </c>
      <c r="AC1214" s="211"/>
      <c r="AD1214" s="211" t="s">
        <v>1703</v>
      </c>
      <c r="AE1214" t="s">
        <v>172</v>
      </c>
    </row>
    <row r="1215" spans="1:31" x14ac:dyDescent="0.3">
      <c r="A1215" t="s">
        <v>174</v>
      </c>
      <c r="B1215" s="2">
        <v>63815</v>
      </c>
      <c r="C1215" s="27" t="s">
        <v>172</v>
      </c>
      <c r="D1215" s="2">
        <v>704.24242424242402</v>
      </c>
      <c r="E1215" s="2">
        <v>63539</v>
      </c>
      <c r="F1215" s="27" t="s">
        <v>172</v>
      </c>
      <c r="G1215" s="14">
        <v>826.66666666666595</v>
      </c>
      <c r="H1215" s="2">
        <v>70470</v>
      </c>
      <c r="I1215" s="27" t="s">
        <v>172</v>
      </c>
      <c r="J1215" s="14">
        <v>1113.9394500000001</v>
      </c>
      <c r="K1215" s="27">
        <v>0.10428582621640681</v>
      </c>
      <c r="L1215" s="2">
        <v>152284</v>
      </c>
      <c r="M1215" s="27" t="s">
        <v>172</v>
      </c>
      <c r="N1215" s="2">
        <v>1058.7878787878701</v>
      </c>
      <c r="O1215" s="2">
        <v>147125</v>
      </c>
      <c r="P1215" s="27" t="s">
        <v>172</v>
      </c>
      <c r="Q1215" s="14">
        <v>1218.7878787878701</v>
      </c>
      <c r="R1215" s="2">
        <v>161113</v>
      </c>
      <c r="S1215" s="27" t="s">
        <v>172</v>
      </c>
      <c r="T1215" s="14">
        <v>1397.57581</v>
      </c>
      <c r="U1215" s="27">
        <v>5.797720049381419E-2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1978</v>
      </c>
      <c r="B1216" s="2">
        <v>52109</v>
      </c>
      <c r="C1216" s="27">
        <v>0.81656350387839849</v>
      </c>
      <c r="D1216" s="2">
        <v>660</v>
      </c>
      <c r="E1216" s="2">
        <v>49396</v>
      </c>
      <c r="F1216" s="27">
        <v>0.77741229795873401</v>
      </c>
      <c r="G1216" s="14">
        <v>732.12121212121201</v>
      </c>
      <c r="H1216" s="2">
        <v>52267</v>
      </c>
      <c r="I1216" s="27">
        <v>0.74169149992904781</v>
      </c>
      <c r="J1216" s="14">
        <v>896.36364700000001</v>
      </c>
      <c r="K1216" s="27">
        <v>3.0321057782724675E-3</v>
      </c>
      <c r="L1216" s="2">
        <v>113673</v>
      </c>
      <c r="M1216" s="27">
        <v>0.74645399385358935</v>
      </c>
      <c r="N1216" s="2">
        <v>956.969696969697</v>
      </c>
      <c r="O1216" s="2">
        <v>104644</v>
      </c>
      <c r="P1216" s="27">
        <v>0.71125913338997448</v>
      </c>
      <c r="Q1216" s="14">
        <v>1049.69696969696</v>
      </c>
      <c r="R1216" s="2">
        <v>109460</v>
      </c>
      <c r="S1216" s="27">
        <v>0.67939893118494477</v>
      </c>
      <c r="T1216" s="14">
        <v>1295.75757</v>
      </c>
      <c r="U1216" s="27">
        <v>-3.7062451065776394E-2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1979</v>
      </c>
      <c r="B1217" s="2">
        <v>1965</v>
      </c>
      <c r="C1217" s="27">
        <v>3.0792133510930034E-2</v>
      </c>
      <c r="D1217" s="2">
        <v>172.72727272727201</v>
      </c>
      <c r="E1217" s="2">
        <v>3133</v>
      </c>
      <c r="F1217" s="27">
        <v>4.9308298840082469E-2</v>
      </c>
      <c r="G1217" s="14">
        <v>241.21212121212099</v>
      </c>
      <c r="H1217" s="2">
        <v>2800</v>
      </c>
      <c r="I1217" s="27">
        <v>3.9733219809848161E-2</v>
      </c>
      <c r="J1217" s="14">
        <v>200</v>
      </c>
      <c r="K1217" s="27">
        <v>0.42493638676844786</v>
      </c>
      <c r="L1217" s="2">
        <v>5511</v>
      </c>
      <c r="M1217" s="27">
        <v>3.6188962727535391E-2</v>
      </c>
      <c r="N1217" s="2">
        <v>306.06060606060601</v>
      </c>
      <c r="O1217" s="2">
        <v>6362</v>
      </c>
      <c r="P1217" s="27">
        <v>4.3242141036533559E-2</v>
      </c>
      <c r="Q1217" s="14">
        <v>344.84848484848402</v>
      </c>
      <c r="R1217" s="2">
        <v>7008</v>
      </c>
      <c r="S1217" s="27">
        <v>4.3497421064718551E-2</v>
      </c>
      <c r="T1217" s="14">
        <v>401.21212800000001</v>
      </c>
      <c r="U1217" s="27">
        <v>0.27163854109961894</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1980</v>
      </c>
      <c r="B1218" s="2">
        <v>4940</v>
      </c>
      <c r="C1218" s="27">
        <v>7.7411266943508583E-2</v>
      </c>
      <c r="D1218" s="2">
        <v>303.636363636363</v>
      </c>
      <c r="E1218" s="2">
        <v>5598</v>
      </c>
      <c r="F1218" s="27">
        <v>8.8103369584035002E-2</v>
      </c>
      <c r="G1218" s="14">
        <v>350.30303030303003</v>
      </c>
      <c r="H1218" s="2">
        <v>7172</v>
      </c>
      <c r="I1218" s="27">
        <v>0.1017738044557968</v>
      </c>
      <c r="J1218" s="14">
        <v>404.24243200000001</v>
      </c>
      <c r="K1218" s="27">
        <v>0.45182186234817812</v>
      </c>
      <c r="L1218" s="2">
        <v>11435</v>
      </c>
      <c r="M1218" s="27">
        <v>7.5089963489270051E-2</v>
      </c>
      <c r="N1218" s="2">
        <v>393.93939393939399</v>
      </c>
      <c r="O1218" s="2">
        <v>13734</v>
      </c>
      <c r="P1218" s="27">
        <v>9.3349192863211555E-2</v>
      </c>
      <c r="Q1218" s="14">
        <v>544.24242424242402</v>
      </c>
      <c r="R1218" s="2">
        <v>15652</v>
      </c>
      <c r="S1218" s="27">
        <v>9.7149205836897082E-2</v>
      </c>
      <c r="T1218" s="14">
        <v>609.09090000000003</v>
      </c>
      <c r="U1218" s="27">
        <v>0.36878006121556622</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1981</v>
      </c>
      <c r="B1219" s="2">
        <v>7039</v>
      </c>
      <c r="C1219" s="27">
        <v>0.11030322024602367</v>
      </c>
      <c r="D1219" s="2">
        <v>305.45454545454498</v>
      </c>
      <c r="E1219" s="2">
        <v>8884</v>
      </c>
      <c r="F1219" s="27">
        <v>0.1398196383323628</v>
      </c>
      <c r="G1219" s="14">
        <v>387.87878787878702</v>
      </c>
      <c r="H1219" s="2">
        <v>10510</v>
      </c>
      <c r="I1219" s="27">
        <v>0.14914147864339436</v>
      </c>
      <c r="J1219" s="14">
        <v>633.33330000000001</v>
      </c>
      <c r="K1219" s="27">
        <v>0.49310981673533172</v>
      </c>
      <c r="L1219" s="2">
        <v>15746</v>
      </c>
      <c r="M1219" s="27">
        <v>0.10339891255811511</v>
      </c>
      <c r="N1219" s="2">
        <v>481.81818181818102</v>
      </c>
      <c r="O1219" s="2">
        <v>18767</v>
      </c>
      <c r="P1219" s="27">
        <v>0.12755819881053526</v>
      </c>
      <c r="Q1219" s="14">
        <v>604.24242424242402</v>
      </c>
      <c r="R1219" s="2">
        <v>20122</v>
      </c>
      <c r="S1219" s="27">
        <v>0.12489370814273212</v>
      </c>
      <c r="T1219" s="14">
        <v>713.93939999999998</v>
      </c>
      <c r="U1219" s="27">
        <v>0.27791185062873108</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1982</v>
      </c>
      <c r="B1220" s="2">
        <v>6930</v>
      </c>
      <c r="C1220" s="27">
        <v>0.1085951578782418</v>
      </c>
      <c r="D1220" s="2">
        <v>305.45454545454498</v>
      </c>
      <c r="E1220" s="2">
        <v>7990</v>
      </c>
      <c r="F1220" s="27">
        <v>0.12574953965281166</v>
      </c>
      <c r="G1220" s="14">
        <v>389.09090909090901</v>
      </c>
      <c r="H1220" s="2">
        <v>8318</v>
      </c>
      <c r="I1220" s="27">
        <v>0.11803604370654179</v>
      </c>
      <c r="J1220" s="14">
        <v>512.72730000000001</v>
      </c>
      <c r="K1220" s="27">
        <v>0.20028860028860029</v>
      </c>
      <c r="L1220" s="2">
        <v>15385</v>
      </c>
      <c r="M1220" s="27">
        <v>0.10102834178245909</v>
      </c>
      <c r="N1220" s="2">
        <v>494.54545454545399</v>
      </c>
      <c r="O1220" s="2">
        <v>15211</v>
      </c>
      <c r="P1220" s="27">
        <v>0.10338827527612575</v>
      </c>
      <c r="Q1220" s="14">
        <v>493.33333333333297</v>
      </c>
      <c r="R1220" s="2">
        <v>16203</v>
      </c>
      <c r="S1220" s="27">
        <v>0.10056916574081545</v>
      </c>
      <c r="T1220" s="14">
        <v>715.75756799999999</v>
      </c>
      <c r="U1220" s="27">
        <v>5.3168670783230419E-2</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1983</v>
      </c>
      <c r="B1221" s="2">
        <v>6704</v>
      </c>
      <c r="C1221" s="27">
        <v>0.10505367076706104</v>
      </c>
      <c r="D1221" s="2">
        <v>320</v>
      </c>
      <c r="E1221" s="2">
        <v>6513</v>
      </c>
      <c r="F1221" s="27">
        <v>0.10250397393726687</v>
      </c>
      <c r="G1221" s="14">
        <v>387.87878787878702</v>
      </c>
      <c r="H1221" s="2">
        <v>5875</v>
      </c>
      <c r="I1221" s="27">
        <v>8.3368809422449272E-2</v>
      </c>
      <c r="J1221" s="14">
        <v>467.878784</v>
      </c>
      <c r="K1221" s="27">
        <v>-0.12365751789976134</v>
      </c>
      <c r="L1221" s="2">
        <v>14110</v>
      </c>
      <c r="M1221" s="27">
        <v>9.2655827270100605E-2</v>
      </c>
      <c r="N1221" s="2">
        <v>455.15151515151501</v>
      </c>
      <c r="O1221" s="2">
        <v>13493</v>
      </c>
      <c r="P1221" s="27">
        <v>9.1711129991503826E-2</v>
      </c>
      <c r="Q1221" s="14">
        <v>580.60606060606005</v>
      </c>
      <c r="R1221" s="2">
        <v>11800</v>
      </c>
      <c r="S1221" s="27">
        <v>7.3240520628378838E-2</v>
      </c>
      <c r="T1221" s="14">
        <v>636.96969999999999</v>
      </c>
      <c r="U1221" s="27">
        <v>-0.16371367824238128</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1984</v>
      </c>
      <c r="B1222" s="2">
        <v>5213</v>
      </c>
      <c r="C1222" s="27">
        <v>8.1689258011439322E-2</v>
      </c>
      <c r="D1222" s="2">
        <v>309.09090909090901</v>
      </c>
      <c r="E1222" s="2">
        <v>4255</v>
      </c>
      <c r="F1222" s="27">
        <v>6.6966744833881556E-2</v>
      </c>
      <c r="G1222" s="14">
        <v>324.84848484848402</v>
      </c>
      <c r="H1222" s="2">
        <v>4589</v>
      </c>
      <c r="I1222" s="27">
        <v>6.5119909181211869E-2</v>
      </c>
      <c r="J1222" s="14">
        <v>351.51513699999998</v>
      </c>
      <c r="K1222" s="27">
        <v>-0.11970074812967581</v>
      </c>
      <c r="L1222" s="2">
        <v>10655</v>
      </c>
      <c r="M1222" s="27">
        <v>6.9967954611121319E-2</v>
      </c>
      <c r="N1222" s="2">
        <v>383.636363636363</v>
      </c>
      <c r="O1222" s="2">
        <v>8442</v>
      </c>
      <c r="P1222" s="27">
        <v>5.7379779099405268E-2</v>
      </c>
      <c r="Q1222" s="14">
        <v>415.15151515151501</v>
      </c>
      <c r="R1222" s="2">
        <v>9429</v>
      </c>
      <c r="S1222" s="27">
        <v>5.8524141441100345E-2</v>
      </c>
      <c r="T1222" s="14">
        <v>530.90909999999997</v>
      </c>
      <c r="U1222" s="27">
        <v>-0.11506335053965275</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1985</v>
      </c>
      <c r="B1223" s="2">
        <v>3771</v>
      </c>
      <c r="C1223" s="27">
        <v>5.9092689806471831E-2</v>
      </c>
      <c r="D1223" s="2">
        <v>214.54545454545399</v>
      </c>
      <c r="E1223" s="2">
        <v>2909</v>
      </c>
      <c r="F1223" s="27">
        <v>4.5782904987488E-2</v>
      </c>
      <c r="G1223" s="14">
        <v>254.54545454545399</v>
      </c>
      <c r="H1223" s="2">
        <v>2926</v>
      </c>
      <c r="I1223" s="27">
        <v>4.1521214701291331E-2</v>
      </c>
      <c r="J1223" s="14">
        <v>343.63635299999999</v>
      </c>
      <c r="K1223" s="27">
        <v>-0.22407849376823125</v>
      </c>
      <c r="L1223" s="2">
        <v>7387</v>
      </c>
      <c r="M1223" s="27">
        <v>4.8508050747287965E-2</v>
      </c>
      <c r="N1223" s="2">
        <v>343.636363636363</v>
      </c>
      <c r="O1223" s="2">
        <v>6100</v>
      </c>
      <c r="P1223" s="27">
        <v>4.1461342395921835E-2</v>
      </c>
      <c r="Q1223" s="14">
        <v>340</v>
      </c>
      <c r="R1223" s="2">
        <v>6681</v>
      </c>
      <c r="S1223" s="27">
        <v>4.1467789687982967E-2</v>
      </c>
      <c r="T1223" s="14">
        <v>513.33330000000001</v>
      </c>
      <c r="U1223" s="27">
        <v>-9.557330445377013E-2</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1986</v>
      </c>
      <c r="B1224" s="2">
        <v>5574</v>
      </c>
      <c r="C1224" s="27">
        <v>8.7346235211157253E-2</v>
      </c>
      <c r="D1224" s="2">
        <v>300</v>
      </c>
      <c r="E1224" s="2">
        <v>3435</v>
      </c>
      <c r="F1224" s="27">
        <v>5.4061285194919657E-2</v>
      </c>
      <c r="G1224" s="14">
        <v>230.30303030303</v>
      </c>
      <c r="H1224" s="2">
        <v>3719</v>
      </c>
      <c r="I1224" s="27">
        <v>5.2774230168866183E-2</v>
      </c>
      <c r="J1224" s="14">
        <v>284.84848</v>
      </c>
      <c r="K1224" s="27">
        <v>-0.33279512020093288</v>
      </c>
      <c r="L1224" s="2">
        <v>11565</v>
      </c>
      <c r="M1224" s="27">
        <v>7.5943631635628173E-2</v>
      </c>
      <c r="N1224" s="2">
        <v>414.54545454545399</v>
      </c>
      <c r="O1224" s="2">
        <v>7654</v>
      </c>
      <c r="P1224" s="27">
        <v>5.2023789294817331E-2</v>
      </c>
      <c r="Q1224" s="14">
        <v>370.90909090909003</v>
      </c>
      <c r="R1224" s="2">
        <v>7952</v>
      </c>
      <c r="S1224" s="27">
        <v>4.9356662714988855E-2</v>
      </c>
      <c r="T1224" s="14">
        <v>444.84848</v>
      </c>
      <c r="U1224" s="27">
        <v>-0.31240812797233031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1987</v>
      </c>
      <c r="B1225" s="2">
        <v>9874</v>
      </c>
      <c r="C1225" s="27">
        <v>0.15472851210530439</v>
      </c>
      <c r="D1225" s="2">
        <v>420</v>
      </c>
      <c r="E1225" s="2">
        <v>6445</v>
      </c>
      <c r="F1225" s="27">
        <v>0.10143376508915784</v>
      </c>
      <c r="G1225" s="14">
        <v>360</v>
      </c>
      <c r="H1225" s="2">
        <v>6158</v>
      </c>
      <c r="I1225" s="27">
        <v>8.7384702710373213E-2</v>
      </c>
      <c r="J1225" s="14">
        <v>421.21212800000001</v>
      </c>
      <c r="K1225" s="27">
        <v>-0.37634190804132062</v>
      </c>
      <c r="L1225" s="2">
        <v>21583</v>
      </c>
      <c r="M1225" s="27">
        <v>0.14172861232959472</v>
      </c>
      <c r="N1225" s="2">
        <v>694.54545454545405</v>
      </c>
      <c r="O1225" s="2">
        <v>14255</v>
      </c>
      <c r="P1225" s="27">
        <v>9.6890399320305867E-2</v>
      </c>
      <c r="Q1225" s="14">
        <v>518.78787878787796</v>
      </c>
      <c r="R1225" s="2">
        <v>14059</v>
      </c>
      <c r="S1225" s="27">
        <v>8.7261735552065942E-2</v>
      </c>
      <c r="T1225" s="14">
        <v>679.39390000000003</v>
      </c>
      <c r="U1225" s="27">
        <v>-0.3486077005050271</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1988</v>
      </c>
      <c r="B1226" s="2">
        <v>99</v>
      </c>
      <c r="C1226" s="27">
        <v>1.551359398260597E-3</v>
      </c>
      <c r="D1226" s="2">
        <v>32.727272727272698</v>
      </c>
      <c r="E1226" s="2">
        <v>234</v>
      </c>
      <c r="F1226" s="27">
        <v>3.6827775067281511E-3</v>
      </c>
      <c r="G1226" s="14">
        <v>93.939393939393895</v>
      </c>
      <c r="H1226" s="2">
        <v>200</v>
      </c>
      <c r="I1226" s="27">
        <v>2.8380871292748686E-3</v>
      </c>
      <c r="J1226" s="14">
        <v>81.818183899999994</v>
      </c>
      <c r="K1226" s="27">
        <v>1.0202020202020201</v>
      </c>
      <c r="L1226" s="2">
        <v>296</v>
      </c>
      <c r="M1226" s="27">
        <v>1.9437367024769509E-3</v>
      </c>
      <c r="N1226" s="2">
        <v>75.151515151515099</v>
      </c>
      <c r="O1226" s="2">
        <v>626</v>
      </c>
      <c r="P1226" s="27">
        <v>4.2548853016142734E-3</v>
      </c>
      <c r="Q1226" s="14">
        <v>133.333333333333</v>
      </c>
      <c r="R1226" s="2">
        <v>554</v>
      </c>
      <c r="S1226" s="27">
        <v>3.4385803752645661E-3</v>
      </c>
      <c r="T1226" s="14">
        <v>117.57576</v>
      </c>
      <c r="U1226" s="27">
        <v>0.8716216216216216</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1989</v>
      </c>
      <c r="B1227" s="2">
        <v>11706</v>
      </c>
      <c r="C1227" s="27">
        <v>0.18343649612160151</v>
      </c>
      <c r="D1227" s="2">
        <v>333.33333333333297</v>
      </c>
      <c r="E1227" s="2">
        <v>14143</v>
      </c>
      <c r="F1227" s="27">
        <v>0.22258770204126599</v>
      </c>
      <c r="G1227" s="14">
        <v>451.51515151515099</v>
      </c>
      <c r="H1227" s="2">
        <v>18203</v>
      </c>
      <c r="I1227" s="27">
        <v>0.25830850007095219</v>
      </c>
      <c r="J1227" s="14">
        <v>600</v>
      </c>
      <c r="K1227" s="27">
        <v>0.55501452246711092</v>
      </c>
      <c r="L1227" s="2">
        <v>38611</v>
      </c>
      <c r="M1227" s="27">
        <v>0.25354600614641065</v>
      </c>
      <c r="N1227" s="2">
        <v>657.57575757575705</v>
      </c>
      <c r="O1227" s="2">
        <v>42481</v>
      </c>
      <c r="P1227" s="27">
        <v>0.28874086661002552</v>
      </c>
      <c r="Q1227" s="14">
        <v>781.21212121212102</v>
      </c>
      <c r="R1227" s="2">
        <v>51653</v>
      </c>
      <c r="S1227" s="27">
        <v>0.32060106881505529</v>
      </c>
      <c r="T1227" s="14">
        <v>941.81820000000005</v>
      </c>
      <c r="U1227" s="27">
        <v>0.33777938929320661</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1979</v>
      </c>
      <c r="B1228" s="2">
        <v>5194</v>
      </c>
      <c r="C1228" s="27">
        <v>8.1391522369348893E-2</v>
      </c>
      <c r="D1228" s="2">
        <v>232.72727272727201</v>
      </c>
      <c r="E1228" s="2">
        <v>6845</v>
      </c>
      <c r="F1228" s="27">
        <v>0.10772911125450511</v>
      </c>
      <c r="G1228" s="14">
        <v>309.09090909090901</v>
      </c>
      <c r="H1228" s="2">
        <v>8671</v>
      </c>
      <c r="I1228" s="27">
        <v>0.12304526748971194</v>
      </c>
      <c r="J1228" s="14">
        <v>450.30304000000001</v>
      </c>
      <c r="K1228" s="27">
        <v>0.66942626107046588</v>
      </c>
      <c r="L1228" s="2">
        <v>17034</v>
      </c>
      <c r="M1228" s="27">
        <v>0.1118567938851094</v>
      </c>
      <c r="N1228" s="2">
        <v>443.636363636363</v>
      </c>
      <c r="O1228" s="2">
        <v>19231</v>
      </c>
      <c r="P1228" s="27">
        <v>0.13071197960917588</v>
      </c>
      <c r="Q1228" s="14">
        <v>558.78787878787796</v>
      </c>
      <c r="R1228" s="2">
        <v>22466</v>
      </c>
      <c r="S1228" s="27">
        <v>0.13944250308789483</v>
      </c>
      <c r="T1228" s="14">
        <v>735.75756799999999</v>
      </c>
      <c r="U1228" s="27">
        <v>0.31889162850769048</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1980</v>
      </c>
      <c r="B1229" s="2">
        <v>2467</v>
      </c>
      <c r="C1229" s="27">
        <v>3.865862258089791E-2</v>
      </c>
      <c r="D1229" s="2">
        <v>178.18181818181799</v>
      </c>
      <c r="E1229" s="2">
        <v>2525</v>
      </c>
      <c r="F1229" s="27">
        <v>3.9739372668754623E-2</v>
      </c>
      <c r="G1229" s="14">
        <v>206.06060606060601</v>
      </c>
      <c r="H1229" s="2">
        <v>2785</v>
      </c>
      <c r="I1229" s="27">
        <v>3.9520363275152549E-2</v>
      </c>
      <c r="J1229" s="14">
        <v>240</v>
      </c>
      <c r="K1229" s="27">
        <v>0.12890149979732468</v>
      </c>
      <c r="L1229" s="2">
        <v>7317</v>
      </c>
      <c r="M1229" s="27">
        <v>4.8048383283864356E-2</v>
      </c>
      <c r="N1229" s="2">
        <v>269.69696969696901</v>
      </c>
      <c r="O1229" s="2">
        <v>7838</v>
      </c>
      <c r="P1229" s="27">
        <v>5.3274426508071369E-2</v>
      </c>
      <c r="Q1229" s="14">
        <v>374.54545454545399</v>
      </c>
      <c r="R1229" s="2">
        <v>8927</v>
      </c>
      <c r="S1229" s="27">
        <v>5.5408315902503211E-2</v>
      </c>
      <c r="T1229" s="14">
        <v>562.42425500000002</v>
      </c>
      <c r="U1229" s="27">
        <v>0.22003553368867021</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1981</v>
      </c>
      <c r="B1230" s="2">
        <v>1176</v>
      </c>
      <c r="C1230" s="27">
        <v>1.8428269215701638E-2</v>
      </c>
      <c r="D1230" s="2">
        <v>112.72727272727199</v>
      </c>
      <c r="E1230" s="2">
        <v>1464</v>
      </c>
      <c r="F1230" s="27">
        <v>2.3040966965170998E-2</v>
      </c>
      <c r="G1230" s="14">
        <v>152.72727272727201</v>
      </c>
      <c r="H1230" s="2">
        <v>2098</v>
      </c>
      <c r="I1230" s="27">
        <v>2.9771533986093373E-2</v>
      </c>
      <c r="J1230" s="14">
        <v>223.03030000000001</v>
      </c>
      <c r="K1230" s="27">
        <v>0.78401360544217691</v>
      </c>
      <c r="L1230" s="2">
        <v>3910</v>
      </c>
      <c r="M1230" s="27">
        <v>2.5675711171232699E-2</v>
      </c>
      <c r="N1230" s="2">
        <v>253.333333333333</v>
      </c>
      <c r="O1230" s="2">
        <v>4765</v>
      </c>
      <c r="P1230" s="27">
        <v>3.2387425658453699E-2</v>
      </c>
      <c r="Q1230" s="14">
        <v>321.21212121212102</v>
      </c>
      <c r="R1230" s="2">
        <v>6086</v>
      </c>
      <c r="S1230" s="27">
        <v>3.7774729537653699E-2</v>
      </c>
      <c r="T1230" s="14">
        <v>419.39395100000002</v>
      </c>
      <c r="U1230" s="27">
        <v>0.55652173913043479</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1982</v>
      </c>
      <c r="B1231" s="2">
        <v>747</v>
      </c>
      <c r="C1231" s="27">
        <v>1.170571182323905E-2</v>
      </c>
      <c r="D1231" s="2">
        <v>83.030303030303003</v>
      </c>
      <c r="E1231" s="2">
        <v>853</v>
      </c>
      <c r="F1231" s="27">
        <v>1.3424825697603046E-2</v>
      </c>
      <c r="G1231" s="14">
        <v>100</v>
      </c>
      <c r="H1231" s="2">
        <v>1149</v>
      </c>
      <c r="I1231" s="27">
        <v>1.6304810557684121E-2</v>
      </c>
      <c r="J1231" s="14">
        <v>240</v>
      </c>
      <c r="K1231" s="27">
        <v>0.5381526104417671</v>
      </c>
      <c r="L1231" s="2">
        <v>2580</v>
      </c>
      <c r="M1231" s="27">
        <v>1.6942029366184233E-2</v>
      </c>
      <c r="N1231" s="2">
        <v>167.272727272727</v>
      </c>
      <c r="O1231" s="2">
        <v>2804</v>
      </c>
      <c r="P1231" s="27">
        <v>1.9058623619371284E-2</v>
      </c>
      <c r="Q1231" s="14">
        <v>220</v>
      </c>
      <c r="R1231" s="2">
        <v>3413</v>
      </c>
      <c r="S1231" s="27">
        <v>2.1183889568191269E-2</v>
      </c>
      <c r="T1231" s="14">
        <v>366.06060000000002</v>
      </c>
      <c r="U1231" s="27">
        <v>0.32286821705426355</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1983</v>
      </c>
      <c r="B1232" s="2">
        <v>489</v>
      </c>
      <c r="C1232" s="27">
        <v>7.6627752095902221E-3</v>
      </c>
      <c r="D1232" s="2">
        <v>86.6666666666666</v>
      </c>
      <c r="E1232" s="2">
        <v>611</v>
      </c>
      <c r="F1232" s="27">
        <v>9.6161412675679504E-3</v>
      </c>
      <c r="G1232" s="14">
        <v>83.030303030303003</v>
      </c>
      <c r="H1232" s="2">
        <v>732</v>
      </c>
      <c r="I1232" s="27">
        <v>1.038739889314602E-2</v>
      </c>
      <c r="J1232" s="14">
        <v>136.363632</v>
      </c>
      <c r="K1232" s="27">
        <v>0.49693251533742333</v>
      </c>
      <c r="L1232" s="2">
        <v>1836</v>
      </c>
      <c r="M1232" s="27">
        <v>1.2056420897796223E-2</v>
      </c>
      <c r="N1232" s="2">
        <v>144.24242424242399</v>
      </c>
      <c r="O1232" s="2">
        <v>1959</v>
      </c>
      <c r="P1232" s="27">
        <v>1.3315208156329651E-2</v>
      </c>
      <c r="Q1232" s="14">
        <v>163.636363636363</v>
      </c>
      <c r="R1232" s="2">
        <v>2531</v>
      </c>
      <c r="S1232" s="27">
        <v>1.5709470992409054E-2</v>
      </c>
      <c r="T1232" s="14">
        <v>245.454544</v>
      </c>
      <c r="U1232" s="27">
        <v>0.37854030501089325</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1984</v>
      </c>
      <c r="B1233" s="2">
        <v>443</v>
      </c>
      <c r="C1233" s="27">
        <v>6.9419415497923688E-3</v>
      </c>
      <c r="D1233" s="2">
        <v>97.575757575757606</v>
      </c>
      <c r="E1233" s="2">
        <v>365</v>
      </c>
      <c r="F1233" s="27">
        <v>5.7445033758793812E-3</v>
      </c>
      <c r="G1233" s="14">
        <v>101.212121212121</v>
      </c>
      <c r="H1233" s="2">
        <v>456</v>
      </c>
      <c r="I1233" s="27">
        <v>6.4708386547467009E-3</v>
      </c>
      <c r="J1233" s="14">
        <v>100.606064</v>
      </c>
      <c r="K1233" s="27">
        <v>2.9345372460496615E-2</v>
      </c>
      <c r="L1233" s="2">
        <v>1465</v>
      </c>
      <c r="M1233" s="27">
        <v>9.620183341651125E-3</v>
      </c>
      <c r="N1233" s="2">
        <v>173.333333333333</v>
      </c>
      <c r="O1233" s="2">
        <v>1425</v>
      </c>
      <c r="P1233" s="27">
        <v>9.6856414613423966E-3</v>
      </c>
      <c r="Q1233" s="14">
        <v>152.72727272727201</v>
      </c>
      <c r="R1233" s="2">
        <v>1490</v>
      </c>
      <c r="S1233" s="27">
        <v>9.2481674352783445E-3</v>
      </c>
      <c r="T1233" s="14">
        <v>204.24243200000001</v>
      </c>
      <c r="U1233" s="27">
        <v>1.7064846416382253E-2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1985</v>
      </c>
      <c r="B1234" s="2">
        <v>183</v>
      </c>
      <c r="C1234" s="27">
        <v>2.8676643422392853E-3</v>
      </c>
      <c r="D1234" s="2">
        <v>42.424242424242401</v>
      </c>
      <c r="E1234" s="2">
        <v>320</v>
      </c>
      <c r="F1234" s="27">
        <v>5.0362769322778132E-3</v>
      </c>
      <c r="G1234" s="14">
        <v>73.3333333333333</v>
      </c>
      <c r="H1234" s="2">
        <v>503</v>
      </c>
      <c r="I1234" s="27">
        <v>7.1377891301262946E-3</v>
      </c>
      <c r="J1234" s="14">
        <v>110.909088</v>
      </c>
      <c r="K1234" s="27">
        <v>1.7486338797814207</v>
      </c>
      <c r="L1234" s="2">
        <v>833</v>
      </c>
      <c r="M1234" s="27">
        <v>5.4700428147408785E-3</v>
      </c>
      <c r="N1234" s="2">
        <v>107.272727272727</v>
      </c>
      <c r="O1234" s="2">
        <v>836</v>
      </c>
      <c r="P1234" s="27">
        <v>5.6822429906542059E-3</v>
      </c>
      <c r="Q1234" s="14">
        <v>124.24242424242399</v>
      </c>
      <c r="R1234" s="2">
        <v>1127</v>
      </c>
      <c r="S1234" s="27">
        <v>6.9950904023883854E-3</v>
      </c>
      <c r="T1234" s="14">
        <v>146.060608</v>
      </c>
      <c r="U1234" s="27">
        <v>0.35294117647058826</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1986</v>
      </c>
      <c r="B1235" s="2">
        <v>276</v>
      </c>
      <c r="C1235" s="27">
        <v>4.3250019587871193E-3</v>
      </c>
      <c r="D1235" s="2">
        <v>53.3333333333333</v>
      </c>
      <c r="E1235" s="2">
        <v>312</v>
      </c>
      <c r="F1235" s="27">
        <v>4.9103700089708682E-3</v>
      </c>
      <c r="G1235" s="14">
        <v>63.030303030303003</v>
      </c>
      <c r="H1235" s="2">
        <v>323</v>
      </c>
      <c r="I1235" s="27">
        <v>4.5835107137789134E-3</v>
      </c>
      <c r="J1235" s="14">
        <v>80</v>
      </c>
      <c r="K1235" s="27">
        <v>0.17028985507246377</v>
      </c>
      <c r="L1235" s="2">
        <v>1128</v>
      </c>
      <c r="M1235" s="27">
        <v>7.4072128391689208E-3</v>
      </c>
      <c r="N1235" s="2">
        <v>128.48484848484799</v>
      </c>
      <c r="O1235" s="2">
        <v>883</v>
      </c>
      <c r="P1235" s="27">
        <v>6.001699235344095E-3</v>
      </c>
      <c r="Q1235" s="14">
        <v>131.51515151515099</v>
      </c>
      <c r="R1235" s="2">
        <v>1256</v>
      </c>
      <c r="S1235" s="27">
        <v>7.7957706702749003E-3</v>
      </c>
      <c r="T1235" s="14">
        <v>227.878784</v>
      </c>
      <c r="U1235" s="27">
        <v>0.11347517730496454</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1987</v>
      </c>
      <c r="B1236" s="2">
        <v>609</v>
      </c>
      <c r="C1236" s="27">
        <v>9.5432108438454916E-3</v>
      </c>
      <c r="D1236" s="2">
        <v>117.575757575757</v>
      </c>
      <c r="E1236" s="2">
        <v>676</v>
      </c>
      <c r="F1236" s="27">
        <v>1.0639135019436882E-2</v>
      </c>
      <c r="G1236" s="14">
        <v>140.60606060606</v>
      </c>
      <c r="H1236" s="2">
        <v>1107</v>
      </c>
      <c r="I1236" s="27">
        <v>1.5708812260536397E-2</v>
      </c>
      <c r="J1236" s="14">
        <v>141.81817599999999</v>
      </c>
      <c r="K1236" s="27">
        <v>0.81773399014778325</v>
      </c>
      <c r="L1236" s="2">
        <v>2105</v>
      </c>
      <c r="M1236" s="27">
        <v>1.382285729295264E-2</v>
      </c>
      <c r="N1236" s="2">
        <v>171.51515151515099</v>
      </c>
      <c r="O1236" s="2">
        <v>2136</v>
      </c>
      <c r="P1236" s="27">
        <v>1.4518266779949022E-2</v>
      </c>
      <c r="Q1236" s="14">
        <v>195.75757575757501</v>
      </c>
      <c r="R1236" s="2">
        <v>3177</v>
      </c>
      <c r="S1236" s="27">
        <v>1.9719079155623691E-2</v>
      </c>
      <c r="T1236" s="14">
        <v>248.484848</v>
      </c>
      <c r="U1236" s="27">
        <v>0.50926365795724471</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1988</v>
      </c>
      <c r="B1237" s="2">
        <v>122</v>
      </c>
      <c r="C1237" s="27">
        <v>1.9117762281595236E-3</v>
      </c>
      <c r="D1237" s="2">
        <v>43.030303030303003</v>
      </c>
      <c r="E1237" s="2">
        <v>172</v>
      </c>
      <c r="F1237" s="27">
        <v>2.7069988510993247E-3</v>
      </c>
      <c r="G1237" s="14">
        <v>59.393939393939398</v>
      </c>
      <c r="H1237" s="2">
        <v>379</v>
      </c>
      <c r="I1237" s="27">
        <v>5.3781751099758763E-3</v>
      </c>
      <c r="J1237" s="14">
        <v>104.242424</v>
      </c>
      <c r="K1237" s="27">
        <v>2.1065573770491803</v>
      </c>
      <c r="L1237" s="2">
        <v>403</v>
      </c>
      <c r="M1237" s="27">
        <v>2.6463712537101729E-3</v>
      </c>
      <c r="N1237" s="2">
        <v>89.696969696969703</v>
      </c>
      <c r="O1237" s="2">
        <v>604</v>
      </c>
      <c r="P1237" s="27">
        <v>4.1053525913338999E-3</v>
      </c>
      <c r="Q1237" s="14">
        <v>113.939393939393</v>
      </c>
      <c r="R1237" s="2">
        <v>1180</v>
      </c>
      <c r="S1237" s="27">
        <v>7.3240520628378844E-3</v>
      </c>
      <c r="T1237" s="14">
        <v>220.606064</v>
      </c>
      <c r="U1237" s="27">
        <v>1.9280397022332507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122" t="s">
        <v>1990</v>
      </c>
      <c r="B1239" s="122"/>
      <c r="C1239" s="122"/>
      <c r="D1239" s="122"/>
      <c r="E1239" s="122"/>
      <c r="F1239" s="122"/>
      <c r="G1239" s="122"/>
      <c r="H1239" s="122"/>
      <c r="I1239" s="122"/>
      <c r="J1239" s="122"/>
      <c r="K1239" s="122"/>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211" t="s">
        <v>1702</v>
      </c>
      <c r="C1240" s="211"/>
      <c r="D1240" s="211" t="s">
        <v>1703</v>
      </c>
      <c r="E1240" s="211" t="s">
        <v>1702</v>
      </c>
      <c r="F1240" s="211"/>
      <c r="G1240" s="211" t="s">
        <v>1703</v>
      </c>
      <c r="H1240" s="211" t="s">
        <v>1702</v>
      </c>
      <c r="I1240" s="211"/>
      <c r="J1240" s="211" t="s">
        <v>1703</v>
      </c>
      <c r="K1240" t="s">
        <v>172</v>
      </c>
      <c r="L1240" s="211" t="s">
        <v>1702</v>
      </c>
      <c r="M1240" s="211"/>
      <c r="N1240" s="211" t="s">
        <v>1703</v>
      </c>
      <c r="O1240" s="211" t="s">
        <v>1702</v>
      </c>
      <c r="P1240" s="211"/>
      <c r="Q1240" s="211" t="s">
        <v>1703</v>
      </c>
      <c r="R1240" s="211" t="s">
        <v>1702</v>
      </c>
      <c r="S1240" s="211"/>
      <c r="T1240" s="211" t="s">
        <v>1703</v>
      </c>
      <c r="U1240" t="s">
        <v>172</v>
      </c>
      <c r="V1240" s="211" t="s">
        <v>1702</v>
      </c>
      <c r="W1240" s="211"/>
      <c r="X1240" s="211" t="s">
        <v>1703</v>
      </c>
      <c r="Y1240" s="211" t="s">
        <v>1702</v>
      </c>
      <c r="Z1240" s="211"/>
      <c r="AA1240" s="211" t="s">
        <v>1703</v>
      </c>
      <c r="AB1240" s="211" t="s">
        <v>1702</v>
      </c>
      <c r="AC1240" s="211"/>
      <c r="AD1240" s="211" t="s">
        <v>1703</v>
      </c>
      <c r="AE1240" t="s">
        <v>172</v>
      </c>
    </row>
    <row r="1241" spans="1:31" x14ac:dyDescent="0.3">
      <c r="A1241" t="s">
        <v>1991</v>
      </c>
      <c r="B1241" s="14">
        <v>25.9</v>
      </c>
      <c r="C1241" s="27" t="s">
        <v>172</v>
      </c>
      <c r="D1241" s="14">
        <v>0.36363636363635998</v>
      </c>
      <c r="E1241" s="14">
        <v>21.8</v>
      </c>
      <c r="F1241" s="27" t="s">
        <v>172</v>
      </c>
      <c r="G1241" s="14">
        <v>0.30303030303029999</v>
      </c>
      <c r="H1241" s="14">
        <v>20.5</v>
      </c>
      <c r="I1241" s="27" t="s">
        <v>172</v>
      </c>
      <c r="J1241" s="14">
        <v>0.42424243699999997</v>
      </c>
      <c r="K1241" s="27">
        <v>-0.20849420849420844</v>
      </c>
      <c r="L1241" s="14">
        <v>24.1</v>
      </c>
      <c r="M1241" s="27" t="s">
        <v>172</v>
      </c>
      <c r="N1241" s="14">
        <v>0.24242424242423999</v>
      </c>
      <c r="O1241" s="14">
        <v>20.6</v>
      </c>
      <c r="P1241" s="27" t="s">
        <v>172</v>
      </c>
      <c r="Q1241" s="14">
        <v>0.24242424242423999</v>
      </c>
      <c r="R1241" s="14">
        <v>19.899999999999999</v>
      </c>
      <c r="S1241" s="27" t="s">
        <v>172</v>
      </c>
      <c r="T1241" s="14">
        <v>0.24242425000000001</v>
      </c>
      <c r="U1241" s="27">
        <v>-0.17427385892116193</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1992</v>
      </c>
      <c r="B1242" s="14">
        <v>28.8</v>
      </c>
      <c r="C1242" s="27" t="s">
        <v>172</v>
      </c>
      <c r="D1242" s="14">
        <v>0.36363636363635998</v>
      </c>
      <c r="E1242" s="14">
        <v>24.4</v>
      </c>
      <c r="F1242" s="27" t="s">
        <v>172</v>
      </c>
      <c r="G1242" s="14">
        <v>0.36363636363635998</v>
      </c>
      <c r="H1242" s="14">
        <v>23.3</v>
      </c>
      <c r="I1242" s="27" t="s">
        <v>172</v>
      </c>
      <c r="J1242" s="14">
        <v>0.36363637399999998</v>
      </c>
      <c r="K1242" s="27">
        <v>-0.19097222222222221</v>
      </c>
      <c r="L1242" s="14">
        <v>28.1</v>
      </c>
      <c r="M1242" s="27" t="s">
        <v>172</v>
      </c>
      <c r="N1242" s="14">
        <v>0.24242424242423999</v>
      </c>
      <c r="O1242" s="14">
        <v>24.3</v>
      </c>
      <c r="P1242" s="27" t="s">
        <v>172</v>
      </c>
      <c r="Q1242" s="14">
        <v>0.24242424242423999</v>
      </c>
      <c r="R1242" s="14">
        <v>23.6</v>
      </c>
      <c r="S1242" s="27" t="s">
        <v>172</v>
      </c>
      <c r="T1242" s="14">
        <v>0.30303029999999997</v>
      </c>
      <c r="U1242" s="27">
        <v>-0.16014234875444838</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1993</v>
      </c>
      <c r="B1243" s="14">
        <v>11.2</v>
      </c>
      <c r="C1243" s="27" t="s">
        <v>172</v>
      </c>
      <c r="D1243" s="14">
        <v>0.42424242424241998</v>
      </c>
      <c r="E1243" s="14">
        <v>10.3</v>
      </c>
      <c r="F1243" s="27" t="s">
        <v>172</v>
      </c>
      <c r="G1243" s="14">
        <v>0.42424242424241998</v>
      </c>
      <c r="H1243" s="14">
        <v>10.4</v>
      </c>
      <c r="I1243" s="27" t="s">
        <v>172</v>
      </c>
      <c r="J1243" s="14">
        <v>0.60606059999999995</v>
      </c>
      <c r="K1243" s="27">
        <v>-7.1428571428571341E-2</v>
      </c>
      <c r="L1243" s="14">
        <v>11.4</v>
      </c>
      <c r="M1243" s="27" t="s">
        <v>172</v>
      </c>
      <c r="N1243" s="14">
        <v>0.24242424242423999</v>
      </c>
      <c r="O1243" s="14">
        <v>11.1</v>
      </c>
      <c r="P1243" s="27" t="s">
        <v>172</v>
      </c>
      <c r="Q1243" s="14">
        <v>0.24242424242423999</v>
      </c>
      <c r="R1243" s="14">
        <v>11.6</v>
      </c>
      <c r="S1243" s="27" t="s">
        <v>172</v>
      </c>
      <c r="T1243" s="14">
        <v>0.30303029999999997</v>
      </c>
      <c r="U1243" s="27">
        <v>1.7543859649122744E-2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122" t="s">
        <v>1994</v>
      </c>
      <c r="B1245" s="122"/>
      <c r="C1245" s="122"/>
      <c r="D1245" s="122"/>
      <c r="E1245" s="122"/>
      <c r="F1245" s="122"/>
      <c r="G1245" s="122"/>
      <c r="H1245" s="122"/>
      <c r="I1245" s="122"/>
      <c r="J1245" s="122"/>
      <c r="K1245" s="122"/>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211" t="s">
        <v>1702</v>
      </c>
      <c r="C1246" s="211"/>
      <c r="D1246" s="211" t="s">
        <v>1703</v>
      </c>
      <c r="E1246" s="211" t="s">
        <v>1702</v>
      </c>
      <c r="F1246" s="211"/>
      <c r="G1246" s="211" t="s">
        <v>1703</v>
      </c>
      <c r="H1246" s="211" t="s">
        <v>1702</v>
      </c>
      <c r="I1246" s="211"/>
      <c r="J1246" s="211" t="s">
        <v>1703</v>
      </c>
      <c r="K1246" t="s">
        <v>172</v>
      </c>
      <c r="L1246" s="211" t="s">
        <v>1702</v>
      </c>
      <c r="M1246" s="211"/>
      <c r="N1246" s="211" t="s">
        <v>1703</v>
      </c>
      <c r="O1246" s="211" t="s">
        <v>1702</v>
      </c>
      <c r="P1246" s="211"/>
      <c r="Q1246" s="211" t="s">
        <v>1703</v>
      </c>
      <c r="R1246" s="211" t="s">
        <v>1702</v>
      </c>
      <c r="S1246" s="211"/>
      <c r="T1246" s="211" t="s">
        <v>1703</v>
      </c>
      <c r="U1246" t="s">
        <v>172</v>
      </c>
      <c r="V1246" s="211" t="s">
        <v>1702</v>
      </c>
      <c r="W1246" s="211"/>
      <c r="X1246" s="211" t="s">
        <v>1703</v>
      </c>
      <c r="Y1246" s="211" t="s">
        <v>1702</v>
      </c>
      <c r="Z1246" s="211"/>
      <c r="AA1246" s="211" t="s">
        <v>1703</v>
      </c>
      <c r="AB1246" s="211" t="s">
        <v>1702</v>
      </c>
      <c r="AC1246" s="211"/>
      <c r="AD1246" s="211" t="s">
        <v>1703</v>
      </c>
      <c r="AE1246" t="s">
        <v>172</v>
      </c>
    </row>
    <row r="1247" spans="1:31" x14ac:dyDescent="0.3">
      <c r="A1247" t="s">
        <v>1995</v>
      </c>
      <c r="B1247" s="15">
        <v>1202</v>
      </c>
      <c r="C1247" s="27" t="s">
        <v>172</v>
      </c>
      <c r="D1247" s="15">
        <v>10.909090909090899</v>
      </c>
      <c r="E1247" s="2">
        <v>1153</v>
      </c>
      <c r="F1247" s="27" t="s">
        <v>172</v>
      </c>
      <c r="G1247" s="14">
        <v>9.6969696969696901</v>
      </c>
      <c r="H1247" s="2">
        <v>1293</v>
      </c>
      <c r="I1247" s="27" t="s">
        <v>172</v>
      </c>
      <c r="J1247" s="14">
        <v>10.909091</v>
      </c>
      <c r="K1247" s="27">
        <v>7.5707154742096508E-2</v>
      </c>
      <c r="L1247" s="15">
        <v>985</v>
      </c>
      <c r="M1247" s="27" t="s">
        <v>172</v>
      </c>
      <c r="N1247" s="15">
        <v>6.0606060606060597</v>
      </c>
      <c r="O1247" s="2">
        <v>988</v>
      </c>
      <c r="P1247" s="27" t="s">
        <v>172</v>
      </c>
      <c r="Q1247" s="14">
        <v>6.0606060606060597</v>
      </c>
      <c r="R1247" s="2">
        <v>1096</v>
      </c>
      <c r="S1247" s="27" t="s">
        <v>172</v>
      </c>
      <c r="T1247" s="14">
        <v>6.6666665099999998</v>
      </c>
      <c r="U1247" s="27">
        <v>0.11269035532994924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122" t="s">
        <v>1996</v>
      </c>
      <c r="B1249" s="122"/>
      <c r="C1249" s="122"/>
      <c r="D1249" s="122"/>
      <c r="E1249" s="122"/>
      <c r="F1249" s="122"/>
      <c r="G1249" s="122"/>
      <c r="H1249" s="122"/>
      <c r="I1249" s="122"/>
      <c r="J1249" s="122"/>
      <c r="K1249" s="122"/>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211" t="s">
        <v>1702</v>
      </c>
      <c r="C1250" s="211"/>
      <c r="D1250" s="211" t="s">
        <v>1703</v>
      </c>
      <c r="E1250" s="211" t="s">
        <v>1702</v>
      </c>
      <c r="F1250" s="211"/>
      <c r="G1250" s="211" t="s">
        <v>1703</v>
      </c>
      <c r="H1250" s="211" t="s">
        <v>1702</v>
      </c>
      <c r="I1250" s="211"/>
      <c r="J1250" s="211" t="s">
        <v>1703</v>
      </c>
      <c r="K1250" t="s">
        <v>172</v>
      </c>
      <c r="L1250" s="211" t="s">
        <v>1702</v>
      </c>
      <c r="M1250" s="211"/>
      <c r="N1250" s="211" t="s">
        <v>1703</v>
      </c>
      <c r="O1250" s="211" t="s">
        <v>1702</v>
      </c>
      <c r="P1250" s="211"/>
      <c r="Q1250" s="211" t="s">
        <v>1703</v>
      </c>
      <c r="R1250" s="211" t="s">
        <v>1702</v>
      </c>
      <c r="S1250" s="211"/>
      <c r="T1250" s="211" t="s">
        <v>1703</v>
      </c>
      <c r="U1250" t="s">
        <v>172</v>
      </c>
      <c r="V1250" s="211" t="s">
        <v>1702</v>
      </c>
      <c r="W1250" s="211"/>
      <c r="X1250" s="211" t="s">
        <v>1703</v>
      </c>
      <c r="Y1250" s="211" t="s">
        <v>1702</v>
      </c>
      <c r="Z1250" s="211"/>
      <c r="AA1250" s="211" t="s">
        <v>1703</v>
      </c>
      <c r="AB1250" s="211" t="s">
        <v>1702</v>
      </c>
      <c r="AC1250" s="211"/>
      <c r="AD1250" s="211" t="s">
        <v>1703</v>
      </c>
      <c r="AE1250" t="s">
        <v>172</v>
      </c>
    </row>
    <row r="1251" spans="1:31" x14ac:dyDescent="0.3">
      <c r="A1251" t="s">
        <v>174</v>
      </c>
      <c r="B1251" s="2">
        <v>105648</v>
      </c>
      <c r="C1251" s="27" t="s">
        <v>172</v>
      </c>
      <c r="D1251" s="2">
        <v>720.60606060606005</v>
      </c>
      <c r="E1251" s="2">
        <v>112439</v>
      </c>
      <c r="F1251" s="27" t="s">
        <v>172</v>
      </c>
      <c r="G1251" s="14">
        <v>682.42424242424204</v>
      </c>
      <c r="H1251" s="2">
        <v>118568</v>
      </c>
      <c r="I1251" s="27" t="s">
        <v>172</v>
      </c>
      <c r="J1251" s="14">
        <v>895.75757575757575</v>
      </c>
      <c r="K1251" s="27">
        <v>0.12229289716795395</v>
      </c>
      <c r="L1251" s="2">
        <v>248057</v>
      </c>
      <c r="M1251" s="27" t="s">
        <v>172</v>
      </c>
      <c r="N1251" s="2">
        <v>1032.72727272727</v>
      </c>
      <c r="O1251" s="2">
        <v>259700</v>
      </c>
      <c r="P1251" s="27" t="s">
        <v>172</v>
      </c>
      <c r="Q1251" s="14">
        <v>948.48484848484804</v>
      </c>
      <c r="R1251" s="2">
        <v>273556</v>
      </c>
      <c r="S1251" s="27" t="s">
        <v>172</v>
      </c>
      <c r="T1251" s="14">
        <v>804.24242424242425</v>
      </c>
      <c r="U1251" s="27">
        <v>0.10279492213483192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1584</v>
      </c>
      <c r="B1252" s="2">
        <v>63815</v>
      </c>
      <c r="C1252" s="27">
        <v>0.60403415114341963</v>
      </c>
      <c r="D1252" s="2">
        <v>704.24242424242402</v>
      </c>
      <c r="E1252" s="2">
        <v>63539</v>
      </c>
      <c r="F1252" s="27">
        <v>0.5650975195439305</v>
      </c>
      <c r="G1252" s="14">
        <v>826.66666666666595</v>
      </c>
      <c r="H1252" s="2">
        <v>70470</v>
      </c>
      <c r="I1252" s="27">
        <v>0.59434248701167258</v>
      </c>
      <c r="J1252" s="14">
        <v>1113.939393939394</v>
      </c>
      <c r="K1252" s="27">
        <v>0.10428582621640681</v>
      </c>
      <c r="L1252" s="2">
        <v>152284</v>
      </c>
      <c r="M1252" s="27">
        <v>0.61390728743796785</v>
      </c>
      <c r="N1252" s="2">
        <v>1058.7878787878701</v>
      </c>
      <c r="O1252" s="2">
        <v>147125</v>
      </c>
      <c r="P1252" s="27">
        <v>0.56651906045437039</v>
      </c>
      <c r="Q1252" s="14">
        <v>1218.7878787878701</v>
      </c>
      <c r="R1252" s="2">
        <v>161113</v>
      </c>
      <c r="S1252" s="27">
        <v>0.58895801956454985</v>
      </c>
      <c r="T1252" s="14">
        <v>1397.5757575757577</v>
      </c>
      <c r="U1252" s="27">
        <v>5.797720049381419E-2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1997</v>
      </c>
      <c r="B1253" s="2">
        <v>720</v>
      </c>
      <c r="C1253" s="27">
        <v>6.8150840527033164E-3</v>
      </c>
      <c r="D1253" s="2">
        <v>108.484848484848</v>
      </c>
      <c r="E1253" s="2">
        <v>836</v>
      </c>
      <c r="F1253" s="27">
        <v>7.4351426106600022E-3</v>
      </c>
      <c r="G1253" s="14">
        <v>127.87878787878699</v>
      </c>
      <c r="H1253" s="2">
        <v>1151</v>
      </c>
      <c r="I1253" s="27">
        <v>9.7075096147358486E-3</v>
      </c>
      <c r="J1253" s="14">
        <v>164.24242424242425</v>
      </c>
      <c r="K1253" s="27">
        <v>0.59861111111111109</v>
      </c>
      <c r="L1253" s="2">
        <v>2332</v>
      </c>
      <c r="M1253" s="27">
        <v>9.4010650777845411E-3</v>
      </c>
      <c r="N1253" s="2">
        <v>178.78787878787799</v>
      </c>
      <c r="O1253" s="2">
        <v>2825</v>
      </c>
      <c r="P1253" s="27">
        <v>1.0877936080092415E-2</v>
      </c>
      <c r="Q1253" s="14">
        <v>238.18181818181799</v>
      </c>
      <c r="R1253" s="2">
        <v>3585</v>
      </c>
      <c r="S1253" s="27">
        <v>1.3105177733261197E-2</v>
      </c>
      <c r="T1253" s="14">
        <v>326.06060606060606</v>
      </c>
      <c r="U1253" s="27">
        <v>0.53730703259005141</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1998</v>
      </c>
      <c r="B1254" s="2">
        <v>936</v>
      </c>
      <c r="C1254" s="27">
        <v>8.8596092685143124E-3</v>
      </c>
      <c r="D1254" s="2">
        <v>103.636363636363</v>
      </c>
      <c r="E1254" s="2">
        <v>976</v>
      </c>
      <c r="F1254" s="27">
        <v>8.6802621866078501E-3</v>
      </c>
      <c r="G1254" s="14">
        <v>152.12121212121201</v>
      </c>
      <c r="H1254" s="2">
        <v>900</v>
      </c>
      <c r="I1254" s="27">
        <v>7.5905809324606976E-3</v>
      </c>
      <c r="J1254" s="14">
        <v>137.57575757575759</v>
      </c>
      <c r="K1254" s="27">
        <v>-3.8461538461538464E-2</v>
      </c>
      <c r="L1254" s="2">
        <v>3064</v>
      </c>
      <c r="M1254" s="27">
        <v>1.2351999741994784E-2</v>
      </c>
      <c r="N1254" s="2">
        <v>212.72727272727201</v>
      </c>
      <c r="O1254" s="2">
        <v>2500</v>
      </c>
      <c r="P1254" s="27">
        <v>9.6264921062764724E-3</v>
      </c>
      <c r="Q1254" s="14">
        <v>224.84848484848399</v>
      </c>
      <c r="R1254" s="2">
        <v>2754</v>
      </c>
      <c r="S1254" s="27">
        <v>1.0067408501367179E-2</v>
      </c>
      <c r="T1254" s="14">
        <v>289.09090909090912</v>
      </c>
      <c r="U1254" s="27">
        <v>-0.10117493472584857</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1861</v>
      </c>
      <c r="B1255" s="2">
        <v>1675</v>
      </c>
      <c r="C1255" s="27">
        <v>1.5854535817052855E-2</v>
      </c>
      <c r="D1255" s="2">
        <v>153.333333333333</v>
      </c>
      <c r="E1255" s="2">
        <v>1747</v>
      </c>
      <c r="F1255" s="27">
        <v>1.553731356557778E-2</v>
      </c>
      <c r="G1255" s="14">
        <v>187.272727272727</v>
      </c>
      <c r="H1255" s="2">
        <v>1626</v>
      </c>
      <c r="I1255" s="27">
        <v>1.3713649551312327E-2</v>
      </c>
      <c r="J1255" s="14">
        <v>220</v>
      </c>
      <c r="K1255" s="27">
        <v>-2.9253731343283584E-2</v>
      </c>
      <c r="L1255" s="2">
        <v>6313</v>
      </c>
      <c r="M1255" s="27">
        <v>2.5449795813059096E-2</v>
      </c>
      <c r="N1255" s="2">
        <v>390.90909090909099</v>
      </c>
      <c r="O1255" s="2">
        <v>5137</v>
      </c>
      <c r="P1255" s="27">
        <v>1.9780515979976897E-2</v>
      </c>
      <c r="Q1255" s="14">
        <v>363.636363636363</v>
      </c>
      <c r="R1255" s="2">
        <v>5219</v>
      </c>
      <c r="S1255" s="27">
        <v>1.9078360555060025E-2</v>
      </c>
      <c r="T1255" s="14">
        <v>425.4545454545455</v>
      </c>
      <c r="U1255" s="27">
        <v>-0.17329320449865357</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1862</v>
      </c>
      <c r="B1256" s="2">
        <v>2087</v>
      </c>
      <c r="C1256" s="27">
        <v>1.9754278358321976E-2</v>
      </c>
      <c r="D1256" s="2">
        <v>188.48484848484799</v>
      </c>
      <c r="E1256" s="2">
        <v>1796</v>
      </c>
      <c r="F1256" s="27">
        <v>1.5973105417159527E-2</v>
      </c>
      <c r="G1256" s="14">
        <v>167.87878787878699</v>
      </c>
      <c r="H1256" s="2">
        <v>1496</v>
      </c>
      <c r="I1256" s="27">
        <v>1.2617232305512448E-2</v>
      </c>
      <c r="J1256" s="14">
        <v>195.75757575757578</v>
      </c>
      <c r="K1256" s="27">
        <v>-0.28318160038332535</v>
      </c>
      <c r="L1256" s="2">
        <v>6176</v>
      </c>
      <c r="M1256" s="27">
        <v>2.4897503396396795E-2</v>
      </c>
      <c r="N1256" s="2">
        <v>315.75757575757501</v>
      </c>
      <c r="O1256" s="2">
        <v>5990</v>
      </c>
      <c r="P1256" s="27">
        <v>2.306507508663843E-2</v>
      </c>
      <c r="Q1256" s="14">
        <v>332.12121212121201</v>
      </c>
      <c r="R1256" s="2">
        <v>4748</v>
      </c>
      <c r="S1256" s="27">
        <v>1.7356592434455833E-2</v>
      </c>
      <c r="T1256" s="14">
        <v>358.78787878787881</v>
      </c>
      <c r="U1256" s="27">
        <v>-0.23121761658031087</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1863</v>
      </c>
      <c r="B1257" s="2">
        <v>2053</v>
      </c>
      <c r="C1257" s="27">
        <v>1.9432454944722097E-2</v>
      </c>
      <c r="D1257" s="2">
        <v>196.969696969697</v>
      </c>
      <c r="E1257" s="2">
        <v>2143</v>
      </c>
      <c r="F1257" s="27">
        <v>1.9059223223258835E-2</v>
      </c>
      <c r="G1257" s="14">
        <v>212.72727272727201</v>
      </c>
      <c r="H1257" s="2">
        <v>2040</v>
      </c>
      <c r="I1257" s="27">
        <v>1.7205316780244249E-2</v>
      </c>
      <c r="J1257" s="14">
        <v>266.66666666666669</v>
      </c>
      <c r="K1257" s="27">
        <v>-6.3321967851924016E-3</v>
      </c>
      <c r="L1257" s="2">
        <v>7015</v>
      </c>
      <c r="M1257" s="27">
        <v>2.827979053201482E-2</v>
      </c>
      <c r="N1257" s="2">
        <v>367.27272727272702</v>
      </c>
      <c r="O1257" s="2">
        <v>6433</v>
      </c>
      <c r="P1257" s="27">
        <v>2.477088948787062E-2</v>
      </c>
      <c r="Q1257" s="14">
        <v>366.06060606060601</v>
      </c>
      <c r="R1257" s="2">
        <v>5885</v>
      </c>
      <c r="S1257" s="27">
        <v>2.1512962610946203E-2</v>
      </c>
      <c r="T1257" s="14">
        <v>460</v>
      </c>
      <c r="U1257" s="27">
        <v>-0.16108339272986458</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1999</v>
      </c>
      <c r="B1258" s="2">
        <v>4698</v>
      </c>
      <c r="C1258" s="27">
        <v>4.4468423443889141E-2</v>
      </c>
      <c r="D1258" s="2">
        <v>269.09090909090901</v>
      </c>
      <c r="E1258" s="2">
        <v>4371</v>
      </c>
      <c r="F1258" s="27">
        <v>3.8874411903343148E-2</v>
      </c>
      <c r="G1258" s="14">
        <v>275.15151515151501</v>
      </c>
      <c r="H1258" s="2">
        <v>4354</v>
      </c>
      <c r="I1258" s="27">
        <v>3.6721543755482089E-2</v>
      </c>
      <c r="J1258" s="14">
        <v>304.24242424242425</v>
      </c>
      <c r="K1258" s="27">
        <v>-7.322264793529161E-2</v>
      </c>
      <c r="L1258" s="2">
        <v>14185</v>
      </c>
      <c r="M1258" s="27">
        <v>5.7184437447844648E-2</v>
      </c>
      <c r="N1258" s="2">
        <v>487.27272727272702</v>
      </c>
      <c r="O1258" s="2">
        <v>12984</v>
      </c>
      <c r="P1258" s="27">
        <v>4.999614940315749E-2</v>
      </c>
      <c r="Q1258" s="14">
        <v>503.030303030303</v>
      </c>
      <c r="R1258" s="2">
        <v>12332</v>
      </c>
      <c r="S1258" s="27">
        <v>4.5080349178961532E-2</v>
      </c>
      <c r="T1258" s="14">
        <v>622.42424242424249</v>
      </c>
      <c r="U1258" s="27">
        <v>-0.13063094818470214</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2000</v>
      </c>
      <c r="B1259" s="2">
        <v>8493</v>
      </c>
      <c r="C1259" s="27">
        <v>8.0389595638346203E-2</v>
      </c>
      <c r="D1259" s="2">
        <v>402.42424242424198</v>
      </c>
      <c r="E1259" s="2">
        <v>6803</v>
      </c>
      <c r="F1259" s="27">
        <v>6.050391767980861E-2</v>
      </c>
      <c r="G1259" s="14">
        <v>355.15151515151501</v>
      </c>
      <c r="H1259" s="2">
        <v>6060</v>
      </c>
      <c r="I1259" s="27">
        <v>5.110991161190203E-2</v>
      </c>
      <c r="J1259" s="14">
        <v>386.06060606060606</v>
      </c>
      <c r="K1259" s="27">
        <v>-0.28647121158601202</v>
      </c>
      <c r="L1259" s="2">
        <v>22274</v>
      </c>
      <c r="M1259" s="27">
        <v>8.9793878019971213E-2</v>
      </c>
      <c r="N1259" s="2">
        <v>526.06060606060601</v>
      </c>
      <c r="O1259" s="2">
        <v>18695</v>
      </c>
      <c r="P1259" s="27">
        <v>7.1986907970735467E-2</v>
      </c>
      <c r="Q1259" s="14">
        <v>586.66666666666595</v>
      </c>
      <c r="R1259" s="2">
        <v>18390</v>
      </c>
      <c r="S1259" s="27">
        <v>6.722572343505534E-2</v>
      </c>
      <c r="T1259" s="14">
        <v>496.969696969697</v>
      </c>
      <c r="U1259" s="27">
        <v>-0.17437370925743018</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2001</v>
      </c>
      <c r="B1260" s="2">
        <v>12922</v>
      </c>
      <c r="C1260" s="27">
        <v>0.12231182795698925</v>
      </c>
      <c r="D1260" s="2">
        <v>409.09090909090901</v>
      </c>
      <c r="E1260" s="2">
        <v>12122</v>
      </c>
      <c r="F1260" s="27">
        <v>0.10780956785457003</v>
      </c>
      <c r="G1260" s="14">
        <v>508.48484848484799</v>
      </c>
      <c r="H1260" s="2">
        <v>12230</v>
      </c>
      <c r="I1260" s="27">
        <v>0.10314756089332704</v>
      </c>
      <c r="J1260" s="14">
        <v>536.969696969697</v>
      </c>
      <c r="K1260" s="27">
        <v>-5.3552081721095803E-2</v>
      </c>
      <c r="L1260" s="2">
        <v>29611</v>
      </c>
      <c r="M1260" s="27">
        <v>0.11937175729771786</v>
      </c>
      <c r="N1260" s="2">
        <v>538.18181818181802</v>
      </c>
      <c r="O1260" s="2">
        <v>28241</v>
      </c>
      <c r="P1260" s="27">
        <v>0.10874470542934155</v>
      </c>
      <c r="Q1260" s="14">
        <v>681.81818181818096</v>
      </c>
      <c r="R1260" s="2">
        <v>29001</v>
      </c>
      <c r="S1260" s="27">
        <v>0.10601485619032301</v>
      </c>
      <c r="T1260" s="14">
        <v>841.21212121212125</v>
      </c>
      <c r="U1260" s="27">
        <v>-2.0600452534531088E-2</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1871</v>
      </c>
      <c r="B1261" s="2">
        <v>10835</v>
      </c>
      <c r="C1261" s="27">
        <v>0.10255754959866727</v>
      </c>
      <c r="D1261" s="2">
        <v>386.06060606060601</v>
      </c>
      <c r="E1261" s="2">
        <v>10675</v>
      </c>
      <c r="F1261" s="27">
        <v>9.4940367666023359E-2</v>
      </c>
      <c r="G1261" s="14">
        <v>402.42424242424198</v>
      </c>
      <c r="H1261" s="2">
        <v>11611</v>
      </c>
      <c r="I1261" s="27">
        <v>9.792692800755684E-2</v>
      </c>
      <c r="J1261" s="14">
        <v>663.03030303030312</v>
      </c>
      <c r="K1261" s="27">
        <v>7.1619750807568064E-2</v>
      </c>
      <c r="L1261" s="2">
        <v>22023</v>
      </c>
      <c r="M1261" s="27">
        <v>8.8782013811341751E-2</v>
      </c>
      <c r="N1261" s="2">
        <v>586.66666666666595</v>
      </c>
      <c r="O1261" s="2">
        <v>22108</v>
      </c>
      <c r="P1261" s="27">
        <v>8.5128994994224105E-2</v>
      </c>
      <c r="Q1261" s="14">
        <v>563.63636363636294</v>
      </c>
      <c r="R1261" s="2">
        <v>24549</v>
      </c>
      <c r="S1261" s="27">
        <v>8.974030911403881E-2</v>
      </c>
      <c r="T1261" s="14">
        <v>972.72727272727275</v>
      </c>
      <c r="U1261" s="27">
        <v>0.11469826999046451</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2002</v>
      </c>
      <c r="B1262" s="2">
        <v>12012</v>
      </c>
      <c r="C1262" s="27">
        <v>0.11369831894593367</v>
      </c>
      <c r="D1262" s="2">
        <v>390.30303030303003</v>
      </c>
      <c r="E1262" s="2">
        <v>12462</v>
      </c>
      <c r="F1262" s="27">
        <v>0.11083342968187194</v>
      </c>
      <c r="G1262" s="14">
        <v>462.42424242424198</v>
      </c>
      <c r="H1262" s="2">
        <v>15882</v>
      </c>
      <c r="I1262" s="27">
        <v>0.13394845152148976</v>
      </c>
      <c r="J1262" s="14">
        <v>653.93939393939399</v>
      </c>
      <c r="K1262" s="27">
        <v>0.3221778221778222</v>
      </c>
      <c r="L1262" s="2">
        <v>25147</v>
      </c>
      <c r="M1262" s="27">
        <v>0.10137589344384557</v>
      </c>
      <c r="N1262" s="2">
        <v>506.06060606060601</v>
      </c>
      <c r="O1262" s="2">
        <v>24332</v>
      </c>
      <c r="P1262" s="27">
        <v>9.3692722371967657E-2</v>
      </c>
      <c r="Q1262" s="14">
        <v>746.06060606060601</v>
      </c>
      <c r="R1262" s="2">
        <v>29427</v>
      </c>
      <c r="S1262" s="27">
        <v>0.10757212417201596</v>
      </c>
      <c r="T1262" s="14">
        <v>870.30303030303037</v>
      </c>
      <c r="U1262" s="27">
        <v>0.17019922853620711</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2003</v>
      </c>
      <c r="B1263" s="2">
        <v>7384</v>
      </c>
      <c r="C1263" s="27">
        <v>6.9892473118279563E-2</v>
      </c>
      <c r="D1263" s="2">
        <v>326.666666666666</v>
      </c>
      <c r="E1263" s="2">
        <v>9608</v>
      </c>
      <c r="F1263" s="27">
        <v>8.5450777755049404E-2</v>
      </c>
      <c r="G1263" s="14">
        <v>360</v>
      </c>
      <c r="H1263" s="2">
        <v>13120</v>
      </c>
      <c r="I1263" s="27">
        <v>0.11065380203764928</v>
      </c>
      <c r="J1263" s="14">
        <v>486.66666666666669</v>
      </c>
      <c r="K1263" s="27">
        <v>0.77681473456121342</v>
      </c>
      <c r="L1263" s="2">
        <v>14144</v>
      </c>
      <c r="M1263" s="27">
        <v>5.7019152855996805E-2</v>
      </c>
      <c r="N1263" s="2">
        <v>503.636363636363</v>
      </c>
      <c r="O1263" s="2">
        <v>17880</v>
      </c>
      <c r="P1263" s="27">
        <v>6.8848671544089329E-2</v>
      </c>
      <c r="Q1263" s="14">
        <v>494.54545454545399</v>
      </c>
      <c r="R1263" s="2">
        <v>25223</v>
      </c>
      <c r="S1263" s="27">
        <v>9.2204155639064755E-2</v>
      </c>
      <c r="T1263" s="14">
        <v>598.78787878787887</v>
      </c>
      <c r="U1263" s="27">
        <v>0.78330033936651589</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1587</v>
      </c>
      <c r="B1264" s="2">
        <v>41833</v>
      </c>
      <c r="C1264" s="27">
        <v>0.39596584885658032</v>
      </c>
      <c r="D1264" s="2">
        <v>590.30303030303003</v>
      </c>
      <c r="E1264" s="2">
        <v>48900</v>
      </c>
      <c r="F1264" s="27">
        <v>0.4349024804560695</v>
      </c>
      <c r="G1264" s="14">
        <v>852.72727272727195</v>
      </c>
      <c r="H1264" s="2">
        <v>48098</v>
      </c>
      <c r="I1264" s="27">
        <v>0.40565751298832736</v>
      </c>
      <c r="J1264" s="14">
        <v>912.12121212121212</v>
      </c>
      <c r="K1264" s="27">
        <v>0.14976214949919919</v>
      </c>
      <c r="L1264" s="2">
        <v>95773</v>
      </c>
      <c r="M1264" s="27">
        <v>0.38609271256203209</v>
      </c>
      <c r="N1264" s="2">
        <v>1146.0606060606001</v>
      </c>
      <c r="O1264" s="2">
        <v>112575</v>
      </c>
      <c r="P1264" s="27">
        <v>0.43348093954562955</v>
      </c>
      <c r="Q1264" s="14">
        <v>1309.69696969696</v>
      </c>
      <c r="R1264" s="2">
        <v>112443</v>
      </c>
      <c r="S1264" s="27">
        <v>0.41104198043545015</v>
      </c>
      <c r="T1264" s="14">
        <v>1340</v>
      </c>
      <c r="U1264" s="27">
        <v>0.17405740657596608</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1997</v>
      </c>
      <c r="B1265" s="2">
        <v>2120</v>
      </c>
      <c r="C1265" s="27">
        <v>2.0066636377404211E-2</v>
      </c>
      <c r="D1265" s="2">
        <v>200.60606060606</v>
      </c>
      <c r="E1265" s="2">
        <v>2340</v>
      </c>
      <c r="F1265" s="27">
        <v>2.081128434084259E-2</v>
      </c>
      <c r="G1265" s="14">
        <v>212.12121212121201</v>
      </c>
      <c r="H1265" s="2">
        <v>2464</v>
      </c>
      <c r="I1265" s="27">
        <v>2.0781323797314621E-2</v>
      </c>
      <c r="J1265" s="14">
        <v>240</v>
      </c>
      <c r="K1265" s="27">
        <v>0.16226415094339622</v>
      </c>
      <c r="L1265" s="2">
        <v>5101</v>
      </c>
      <c r="M1265" s="27">
        <v>2.0563822024776565E-2</v>
      </c>
      <c r="N1265" s="2">
        <v>340</v>
      </c>
      <c r="O1265" s="2">
        <v>5803</v>
      </c>
      <c r="P1265" s="27">
        <v>2.2345013477088949E-2</v>
      </c>
      <c r="Q1265" s="14">
        <v>331.51515151515099</v>
      </c>
      <c r="R1265" s="2">
        <v>6058</v>
      </c>
      <c r="S1265" s="27">
        <v>2.2145374256093815E-2</v>
      </c>
      <c r="T1265" s="14">
        <v>488.4848484848485</v>
      </c>
      <c r="U1265" s="27">
        <v>0.18761027249558909</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1998</v>
      </c>
      <c r="B1266" s="2">
        <v>2233</v>
      </c>
      <c r="C1266" s="27">
        <v>2.1136225957897926E-2</v>
      </c>
      <c r="D1266" s="2">
        <v>238.78787878787799</v>
      </c>
      <c r="E1266" s="2">
        <v>2821</v>
      </c>
      <c r="F1266" s="27">
        <v>2.5089159455349123E-2</v>
      </c>
      <c r="G1266" s="14">
        <v>196.969696969697</v>
      </c>
      <c r="H1266" s="2">
        <v>2059</v>
      </c>
      <c r="I1266" s="27">
        <v>1.7365562377707307E-2</v>
      </c>
      <c r="J1266" s="14">
        <v>240</v>
      </c>
      <c r="K1266" s="27">
        <v>-7.792207792207792E-2</v>
      </c>
      <c r="L1266" s="2">
        <v>6164</v>
      </c>
      <c r="M1266" s="27">
        <v>2.4849127418294988E-2</v>
      </c>
      <c r="N1266" s="2">
        <v>390.30303030303003</v>
      </c>
      <c r="O1266" s="2">
        <v>6760</v>
      </c>
      <c r="P1266" s="27">
        <v>2.6030034655371584E-2</v>
      </c>
      <c r="Q1266" s="14">
        <v>339.39393939393898</v>
      </c>
      <c r="R1266" s="2">
        <v>5166</v>
      </c>
      <c r="S1266" s="27">
        <v>1.888461594700902E-2</v>
      </c>
      <c r="T1266" s="14">
        <v>407.87878787878788</v>
      </c>
      <c r="U1266" s="27">
        <v>-0.16190785204412719</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1861</v>
      </c>
      <c r="B1267" s="2">
        <v>4168</v>
      </c>
      <c r="C1267" s="27">
        <v>3.9451764349538086E-2</v>
      </c>
      <c r="D1267" s="2">
        <v>293.33333333333297</v>
      </c>
      <c r="E1267" s="2">
        <v>4673</v>
      </c>
      <c r="F1267" s="27">
        <v>4.1560312702887785E-2</v>
      </c>
      <c r="G1267" s="14">
        <v>304.24242424242402</v>
      </c>
      <c r="H1267" s="2">
        <v>3959</v>
      </c>
      <c r="I1267" s="27">
        <v>3.3390122124013225E-2</v>
      </c>
      <c r="J1267" s="14">
        <v>387.87878787878788</v>
      </c>
      <c r="K1267" s="27">
        <v>-5.014395393474088E-2</v>
      </c>
      <c r="L1267" s="2">
        <v>11925</v>
      </c>
      <c r="M1267" s="27">
        <v>4.8073628238670951E-2</v>
      </c>
      <c r="N1267" s="2">
        <v>486.06060606060601</v>
      </c>
      <c r="O1267" s="2">
        <v>12012</v>
      </c>
      <c r="P1267" s="27">
        <v>4.6253369272237194E-2</v>
      </c>
      <c r="Q1267" s="14">
        <v>467.27272727272702</v>
      </c>
      <c r="R1267" s="2">
        <v>10893</v>
      </c>
      <c r="S1267" s="27">
        <v>3.9820000292444695E-2</v>
      </c>
      <c r="T1267" s="14">
        <v>595.75757575757575</v>
      </c>
      <c r="U1267" s="27">
        <v>-8.6540880503144652E-2</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1862</v>
      </c>
      <c r="B1268" s="2">
        <v>3477</v>
      </c>
      <c r="C1268" s="27">
        <v>3.291117673784643E-2</v>
      </c>
      <c r="D1268" s="2">
        <v>256.969696969697</v>
      </c>
      <c r="E1268" s="2">
        <v>3699</v>
      </c>
      <c r="F1268" s="27">
        <v>3.289783793879348E-2</v>
      </c>
      <c r="G1268" s="14">
        <v>296.969696969697</v>
      </c>
      <c r="H1268" s="2">
        <v>2550</v>
      </c>
      <c r="I1268" s="27">
        <v>2.150664597530531E-2</v>
      </c>
      <c r="J1268" s="14">
        <v>244.24242424242425</v>
      </c>
      <c r="K1268" s="27">
        <v>-0.26660914581535805</v>
      </c>
      <c r="L1268" s="2">
        <v>8873</v>
      </c>
      <c r="M1268" s="27">
        <v>3.5770004474777975E-2</v>
      </c>
      <c r="N1268" s="2">
        <v>496.969696969697</v>
      </c>
      <c r="O1268" s="2">
        <v>9976</v>
      </c>
      <c r="P1268" s="27">
        <v>3.8413554100885636E-2</v>
      </c>
      <c r="Q1268" s="14">
        <v>518.18181818181802</v>
      </c>
      <c r="R1268" s="2">
        <v>8674</v>
      </c>
      <c r="S1268" s="27">
        <v>3.1708315664799896E-2</v>
      </c>
      <c r="T1268" s="14">
        <v>536.36363636363637</v>
      </c>
      <c r="U1268" s="27">
        <v>-2.2427589315902174E-2</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1863</v>
      </c>
      <c r="B1269" s="2">
        <v>3410</v>
      </c>
      <c r="C1269" s="27">
        <v>3.227699530516432E-2</v>
      </c>
      <c r="D1269" s="2">
        <v>223.636363636363</v>
      </c>
      <c r="E1269" s="2">
        <v>3993</v>
      </c>
      <c r="F1269" s="27">
        <v>3.5512589048283957E-2</v>
      </c>
      <c r="G1269" s="14">
        <v>300</v>
      </c>
      <c r="H1269" s="2">
        <v>2958</v>
      </c>
      <c r="I1269" s="27">
        <v>2.4947709331354161E-2</v>
      </c>
      <c r="J1269" s="14">
        <v>271.5151515151515</v>
      </c>
      <c r="K1269" s="27">
        <v>-0.13255131964809383</v>
      </c>
      <c r="L1269" s="2">
        <v>8145</v>
      </c>
      <c r="M1269" s="27">
        <v>3.2835195136601665E-2</v>
      </c>
      <c r="N1269" s="2">
        <v>347.87878787878702</v>
      </c>
      <c r="O1269" s="2">
        <v>10350</v>
      </c>
      <c r="P1269" s="27">
        <v>3.9853677319984598E-2</v>
      </c>
      <c r="Q1269" s="14">
        <v>445.45454545454498</v>
      </c>
      <c r="R1269" s="2">
        <v>8431</v>
      </c>
      <c r="S1269" s="27">
        <v>3.0820014914679263E-2</v>
      </c>
      <c r="T1269" s="14">
        <v>413.93939393939394</v>
      </c>
      <c r="U1269" s="27">
        <v>3.5113566605279312E-2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1999</v>
      </c>
      <c r="B1270" s="2">
        <v>5685</v>
      </c>
      <c r="C1270" s="27">
        <v>5.3810767832803273E-2</v>
      </c>
      <c r="D1270" s="2">
        <v>386.06060606060601</v>
      </c>
      <c r="E1270" s="2">
        <v>6057</v>
      </c>
      <c r="F1270" s="27">
        <v>5.3869209082257938E-2</v>
      </c>
      <c r="G1270" s="14">
        <v>364.84848484848402</v>
      </c>
      <c r="H1270" s="2">
        <v>6252</v>
      </c>
      <c r="I1270" s="27">
        <v>5.2729235544160313E-2</v>
      </c>
      <c r="J1270" s="14">
        <v>406.06060606060606</v>
      </c>
      <c r="K1270" s="27">
        <v>9.9736147757255936E-2</v>
      </c>
      <c r="L1270" s="2">
        <v>14136</v>
      </c>
      <c r="M1270" s="27">
        <v>5.6986902203928935E-2</v>
      </c>
      <c r="N1270" s="2">
        <v>623.030303030303</v>
      </c>
      <c r="O1270" s="2">
        <v>15979</v>
      </c>
      <c r="P1270" s="27">
        <v>6.1528686946476702E-2</v>
      </c>
      <c r="Q1270" s="14">
        <v>602.42424242424204</v>
      </c>
      <c r="R1270" s="2">
        <v>15715</v>
      </c>
      <c r="S1270" s="27">
        <v>5.7447104066443433E-2</v>
      </c>
      <c r="T1270" s="14">
        <v>681.81818181818187</v>
      </c>
      <c r="U1270" s="27">
        <v>0.11170062252405207</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2000</v>
      </c>
      <c r="B1271" s="2">
        <v>7208</v>
      </c>
      <c r="C1271" s="27">
        <v>6.8226563683174313E-2</v>
      </c>
      <c r="D1271" s="2">
        <v>357.575757575757</v>
      </c>
      <c r="E1271" s="2">
        <v>6975</v>
      </c>
      <c r="F1271" s="27">
        <v>6.2033636015973108E-2</v>
      </c>
      <c r="G1271" s="14">
        <v>394.54545454545399</v>
      </c>
      <c r="H1271" s="2">
        <v>7717</v>
      </c>
      <c r="I1271" s="27">
        <v>6.5085014506443564E-2</v>
      </c>
      <c r="J1271" s="14">
        <v>426.06060606060606</v>
      </c>
      <c r="K1271" s="27">
        <v>7.0615982241953382E-2</v>
      </c>
      <c r="L1271" s="2">
        <v>14829</v>
      </c>
      <c r="M1271" s="27">
        <v>5.9780614939308307E-2</v>
      </c>
      <c r="N1271" s="2">
        <v>573.93939393939399</v>
      </c>
      <c r="O1271" s="2">
        <v>16111</v>
      </c>
      <c r="P1271" s="27">
        <v>6.2036965729688101E-2</v>
      </c>
      <c r="Q1271" s="14">
        <v>586.06060606060601</v>
      </c>
      <c r="R1271" s="2">
        <v>17790</v>
      </c>
      <c r="S1271" s="27">
        <v>6.5032388249572304E-2</v>
      </c>
      <c r="T1271" s="14">
        <v>726.06060606060612</v>
      </c>
      <c r="U1271" s="27">
        <v>0.19967630993323893</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2001</v>
      </c>
      <c r="B1272" s="2">
        <v>6899</v>
      </c>
      <c r="C1272" s="27">
        <v>6.5301756777222469E-2</v>
      </c>
      <c r="D1272" s="2">
        <v>343.636363636363</v>
      </c>
      <c r="E1272" s="2">
        <v>8400</v>
      </c>
      <c r="F1272" s="27">
        <v>7.4707174556870842E-2</v>
      </c>
      <c r="G1272" s="14">
        <v>481.21212121212102</v>
      </c>
      <c r="H1272" s="2">
        <v>8986</v>
      </c>
      <c r="I1272" s="27">
        <v>7.5787733621213146E-2</v>
      </c>
      <c r="J1272" s="14">
        <v>540</v>
      </c>
      <c r="K1272" s="27">
        <v>0.30250760979852154</v>
      </c>
      <c r="L1272" s="2">
        <v>14603</v>
      </c>
      <c r="M1272" s="27">
        <v>5.8869534018390936E-2</v>
      </c>
      <c r="N1272" s="2">
        <v>581.21212121212102</v>
      </c>
      <c r="O1272" s="2">
        <v>17895</v>
      </c>
      <c r="P1272" s="27">
        <v>6.8906430496726997E-2</v>
      </c>
      <c r="Q1272" s="14">
        <v>673.33333333333303</v>
      </c>
      <c r="R1272" s="2">
        <v>18407</v>
      </c>
      <c r="S1272" s="27">
        <v>6.7287867931977371E-2</v>
      </c>
      <c r="T1272" s="14">
        <v>692.12121212121212</v>
      </c>
      <c r="U1272" s="27">
        <v>0.26049441895500924</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1871</v>
      </c>
      <c r="B1273" s="2">
        <v>3648</v>
      </c>
      <c r="C1273" s="27">
        <v>3.4529759200363469E-2</v>
      </c>
      <c r="D1273" s="2">
        <v>273.33333333333297</v>
      </c>
      <c r="E1273" s="2">
        <v>4533</v>
      </c>
      <c r="F1273" s="27">
        <v>4.0315193126939944E-2</v>
      </c>
      <c r="G1273" s="14">
        <v>321.81818181818102</v>
      </c>
      <c r="H1273" s="2">
        <v>4828</v>
      </c>
      <c r="I1273" s="27">
        <v>4.0719249713244719E-2</v>
      </c>
      <c r="J1273" s="14">
        <v>367.87878787878788</v>
      </c>
      <c r="K1273" s="27">
        <v>0.32346491228070173</v>
      </c>
      <c r="L1273" s="2">
        <v>6913</v>
      </c>
      <c r="M1273" s="27">
        <v>2.7868594718149457E-2</v>
      </c>
      <c r="N1273" s="2">
        <v>353.33333333333297</v>
      </c>
      <c r="O1273" s="2">
        <v>8369</v>
      </c>
      <c r="P1273" s="27">
        <v>3.2225644974971122E-2</v>
      </c>
      <c r="Q1273" s="14">
        <v>403.030303030303</v>
      </c>
      <c r="R1273" s="2">
        <v>9950</v>
      </c>
      <c r="S1273" s="27">
        <v>3.637280849259384E-2</v>
      </c>
      <c r="T1273" s="14">
        <v>472.12121212121212</v>
      </c>
      <c r="U1273" s="27">
        <v>0.43931722841024157</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2002</v>
      </c>
      <c r="B1274" s="2">
        <v>2362</v>
      </c>
      <c r="C1274" s="27">
        <v>2.2357261850673937E-2</v>
      </c>
      <c r="D1274" s="2">
        <v>203.030303030303</v>
      </c>
      <c r="E1274" s="2">
        <v>3412</v>
      </c>
      <c r="F1274" s="27">
        <v>3.0345342808100393E-2</v>
      </c>
      <c r="G1274" s="14">
        <v>252.72727272727201</v>
      </c>
      <c r="H1274" s="2">
        <v>4412</v>
      </c>
      <c r="I1274" s="27">
        <v>3.7210714526685111E-2</v>
      </c>
      <c r="J1274" s="14">
        <v>333.93939393939394</v>
      </c>
      <c r="K1274" s="27">
        <v>0.86790855207451312</v>
      </c>
      <c r="L1274" s="2">
        <v>4087</v>
      </c>
      <c r="M1274" s="27">
        <v>1.6476051875173852E-2</v>
      </c>
      <c r="N1274" s="2">
        <v>269.69696969696901</v>
      </c>
      <c r="O1274" s="2">
        <v>6476</v>
      </c>
      <c r="P1274" s="27">
        <v>2.4936465152098575E-2</v>
      </c>
      <c r="Q1274" s="14">
        <v>326.666666666666</v>
      </c>
      <c r="R1274" s="2">
        <v>7986</v>
      </c>
      <c r="S1274" s="27">
        <v>2.9193291318779336E-2</v>
      </c>
      <c r="T1274" s="14">
        <v>465.4545454545455</v>
      </c>
      <c r="U1274" s="27">
        <v>0.95400048935649617</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2003</v>
      </c>
      <c r="B1275" s="2">
        <v>623</v>
      </c>
      <c r="C1275" s="27">
        <v>5.8969407844918975E-3</v>
      </c>
      <c r="D1275" s="2">
        <v>100</v>
      </c>
      <c r="E1275" s="2">
        <v>1997</v>
      </c>
      <c r="F1275" s="27">
        <v>1.7760741379770364E-2</v>
      </c>
      <c r="G1275" s="14">
        <v>205.45454545454501</v>
      </c>
      <c r="H1275" s="2">
        <v>1913</v>
      </c>
      <c r="I1275" s="27">
        <v>1.6134201470885904E-2</v>
      </c>
      <c r="J1275" s="14">
        <v>249.09090909090909</v>
      </c>
      <c r="K1275" s="27">
        <v>2.0706260032102728</v>
      </c>
      <c r="L1275" s="2">
        <v>997</v>
      </c>
      <c r="M1275" s="27">
        <v>4.0192375139584853E-3</v>
      </c>
      <c r="N1275" s="2">
        <v>133.333333333333</v>
      </c>
      <c r="O1275" s="2">
        <v>2844</v>
      </c>
      <c r="P1275" s="27">
        <v>1.0951097420100116E-2</v>
      </c>
      <c r="Q1275" s="14">
        <v>227.272727272727</v>
      </c>
      <c r="R1275" s="2">
        <v>3373</v>
      </c>
      <c r="S1275" s="27">
        <v>1.2330199301057188E-2</v>
      </c>
      <c r="T1275" s="14">
        <v>340.60606060606062</v>
      </c>
      <c r="U1275" s="27">
        <v>2.3831494483450353</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122" t="s">
        <v>2004</v>
      </c>
      <c r="B1277" s="122"/>
      <c r="C1277" s="122"/>
      <c r="D1277" s="122"/>
      <c r="E1277" s="122"/>
      <c r="F1277" s="122"/>
      <c r="G1277" s="122"/>
      <c r="H1277" s="122"/>
      <c r="I1277" s="122"/>
      <c r="J1277" s="122"/>
      <c r="K1277" s="122"/>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211" t="s">
        <v>1702</v>
      </c>
      <c r="C1278" s="211"/>
      <c r="D1278" s="211" t="s">
        <v>1703</v>
      </c>
      <c r="E1278" s="211" t="s">
        <v>1702</v>
      </c>
      <c r="F1278" s="211"/>
      <c r="G1278" s="211" t="s">
        <v>1703</v>
      </c>
      <c r="H1278" s="211" t="s">
        <v>1702</v>
      </c>
      <c r="I1278" s="211"/>
      <c r="J1278" s="211" t="s">
        <v>1703</v>
      </c>
      <c r="K1278" t="s">
        <v>172</v>
      </c>
      <c r="L1278" s="211" t="s">
        <v>1702</v>
      </c>
      <c r="M1278" s="211"/>
      <c r="N1278" s="211" t="s">
        <v>1703</v>
      </c>
      <c r="O1278" s="211" t="s">
        <v>1702</v>
      </c>
      <c r="P1278" s="211"/>
      <c r="Q1278" s="211" t="s">
        <v>1703</v>
      </c>
      <c r="R1278" s="211" t="s">
        <v>1702</v>
      </c>
      <c r="S1278" s="211"/>
      <c r="T1278" s="211" t="s">
        <v>1703</v>
      </c>
      <c r="U1278" t="s">
        <v>172</v>
      </c>
      <c r="V1278" s="211" t="s">
        <v>1702</v>
      </c>
      <c r="W1278" s="211"/>
      <c r="X1278" s="211" t="s">
        <v>1703</v>
      </c>
      <c r="Y1278" s="211" t="s">
        <v>1702</v>
      </c>
      <c r="Z1278" s="211"/>
      <c r="AA1278" s="211" t="s">
        <v>1703</v>
      </c>
      <c r="AB1278" s="211" t="s">
        <v>1702</v>
      </c>
      <c r="AC1278" s="211"/>
      <c r="AD1278" s="211" t="s">
        <v>1703</v>
      </c>
      <c r="AE1278" t="s">
        <v>172</v>
      </c>
    </row>
    <row r="1279" spans="1:31" x14ac:dyDescent="0.3">
      <c r="A1279" t="s">
        <v>174</v>
      </c>
      <c r="B1279" s="14" t="s">
        <v>172</v>
      </c>
      <c r="C1279" s="27" t="s">
        <v>172</v>
      </c>
      <c r="D1279" s="14" t="s">
        <v>172</v>
      </c>
      <c r="E1279" s="14" t="s">
        <v>172</v>
      </c>
      <c r="F1279" s="27" t="s">
        <v>172</v>
      </c>
      <c r="G1279" s="14" t="s">
        <v>172</v>
      </c>
      <c r="H1279" s="14" t="s">
        <v>172</v>
      </c>
      <c r="I1279" s="27" t="s">
        <v>172</v>
      </c>
      <c r="J1279" s="14" t="s">
        <v>172</v>
      </c>
      <c r="L1279" s="14">
        <v>5.2</v>
      </c>
      <c r="M1279" s="27" t="s">
        <v>172</v>
      </c>
      <c r="N1279" s="14">
        <v>-0.60606060606059997</v>
      </c>
      <c r="O1279" s="14">
        <v>6.5</v>
      </c>
      <c r="P1279" s="27" t="s">
        <v>172</v>
      </c>
      <c r="Q1279" s="14">
        <v>-0.60606060606059997</v>
      </c>
      <c r="R1279" s="14">
        <v>9.3000000000000007</v>
      </c>
      <c r="S1279" s="27" t="s">
        <v>172</v>
      </c>
      <c r="T1279" s="14" t="s">
        <v>172</v>
      </c>
      <c r="U1279" s="27">
        <v>0.78846153846153855</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122" t="s">
        <v>2005</v>
      </c>
      <c r="B1281" s="122"/>
      <c r="C1281" s="122"/>
      <c r="D1281" s="122"/>
      <c r="E1281" s="122"/>
      <c r="F1281" s="122"/>
      <c r="G1281" s="122"/>
      <c r="H1281" s="122"/>
      <c r="I1281" s="122"/>
      <c r="J1281" s="122"/>
      <c r="K1281" s="122"/>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211" t="s">
        <v>1702</v>
      </c>
      <c r="C1282" s="211"/>
      <c r="D1282" s="211" t="s">
        <v>1703</v>
      </c>
      <c r="E1282" s="211" t="s">
        <v>1702</v>
      </c>
      <c r="F1282" s="211"/>
      <c r="G1282" s="211" t="s">
        <v>1703</v>
      </c>
      <c r="H1282" s="211" t="s">
        <v>1702</v>
      </c>
      <c r="I1282" s="211"/>
      <c r="J1282" s="211" t="s">
        <v>1703</v>
      </c>
      <c r="K1282" t="s">
        <v>172</v>
      </c>
      <c r="L1282" s="211" t="s">
        <v>1702</v>
      </c>
      <c r="M1282" s="211"/>
      <c r="N1282" s="211" t="s">
        <v>1703</v>
      </c>
      <c r="O1282" s="211" t="s">
        <v>1702</v>
      </c>
      <c r="P1282" s="211"/>
      <c r="Q1282" s="211" t="s">
        <v>1703</v>
      </c>
      <c r="R1282" s="211" t="s">
        <v>1702</v>
      </c>
      <c r="S1282" s="211"/>
      <c r="T1282" s="211" t="s">
        <v>1703</v>
      </c>
      <c r="U1282" t="s">
        <v>172</v>
      </c>
      <c r="V1282" s="211" t="s">
        <v>1702</v>
      </c>
      <c r="W1282" s="211"/>
      <c r="X1282" s="211" t="s">
        <v>1703</v>
      </c>
      <c r="Y1282" s="211" t="s">
        <v>1702</v>
      </c>
      <c r="Z1282" s="211"/>
      <c r="AA1282" s="211" t="s">
        <v>1703</v>
      </c>
      <c r="AB1282" s="211" t="s">
        <v>1702</v>
      </c>
      <c r="AC1282" s="211"/>
      <c r="AD1282" s="211" t="s">
        <v>1703</v>
      </c>
      <c r="AE1282" t="s">
        <v>172</v>
      </c>
    </row>
    <row r="1283" spans="1:31" x14ac:dyDescent="0.3">
      <c r="A1283" t="s">
        <v>174</v>
      </c>
      <c r="B1283" s="2">
        <v>8939</v>
      </c>
      <c r="C1283" s="27" t="s">
        <v>172</v>
      </c>
      <c r="D1283" s="2">
        <v>-0.60606060606059997</v>
      </c>
      <c r="E1283" s="2">
        <v>8114</v>
      </c>
      <c r="F1283" s="27" t="s">
        <v>172</v>
      </c>
      <c r="G1283" s="2">
        <v>-1</v>
      </c>
      <c r="H1283" s="2">
        <v>6575</v>
      </c>
      <c r="I1283" s="27" t="s">
        <v>172</v>
      </c>
      <c r="J1283" s="14" t="s">
        <v>172</v>
      </c>
      <c r="K1283" s="27">
        <v>-0.26445911175746728</v>
      </c>
      <c r="L1283" s="2">
        <v>30182</v>
      </c>
      <c r="M1283" s="27" t="s">
        <v>172</v>
      </c>
      <c r="N1283" s="2">
        <v>-0.60606060606059997</v>
      </c>
      <c r="O1283" s="2">
        <v>29829</v>
      </c>
      <c r="P1283" s="27" t="s">
        <v>172</v>
      </c>
      <c r="Q1283" s="2">
        <v>-1</v>
      </c>
      <c r="R1283" s="2">
        <v>25623</v>
      </c>
      <c r="S1283" s="27" t="s">
        <v>172</v>
      </c>
      <c r="T1283" s="14" t="s">
        <v>172</v>
      </c>
      <c r="U1283" s="27">
        <v>-0.15105029487774169</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2006</v>
      </c>
      <c r="B1284" s="2">
        <v>202</v>
      </c>
      <c r="C1284" s="27">
        <v>2.2597605996196441E-2</v>
      </c>
      <c r="D1284" s="2">
        <v>-0.60606060606059997</v>
      </c>
      <c r="E1284" s="2">
        <v>180</v>
      </c>
      <c r="F1284" s="27">
        <v>2.2183879714074439E-2</v>
      </c>
      <c r="G1284" s="2">
        <v>-1</v>
      </c>
      <c r="H1284" s="2">
        <v>454</v>
      </c>
      <c r="I1284" s="27">
        <v>6.9049429657794675E-2</v>
      </c>
      <c r="J1284" s="14" t="s">
        <v>172</v>
      </c>
      <c r="K1284" s="27">
        <v>1.2475247524752475</v>
      </c>
      <c r="L1284" s="2">
        <v>599</v>
      </c>
      <c r="M1284" s="27">
        <v>1.984626598634948E-2</v>
      </c>
      <c r="N1284" s="2">
        <v>-0.60606060606059997</v>
      </c>
      <c r="O1284" s="2">
        <v>391</v>
      </c>
      <c r="P1284" s="27">
        <v>1.3108049213852292E-2</v>
      </c>
      <c r="Q1284" s="2">
        <v>-1</v>
      </c>
      <c r="R1284" s="2">
        <v>2515</v>
      </c>
      <c r="S1284" s="27">
        <v>9.8154002263591306E-2</v>
      </c>
      <c r="T1284" s="14" t="s">
        <v>172</v>
      </c>
      <c r="U1284" s="27">
        <v>3.1986644407345577</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2007</v>
      </c>
      <c r="B1285" s="2">
        <v>8737</v>
      </c>
      <c r="C1285" s="27">
        <v>0.97740239400380358</v>
      </c>
      <c r="D1285" s="2">
        <v>-0.60606060606059997</v>
      </c>
      <c r="E1285" s="2">
        <v>7934</v>
      </c>
      <c r="F1285" s="27">
        <v>0.97781612028592557</v>
      </c>
      <c r="G1285" s="2">
        <v>-1</v>
      </c>
      <c r="H1285" s="2">
        <v>6121</v>
      </c>
      <c r="I1285" s="27">
        <v>0.9309505703422053</v>
      </c>
      <c r="J1285" s="14" t="s">
        <v>172</v>
      </c>
      <c r="K1285" s="27">
        <v>-0.29941627560947692</v>
      </c>
      <c r="L1285" s="2">
        <v>29583</v>
      </c>
      <c r="M1285" s="27">
        <v>0.98015373401365047</v>
      </c>
      <c r="N1285" s="2">
        <v>-0.60606060606059997</v>
      </c>
      <c r="O1285" s="2">
        <v>29438</v>
      </c>
      <c r="P1285" s="27">
        <v>0.98689195078614766</v>
      </c>
      <c r="Q1285" s="2">
        <v>-1</v>
      </c>
      <c r="R1285" s="2">
        <v>23108</v>
      </c>
      <c r="S1285" s="27">
        <v>0.90184599773640872</v>
      </c>
      <c r="T1285" s="14" t="s">
        <v>172</v>
      </c>
      <c r="U1285" s="27">
        <v>-0.21887570564175371</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122" t="s">
        <v>2008</v>
      </c>
      <c r="B1287" s="122"/>
      <c r="C1287" s="122"/>
      <c r="D1287" s="122"/>
      <c r="E1287" s="122"/>
      <c r="F1287" s="122"/>
      <c r="G1287" s="122"/>
      <c r="H1287" s="122"/>
      <c r="I1287" s="122"/>
      <c r="J1287" s="122"/>
      <c r="K1287" s="122"/>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211" t="s">
        <v>1702</v>
      </c>
      <c r="F1288" s="211"/>
      <c r="G1288" s="211" t="s">
        <v>1703</v>
      </c>
      <c r="H1288" s="211" t="s">
        <v>1702</v>
      </c>
      <c r="I1288" s="211"/>
      <c r="J1288" s="211" t="s">
        <v>1703</v>
      </c>
      <c r="K1288" t="s">
        <v>172</v>
      </c>
      <c r="L1288" t="s">
        <v>172</v>
      </c>
      <c r="M1288" t="s">
        <v>172</v>
      </c>
      <c r="N1288" t="s">
        <v>172</v>
      </c>
      <c r="O1288" s="211" t="s">
        <v>1702</v>
      </c>
      <c r="P1288" s="211"/>
      <c r="Q1288" s="211" t="s">
        <v>1703</v>
      </c>
      <c r="R1288" s="211" t="s">
        <v>1702</v>
      </c>
      <c r="S1288" s="211"/>
      <c r="T1288" s="211" t="s">
        <v>1703</v>
      </c>
      <c r="U1288" t="s">
        <v>172</v>
      </c>
      <c r="V1288" t="s">
        <v>172</v>
      </c>
      <c r="W1288" t="s">
        <v>172</v>
      </c>
      <c r="X1288" t="s">
        <v>172</v>
      </c>
      <c r="Y1288" s="211" t="s">
        <v>1702</v>
      </c>
      <c r="Z1288" s="211"/>
      <c r="AA1288" s="211" t="s">
        <v>1703</v>
      </c>
      <c r="AB1288" s="211" t="s">
        <v>1702</v>
      </c>
      <c r="AC1288" s="211"/>
      <c r="AD1288" s="211" t="s">
        <v>1703</v>
      </c>
      <c r="AE1288" t="s">
        <v>172</v>
      </c>
    </row>
    <row r="1289" spans="1:31" x14ac:dyDescent="0.3">
      <c r="A1289" t="s">
        <v>174</v>
      </c>
      <c r="B1289" t="s">
        <v>172</v>
      </c>
      <c r="C1289" t="s">
        <v>172</v>
      </c>
      <c r="D1289" t="s">
        <v>172</v>
      </c>
      <c r="E1289" s="2">
        <v>32149</v>
      </c>
      <c r="F1289" s="27" t="s">
        <v>172</v>
      </c>
      <c r="G1289" s="14">
        <v>421.21212121212102</v>
      </c>
      <c r="H1289" s="2">
        <v>37996</v>
      </c>
      <c r="I1289" s="27" t="s">
        <v>172</v>
      </c>
      <c r="J1289" s="14">
        <v>826.66669999999999</v>
      </c>
      <c r="L1289" t="s">
        <v>172</v>
      </c>
      <c r="M1289" t="s">
        <v>172</v>
      </c>
      <c r="N1289" t="s">
        <v>172</v>
      </c>
      <c r="O1289" s="2">
        <v>83351</v>
      </c>
      <c r="P1289" s="27" t="s">
        <v>172</v>
      </c>
      <c r="Q1289" s="14">
        <v>29.696969696969699</v>
      </c>
      <c r="R1289" s="2">
        <v>97864</v>
      </c>
      <c r="S1289" s="27" t="s">
        <v>172</v>
      </c>
      <c r="T1289" s="14">
        <v>35.757576</v>
      </c>
      <c r="V1289" t="s">
        <v>172</v>
      </c>
      <c r="W1289" t="s">
        <v>172</v>
      </c>
      <c r="X1289" t="s">
        <v>172</v>
      </c>
      <c r="Y1289" s="2">
        <v>4797320</v>
      </c>
      <c r="Z1289" s="27" t="s">
        <v>172</v>
      </c>
      <c r="AA1289" s="14">
        <v>390.3</v>
      </c>
      <c r="AB1289" s="2">
        <v>5644497</v>
      </c>
      <c r="AC1289" s="27" t="s">
        <v>172</v>
      </c>
      <c r="AD1289" s="14">
        <v>503.64</v>
      </c>
    </row>
    <row r="1290" spans="1:31" x14ac:dyDescent="0.3">
      <c r="A1290" t="s">
        <v>2009</v>
      </c>
      <c r="B1290" t="s">
        <v>172</v>
      </c>
      <c r="C1290" t="s">
        <v>172</v>
      </c>
      <c r="D1290" t="s">
        <v>172</v>
      </c>
      <c r="E1290" s="2">
        <v>31183</v>
      </c>
      <c r="F1290" s="27">
        <v>0.96995240909515068</v>
      </c>
      <c r="G1290" s="14">
        <v>438.18181818181802</v>
      </c>
      <c r="H1290" s="2">
        <v>36485</v>
      </c>
      <c r="I1290" s="27">
        <v>0.96023265606905994</v>
      </c>
      <c r="J1290" s="14">
        <v>788.48486300000002</v>
      </c>
      <c r="L1290" t="s">
        <v>172</v>
      </c>
      <c r="M1290" t="s">
        <v>172</v>
      </c>
      <c r="N1290" t="s">
        <v>172</v>
      </c>
      <c r="O1290" s="2">
        <v>81682</v>
      </c>
      <c r="P1290" s="27">
        <v>0.97997624503605241</v>
      </c>
      <c r="Q1290" s="14">
        <v>155.15151515151501</v>
      </c>
      <c r="R1290" s="2">
        <v>95563</v>
      </c>
      <c r="S1290" s="27">
        <v>0.97648777895855476</v>
      </c>
      <c r="T1290" s="14">
        <v>226.66667200000001</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2010</v>
      </c>
      <c r="B1291" t="s">
        <v>172</v>
      </c>
      <c r="C1291" t="s">
        <v>172</v>
      </c>
      <c r="D1291" t="s">
        <v>172</v>
      </c>
      <c r="E1291" s="2">
        <v>22683</v>
      </c>
      <c r="F1291" s="27">
        <v>0.70555849326573139</v>
      </c>
      <c r="G1291" s="14">
        <v>497.575757575757</v>
      </c>
      <c r="H1291" s="2">
        <v>26641</v>
      </c>
      <c r="I1291" s="27">
        <v>0.70115275292136015</v>
      </c>
      <c r="J1291" s="14">
        <v>766.66669999999999</v>
      </c>
      <c r="L1291" t="s">
        <v>172</v>
      </c>
      <c r="M1291" t="s">
        <v>172</v>
      </c>
      <c r="N1291" t="s">
        <v>172</v>
      </c>
      <c r="O1291" s="2">
        <v>59743</v>
      </c>
      <c r="P1291" s="27">
        <v>0.71676404602224331</v>
      </c>
      <c r="Q1291" s="14">
        <v>529.69696969696895</v>
      </c>
      <c r="R1291" s="2">
        <v>68146</v>
      </c>
      <c r="S1291" s="27">
        <v>0.69633368756641867</v>
      </c>
      <c r="T1291" s="14">
        <v>826.66669999999999</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2011</v>
      </c>
      <c r="B1292" t="s">
        <v>172</v>
      </c>
      <c r="C1292" t="s">
        <v>172</v>
      </c>
      <c r="D1292" t="s">
        <v>172</v>
      </c>
      <c r="E1292" s="2">
        <v>9803</v>
      </c>
      <c r="F1292" s="27">
        <v>0.30492394786774085</v>
      </c>
      <c r="G1292" s="14">
        <v>259.39393939393898</v>
      </c>
      <c r="H1292" s="2">
        <v>11834</v>
      </c>
      <c r="I1292" s="27">
        <v>0.31145383724602588</v>
      </c>
      <c r="J1292" s="14">
        <v>422.42425500000002</v>
      </c>
      <c r="L1292" t="s">
        <v>172</v>
      </c>
      <c r="M1292" t="s">
        <v>172</v>
      </c>
      <c r="N1292" t="s">
        <v>172</v>
      </c>
      <c r="O1292" s="2">
        <v>27527</v>
      </c>
      <c r="P1292" s="27">
        <v>0.33025398615493518</v>
      </c>
      <c r="Q1292" s="14">
        <v>413.33333333333297</v>
      </c>
      <c r="R1292" s="2">
        <v>32660</v>
      </c>
      <c r="S1292" s="27">
        <v>0.33372843946701547</v>
      </c>
      <c r="T1292" s="14">
        <v>566.66669999999999</v>
      </c>
      <c r="V1292" t="s">
        <v>172</v>
      </c>
      <c r="W1292" t="s">
        <v>172</v>
      </c>
      <c r="X1292" t="s">
        <v>172</v>
      </c>
      <c r="Y1292" s="2">
        <v>1522950</v>
      </c>
      <c r="Z1292" s="27">
        <v>0.317</v>
      </c>
      <c r="AA1292" s="14">
        <v>2661.21</v>
      </c>
      <c r="AB1292" s="2">
        <v>1809652</v>
      </c>
      <c r="AC1292" s="27">
        <v>0.32100000000000001</v>
      </c>
      <c r="AD1292" s="14">
        <v>4222.42</v>
      </c>
    </row>
    <row r="1293" spans="1:31" x14ac:dyDescent="0.3">
      <c r="A1293" t="s">
        <v>2012</v>
      </c>
      <c r="B1293" t="s">
        <v>172</v>
      </c>
      <c r="C1293" t="s">
        <v>172</v>
      </c>
      <c r="D1293" t="s">
        <v>172</v>
      </c>
      <c r="E1293" s="2">
        <v>6316</v>
      </c>
      <c r="F1293" s="27">
        <v>0.1964602320445426</v>
      </c>
      <c r="G1293" s="14">
        <v>255.75757575757501</v>
      </c>
      <c r="H1293" s="2">
        <v>7019</v>
      </c>
      <c r="I1293" s="27">
        <v>0.18472997157595536</v>
      </c>
      <c r="J1293" s="14">
        <v>356.96969999999999</v>
      </c>
      <c r="L1293" t="s">
        <v>172</v>
      </c>
      <c r="M1293" t="s">
        <v>172</v>
      </c>
      <c r="N1293" t="s">
        <v>172</v>
      </c>
      <c r="O1293" s="2">
        <v>17146</v>
      </c>
      <c r="P1293" s="27">
        <v>0.20570838982135786</v>
      </c>
      <c r="Q1293" s="14">
        <v>394.54545454545399</v>
      </c>
      <c r="R1293" s="2">
        <v>18995</v>
      </c>
      <c r="S1293" s="27">
        <v>0.19409588817133983</v>
      </c>
      <c r="T1293" s="14">
        <v>556.36364700000001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2013</v>
      </c>
      <c r="B1294" t="s">
        <v>172</v>
      </c>
      <c r="C1294" t="s">
        <v>172</v>
      </c>
      <c r="D1294" t="s">
        <v>172</v>
      </c>
      <c r="E1294" s="2">
        <v>3487</v>
      </c>
      <c r="F1294" s="27">
        <v>0.10846371582319823</v>
      </c>
      <c r="G1294" s="14">
        <v>225.45454545454501</v>
      </c>
      <c r="H1294" s="2">
        <v>4815</v>
      </c>
      <c r="I1294" s="27">
        <v>0.12672386567007055</v>
      </c>
      <c r="J1294" s="14">
        <v>250.30302399999999</v>
      </c>
      <c r="L1294" t="s">
        <v>172</v>
      </c>
      <c r="M1294" t="s">
        <v>172</v>
      </c>
      <c r="N1294" t="s">
        <v>172</v>
      </c>
      <c r="O1294" s="2">
        <v>10381</v>
      </c>
      <c r="P1294" s="27">
        <v>0.12454559633357729</v>
      </c>
      <c r="Q1294" s="14">
        <v>404.24242424242402</v>
      </c>
      <c r="R1294" s="2">
        <v>13665</v>
      </c>
      <c r="S1294" s="27">
        <v>0.13963255129567564</v>
      </c>
      <c r="T1294" s="14">
        <v>468.48486300000002</v>
      </c>
      <c r="V1294" t="s">
        <v>172</v>
      </c>
      <c r="W1294" t="s">
        <v>172</v>
      </c>
      <c r="X1294" t="s">
        <v>172</v>
      </c>
      <c r="Y1294" s="2">
        <v>532880</v>
      </c>
      <c r="Z1294" s="27">
        <v>0.111</v>
      </c>
      <c r="AA1294" s="14">
        <v>2384.85</v>
      </c>
      <c r="AB1294" s="2">
        <v>701283</v>
      </c>
      <c r="AC1294" s="27">
        <v>0.124</v>
      </c>
      <c r="AD1294" s="14">
        <v>4179.3900000000003</v>
      </c>
    </row>
    <row r="1295" spans="1:31" x14ac:dyDescent="0.3">
      <c r="A1295" t="s">
        <v>2014</v>
      </c>
      <c r="B1295" t="s">
        <v>172</v>
      </c>
      <c r="C1295" t="s">
        <v>172</v>
      </c>
      <c r="D1295" t="s">
        <v>172</v>
      </c>
      <c r="E1295" s="2">
        <v>7436</v>
      </c>
      <c r="F1295" s="27">
        <v>0.23129801860088961</v>
      </c>
      <c r="G1295" s="14">
        <v>257.575757575757</v>
      </c>
      <c r="H1295" s="2">
        <v>8036</v>
      </c>
      <c r="I1295" s="27">
        <v>0.21149594694178334</v>
      </c>
      <c r="J1295" s="14">
        <v>326.06060000000002</v>
      </c>
      <c r="L1295" t="s">
        <v>172</v>
      </c>
      <c r="M1295" t="s">
        <v>172</v>
      </c>
      <c r="N1295" t="s">
        <v>172</v>
      </c>
      <c r="O1295" s="2">
        <v>20081</v>
      </c>
      <c r="P1295" s="27">
        <v>0.24092092476395005</v>
      </c>
      <c r="Q1295" s="14">
        <v>410.90909090909099</v>
      </c>
      <c r="R1295" s="2">
        <v>22049</v>
      </c>
      <c r="S1295" s="27">
        <v>0.22530246055750838</v>
      </c>
      <c r="T1295" s="14">
        <v>515.15150000000006</v>
      </c>
      <c r="V1295" t="s">
        <v>172</v>
      </c>
      <c r="W1295" t="s">
        <v>172</v>
      </c>
      <c r="X1295" t="s">
        <v>172</v>
      </c>
      <c r="Y1295" s="2">
        <v>1045351</v>
      </c>
      <c r="Z1295" s="27">
        <v>0.218</v>
      </c>
      <c r="AA1295" s="14">
        <v>2800.61</v>
      </c>
      <c r="AB1295" s="2">
        <v>1274968</v>
      </c>
      <c r="AC1295" s="27">
        <v>0.22600000000000001</v>
      </c>
      <c r="AD1295" s="14">
        <v>3481.21</v>
      </c>
    </row>
    <row r="1296" spans="1:31" x14ac:dyDescent="0.3">
      <c r="A1296" t="s">
        <v>2015</v>
      </c>
      <c r="B1296" t="s">
        <v>172</v>
      </c>
      <c r="C1296" t="s">
        <v>172</v>
      </c>
      <c r="D1296" t="s">
        <v>172</v>
      </c>
      <c r="E1296" s="2">
        <v>3437</v>
      </c>
      <c r="F1296" s="27">
        <v>0.10690845749478989</v>
      </c>
      <c r="G1296" s="14">
        <v>293.93939393939303</v>
      </c>
      <c r="H1296" s="2">
        <v>4162</v>
      </c>
      <c r="I1296" s="27">
        <v>0.109537846089062</v>
      </c>
      <c r="J1296" s="14">
        <v>396.36364700000001</v>
      </c>
      <c r="L1296" t="s">
        <v>172</v>
      </c>
      <c r="M1296" t="s">
        <v>172</v>
      </c>
      <c r="N1296" t="s">
        <v>172</v>
      </c>
      <c r="O1296" s="2">
        <v>7293</v>
      </c>
      <c r="P1296" s="27">
        <v>8.7497450540485411E-2</v>
      </c>
      <c r="Q1296" s="14">
        <v>377.575757575757</v>
      </c>
      <c r="R1296" s="2">
        <v>7867</v>
      </c>
      <c r="S1296" s="27">
        <v>8.03870677675141E-2</v>
      </c>
      <c r="T1296" s="14">
        <v>452.72726399999999</v>
      </c>
      <c r="V1296" t="s">
        <v>172</v>
      </c>
      <c r="W1296" t="s">
        <v>172</v>
      </c>
      <c r="X1296" t="s">
        <v>172</v>
      </c>
      <c r="Y1296" s="2">
        <v>451686</v>
      </c>
      <c r="Z1296" s="27">
        <v>9.4E-2</v>
      </c>
      <c r="AA1296" s="14">
        <v>3724.85</v>
      </c>
      <c r="AB1296" s="2">
        <v>508973</v>
      </c>
      <c r="AC1296" s="27">
        <v>0.09</v>
      </c>
      <c r="AD1296" s="14">
        <v>4236.97</v>
      </c>
    </row>
    <row r="1297" spans="1:31" x14ac:dyDescent="0.3">
      <c r="A1297" t="s">
        <v>2016</v>
      </c>
      <c r="B1297" t="s">
        <v>172</v>
      </c>
      <c r="C1297" t="s">
        <v>172</v>
      </c>
      <c r="D1297" t="s">
        <v>172</v>
      </c>
      <c r="E1297" s="2">
        <v>986</v>
      </c>
      <c r="F1297" s="27">
        <v>3.0669694236212634E-2</v>
      </c>
      <c r="G1297" s="14">
        <v>155.15151515151501</v>
      </c>
      <c r="H1297" s="2">
        <v>886</v>
      </c>
      <c r="I1297" s="27">
        <v>2.3318244025686913E-2</v>
      </c>
      <c r="J1297" s="14">
        <v>169.69697600000001</v>
      </c>
      <c r="L1297" t="s">
        <v>172</v>
      </c>
      <c r="M1297" t="s">
        <v>172</v>
      </c>
      <c r="N1297" t="s">
        <v>172</v>
      </c>
      <c r="O1297" s="2">
        <v>2121</v>
      </c>
      <c r="P1297" s="27">
        <v>2.544660531967223E-2</v>
      </c>
      <c r="Q1297" s="14">
        <v>240.60606060606</v>
      </c>
      <c r="R1297" s="2">
        <v>2049</v>
      </c>
      <c r="S1297" s="27">
        <v>2.0937218997792856E-2</v>
      </c>
      <c r="T1297" s="14">
        <v>230.30302399999999</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2017</v>
      </c>
      <c r="B1298" t="s">
        <v>172</v>
      </c>
      <c r="C1298" t="s">
        <v>172</v>
      </c>
      <c r="D1298" t="s">
        <v>172</v>
      </c>
      <c r="E1298" s="2">
        <v>781</v>
      </c>
      <c r="F1298" s="27">
        <v>2.4293135089738405E-2</v>
      </c>
      <c r="G1298" s="14">
        <v>118.181818181818</v>
      </c>
      <c r="H1298" s="2">
        <v>1271</v>
      </c>
      <c r="I1298" s="27">
        <v>3.3450889567322874E-2</v>
      </c>
      <c r="J1298" s="14">
        <v>281.21212800000001</v>
      </c>
      <c r="L1298" t="s">
        <v>172</v>
      </c>
      <c r="M1298" t="s">
        <v>172</v>
      </c>
      <c r="N1298" t="s">
        <v>172</v>
      </c>
      <c r="O1298" s="2">
        <v>1971</v>
      </c>
      <c r="P1298" s="27">
        <v>2.3646986838790178E-2</v>
      </c>
      <c r="Q1298" s="14">
        <v>219.39393939393901</v>
      </c>
      <c r="R1298" s="2">
        <v>2707</v>
      </c>
      <c r="S1298" s="27">
        <v>2.7660835445107498E-2</v>
      </c>
      <c r="T1298" s="14">
        <v>329.69695999999999</v>
      </c>
      <c r="V1298" t="s">
        <v>172</v>
      </c>
      <c r="W1298" t="s">
        <v>172</v>
      </c>
      <c r="X1298" t="s">
        <v>172</v>
      </c>
      <c r="Y1298" s="2">
        <v>141623</v>
      </c>
      <c r="Z1298" s="27">
        <v>0.03</v>
      </c>
      <c r="AA1298" s="14">
        <v>2315.7600000000002</v>
      </c>
      <c r="AB1298" s="2">
        <v>174554</v>
      </c>
      <c r="AC1298" s="27">
        <v>3.1E-2</v>
      </c>
      <c r="AD1298" s="14">
        <v>2519.39</v>
      </c>
    </row>
    <row r="1299" spans="1:31" x14ac:dyDescent="0.3">
      <c r="A1299" t="s">
        <v>2018</v>
      </c>
      <c r="B1299" t="s">
        <v>172</v>
      </c>
      <c r="C1299" t="s">
        <v>172</v>
      </c>
      <c r="D1299" t="s">
        <v>172</v>
      </c>
      <c r="E1299" s="2">
        <v>240</v>
      </c>
      <c r="F1299" s="27">
        <v>7.4652399763600738E-3</v>
      </c>
      <c r="G1299" s="14">
        <v>81.212121212121204</v>
      </c>
      <c r="H1299" s="2">
        <v>452</v>
      </c>
      <c r="I1299" s="27">
        <v>1.1895989051479103E-2</v>
      </c>
      <c r="J1299" s="14">
        <v>75.757576</v>
      </c>
      <c r="L1299" t="s">
        <v>172</v>
      </c>
      <c r="M1299" t="s">
        <v>172</v>
      </c>
      <c r="N1299" t="s">
        <v>172</v>
      </c>
      <c r="O1299" s="2">
        <v>750</v>
      </c>
      <c r="P1299" s="27">
        <v>8.9980924044102649E-3</v>
      </c>
      <c r="Q1299" s="14">
        <v>141.21212121212099</v>
      </c>
      <c r="R1299" s="2">
        <v>814</v>
      </c>
      <c r="S1299" s="27">
        <v>8.3176653314804214E-3</v>
      </c>
      <c r="T1299" s="14">
        <v>126.060608</v>
      </c>
      <c r="V1299" t="s">
        <v>172</v>
      </c>
      <c r="W1299" t="s">
        <v>172</v>
      </c>
      <c r="X1299" t="s">
        <v>172</v>
      </c>
      <c r="Y1299" s="2">
        <v>48988</v>
      </c>
      <c r="Z1299" s="27">
        <v>0.01</v>
      </c>
      <c r="AA1299" s="14">
        <v>1232.1199999999999</v>
      </c>
      <c r="AB1299" s="2">
        <v>65045</v>
      </c>
      <c r="AC1299" s="27">
        <v>1.2E-2</v>
      </c>
      <c r="AD1299" s="14">
        <v>1323.03</v>
      </c>
    </row>
    <row r="1300" spans="1:31" x14ac:dyDescent="0.3">
      <c r="A1300" t="s">
        <v>2019</v>
      </c>
      <c r="B1300" t="s">
        <v>172</v>
      </c>
      <c r="C1300" t="s">
        <v>172</v>
      </c>
      <c r="D1300" t="s">
        <v>172</v>
      </c>
      <c r="E1300" s="2">
        <v>8500</v>
      </c>
      <c r="F1300" s="27">
        <v>0.26439391582941929</v>
      </c>
      <c r="G1300" s="14">
        <v>312.12121212121201</v>
      </c>
      <c r="H1300" s="2">
        <v>9844</v>
      </c>
      <c r="I1300" s="27">
        <v>0.25907990314769974</v>
      </c>
      <c r="J1300" s="14">
        <v>556.36364700000001</v>
      </c>
      <c r="L1300" t="s">
        <v>172</v>
      </c>
      <c r="M1300" t="s">
        <v>172</v>
      </c>
      <c r="N1300" t="s">
        <v>172</v>
      </c>
      <c r="O1300" s="2">
        <v>21939</v>
      </c>
      <c r="P1300" s="27">
        <v>0.26321219901380905</v>
      </c>
      <c r="Q1300" s="14">
        <v>499.39393939393898</v>
      </c>
      <c r="R1300" s="2">
        <v>27417</v>
      </c>
      <c r="S1300" s="27">
        <v>0.28015409139213604</v>
      </c>
      <c r="T1300" s="14">
        <v>761.81820000000005</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2011</v>
      </c>
      <c r="B1301" t="s">
        <v>172</v>
      </c>
      <c r="C1301" t="s">
        <v>172</v>
      </c>
      <c r="D1301" t="s">
        <v>172</v>
      </c>
      <c r="E1301" s="2">
        <v>7942</v>
      </c>
      <c r="F1301" s="27">
        <v>0.24703723288438209</v>
      </c>
      <c r="G1301" s="14">
        <v>284.24242424242402</v>
      </c>
      <c r="H1301" s="2">
        <v>9138</v>
      </c>
      <c r="I1301" s="27">
        <v>0.24049899989472576</v>
      </c>
      <c r="J1301" s="14">
        <v>497.57574499999998</v>
      </c>
      <c r="L1301" t="s">
        <v>172</v>
      </c>
      <c r="M1301" t="s">
        <v>172</v>
      </c>
      <c r="N1301" t="s">
        <v>172</v>
      </c>
      <c r="O1301" s="2">
        <v>20555</v>
      </c>
      <c r="P1301" s="27">
        <v>0.24660771916353733</v>
      </c>
      <c r="Q1301" s="14">
        <v>465.45454545454498</v>
      </c>
      <c r="R1301" s="2">
        <v>25457</v>
      </c>
      <c r="S1301" s="27">
        <v>0.26012629771928392</v>
      </c>
      <c r="T1301" s="14">
        <v>746.06060000000002</v>
      </c>
      <c r="V1301" t="s">
        <v>172</v>
      </c>
      <c r="W1301" t="s">
        <v>172</v>
      </c>
      <c r="X1301" t="s">
        <v>172</v>
      </c>
      <c r="Y1301" s="2">
        <v>1220406</v>
      </c>
      <c r="Z1301" s="27">
        <v>0.254</v>
      </c>
      <c r="AA1301" s="14">
        <v>5934.55</v>
      </c>
      <c r="AB1301" s="2">
        <v>1389198</v>
      </c>
      <c r="AC1301" s="27">
        <v>0.246</v>
      </c>
      <c r="AD1301" s="14">
        <v>6326.06</v>
      </c>
    </row>
    <row r="1302" spans="1:31" x14ac:dyDescent="0.3">
      <c r="A1302" t="s">
        <v>2012</v>
      </c>
      <c r="B1302" t="s">
        <v>172</v>
      </c>
      <c r="C1302" t="s">
        <v>172</v>
      </c>
      <c r="D1302" t="s">
        <v>172</v>
      </c>
      <c r="E1302" s="2">
        <v>2385</v>
      </c>
      <c r="F1302" s="27">
        <v>7.4185822265078236E-2</v>
      </c>
      <c r="G1302" s="14">
        <v>176.363636363636</v>
      </c>
      <c r="H1302" s="2">
        <v>3155</v>
      </c>
      <c r="I1302" s="27">
        <v>8.3035056321718079E-2</v>
      </c>
      <c r="J1302" s="14">
        <v>296.36364700000001</v>
      </c>
      <c r="L1302" t="s">
        <v>172</v>
      </c>
      <c r="M1302" t="s">
        <v>172</v>
      </c>
      <c r="N1302" t="s">
        <v>172</v>
      </c>
      <c r="O1302" s="2">
        <v>7401</v>
      </c>
      <c r="P1302" s="27">
        <v>8.8793175846720501E-2</v>
      </c>
      <c r="Q1302" s="14">
        <v>309.09090909090901</v>
      </c>
      <c r="R1302" s="2">
        <v>9706</v>
      </c>
      <c r="S1302" s="27">
        <v>9.9178451728929945E-2</v>
      </c>
      <c r="T1302" s="14">
        <v>489.09089999999998</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2020</v>
      </c>
      <c r="B1303" t="s">
        <v>172</v>
      </c>
      <c r="C1303" t="s">
        <v>172</v>
      </c>
      <c r="D1303" t="s">
        <v>172</v>
      </c>
      <c r="E1303" s="2">
        <v>2127</v>
      </c>
      <c r="F1303" s="27">
        <v>6.6160689290491154E-2</v>
      </c>
      <c r="G1303" s="14">
        <v>162.42424242424201</v>
      </c>
      <c r="H1303" s="2">
        <v>2793</v>
      </c>
      <c r="I1303" s="27">
        <v>7.3507737656595434E-2</v>
      </c>
      <c r="J1303" s="14">
        <v>276.96969999999999</v>
      </c>
      <c r="L1303" t="s">
        <v>172</v>
      </c>
      <c r="M1303" t="s">
        <v>172</v>
      </c>
      <c r="N1303" t="s">
        <v>172</v>
      </c>
      <c r="O1303" s="2">
        <v>6555</v>
      </c>
      <c r="P1303" s="27">
        <v>7.8643327614545719E-2</v>
      </c>
      <c r="Q1303" s="14">
        <v>296.36363636363598</v>
      </c>
      <c r="R1303" s="2">
        <v>8658</v>
      </c>
      <c r="S1303" s="27">
        <v>8.8469713071200856E-2</v>
      </c>
      <c r="T1303" s="14">
        <v>499.39395100000002</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2021</v>
      </c>
      <c r="B1304" t="s">
        <v>172</v>
      </c>
      <c r="C1304" t="s">
        <v>172</v>
      </c>
      <c r="D1304" t="s">
        <v>172</v>
      </c>
      <c r="E1304" s="2">
        <v>258</v>
      </c>
      <c r="F1304" s="27">
        <v>8.0251329745870785E-3</v>
      </c>
      <c r="G1304" s="14">
        <v>66.060606060606005</v>
      </c>
      <c r="H1304" s="2">
        <v>362</v>
      </c>
      <c r="I1304" s="27">
        <v>9.5273186651226444E-3</v>
      </c>
      <c r="J1304" s="14">
        <v>107.878784</v>
      </c>
      <c r="L1304" t="s">
        <v>172</v>
      </c>
      <c r="M1304" t="s">
        <v>172</v>
      </c>
      <c r="N1304" t="s">
        <v>172</v>
      </c>
      <c r="O1304" s="2">
        <v>846</v>
      </c>
      <c r="P1304" s="27">
        <v>1.0149848232174779E-2</v>
      </c>
      <c r="Q1304" s="14">
        <v>124.84848484848401</v>
      </c>
      <c r="R1304" s="2">
        <v>1048</v>
      </c>
      <c r="S1304" s="27">
        <v>1.0708738657729094E-2</v>
      </c>
      <c r="T1304" s="14">
        <v>162.42424</v>
      </c>
      <c r="V1304" t="s">
        <v>172</v>
      </c>
      <c r="W1304" t="s">
        <v>172</v>
      </c>
      <c r="X1304" t="s">
        <v>172</v>
      </c>
      <c r="Y1304" s="2">
        <v>49198</v>
      </c>
      <c r="Z1304" s="27">
        <v>0.01</v>
      </c>
      <c r="AA1304" s="14">
        <v>801.21</v>
      </c>
      <c r="AB1304" s="2">
        <v>62248</v>
      </c>
      <c r="AC1304" s="27">
        <v>1.0999999999999999E-2</v>
      </c>
      <c r="AD1304" s="14">
        <v>1196.97</v>
      </c>
    </row>
    <row r="1305" spans="1:31" x14ac:dyDescent="0.3">
      <c r="A1305" t="s">
        <v>2013</v>
      </c>
      <c r="B1305" t="s">
        <v>172</v>
      </c>
      <c r="C1305" t="s">
        <v>172</v>
      </c>
      <c r="D1305" t="s">
        <v>172</v>
      </c>
      <c r="E1305" s="2">
        <v>5557</v>
      </c>
      <c r="F1305" s="27">
        <v>0.17285141061930387</v>
      </c>
      <c r="G1305" s="14">
        <v>248.48484848484799</v>
      </c>
      <c r="H1305" s="2">
        <v>5983</v>
      </c>
      <c r="I1305" s="27">
        <v>0.15746394357300769</v>
      </c>
      <c r="J1305" s="14">
        <v>358.78787199999999</v>
      </c>
      <c r="L1305" t="s">
        <v>172</v>
      </c>
      <c r="M1305" t="s">
        <v>172</v>
      </c>
      <c r="N1305" t="s">
        <v>172</v>
      </c>
      <c r="O1305" s="2">
        <v>13154</v>
      </c>
      <c r="P1305" s="27">
        <v>0.15781454331681682</v>
      </c>
      <c r="Q1305" s="14">
        <v>374.54545454545399</v>
      </c>
      <c r="R1305" s="2">
        <v>15751</v>
      </c>
      <c r="S1305" s="27">
        <v>0.16094784599035397</v>
      </c>
      <c r="T1305" s="14">
        <v>521.81820000000005</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2020</v>
      </c>
      <c r="B1306" t="s">
        <v>172</v>
      </c>
      <c r="C1306" t="s">
        <v>172</v>
      </c>
      <c r="D1306" t="s">
        <v>172</v>
      </c>
      <c r="E1306" s="2">
        <v>5289</v>
      </c>
      <c r="F1306" s="27">
        <v>0.16451522597903512</v>
      </c>
      <c r="G1306" s="14">
        <v>244.84848484848399</v>
      </c>
      <c r="H1306" s="2">
        <v>5775</v>
      </c>
      <c r="I1306" s="27">
        <v>0.15198968312453942</v>
      </c>
      <c r="J1306" s="14">
        <v>361.21212800000001</v>
      </c>
      <c r="L1306" t="s">
        <v>172</v>
      </c>
      <c r="M1306" t="s">
        <v>172</v>
      </c>
      <c r="N1306" t="s">
        <v>172</v>
      </c>
      <c r="O1306" s="2">
        <v>12421</v>
      </c>
      <c r="P1306" s="27">
        <v>0.14902040767357319</v>
      </c>
      <c r="Q1306" s="14">
        <v>363.030303030303</v>
      </c>
      <c r="R1306" s="2">
        <v>15017</v>
      </c>
      <c r="S1306" s="27">
        <v>0.1534476416251124</v>
      </c>
      <c r="T1306" s="14">
        <v>513.33330000000001</v>
      </c>
      <c r="V1306" t="s">
        <v>172</v>
      </c>
      <c r="W1306" t="s">
        <v>172</v>
      </c>
      <c r="X1306" t="s">
        <v>172</v>
      </c>
      <c r="Y1306" s="2">
        <v>767597</v>
      </c>
      <c r="Z1306" s="27">
        <v>0.16</v>
      </c>
      <c r="AA1306" s="14">
        <v>3985.45</v>
      </c>
      <c r="AB1306" s="2">
        <v>848193</v>
      </c>
      <c r="AC1306" s="27">
        <v>0.15</v>
      </c>
      <c r="AD1306" s="14">
        <v>4347.2700000000004</v>
      </c>
    </row>
    <row r="1307" spans="1:31" x14ac:dyDescent="0.3">
      <c r="A1307" t="s">
        <v>2021</v>
      </c>
      <c r="B1307" t="s">
        <v>172</v>
      </c>
      <c r="C1307" t="s">
        <v>172</v>
      </c>
      <c r="D1307" t="s">
        <v>172</v>
      </c>
      <c r="E1307" s="2">
        <v>268</v>
      </c>
      <c r="F1307" s="27">
        <v>8.3361846402687494E-3</v>
      </c>
      <c r="G1307" s="14">
        <v>67.878787878787804</v>
      </c>
      <c r="H1307" s="2">
        <v>208</v>
      </c>
      <c r="I1307" s="27">
        <v>5.4742604484682598E-3</v>
      </c>
      <c r="J1307" s="14">
        <v>45.4545441</v>
      </c>
      <c r="L1307" t="s">
        <v>172</v>
      </c>
      <c r="M1307" t="s">
        <v>172</v>
      </c>
      <c r="N1307" t="s">
        <v>172</v>
      </c>
      <c r="O1307" s="2">
        <v>733</v>
      </c>
      <c r="P1307" s="27">
        <v>8.7941356432436318E-3</v>
      </c>
      <c r="Q1307" s="14">
        <v>130.30303030303</v>
      </c>
      <c r="R1307" s="2">
        <v>734</v>
      </c>
      <c r="S1307" s="27">
        <v>7.50020436524156E-3</v>
      </c>
      <c r="T1307" s="14">
        <v>96.363640000000004</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2018</v>
      </c>
      <c r="B1308" t="s">
        <v>172</v>
      </c>
      <c r="C1308" t="s">
        <v>172</v>
      </c>
      <c r="D1308" t="s">
        <v>172</v>
      </c>
      <c r="E1308" s="2">
        <v>558</v>
      </c>
      <c r="F1308" s="27">
        <v>1.7356682945037172E-2</v>
      </c>
      <c r="G1308" s="14">
        <v>98.787878787878796</v>
      </c>
      <c r="H1308" s="2">
        <v>706</v>
      </c>
      <c r="I1308" s="27">
        <v>1.8580903252973999E-2</v>
      </c>
      <c r="J1308" s="14">
        <v>172.121216</v>
      </c>
      <c r="L1308" t="s">
        <v>172</v>
      </c>
      <c r="M1308" t="s">
        <v>172</v>
      </c>
      <c r="N1308" t="s">
        <v>172</v>
      </c>
      <c r="O1308" s="2">
        <v>1384</v>
      </c>
      <c r="P1308" s="27">
        <v>1.6604479850271744E-2</v>
      </c>
      <c r="Q1308" s="14">
        <v>151.51515151515099</v>
      </c>
      <c r="R1308" s="2">
        <v>1960</v>
      </c>
      <c r="S1308" s="27">
        <v>2.002779367285212E-2</v>
      </c>
      <c r="T1308" s="14">
        <v>293.33334400000001</v>
      </c>
      <c r="V1308" t="s">
        <v>172</v>
      </c>
      <c r="W1308" t="s">
        <v>172</v>
      </c>
      <c r="X1308" t="s">
        <v>172</v>
      </c>
      <c r="Y1308" s="2">
        <v>95233</v>
      </c>
      <c r="Z1308" s="27">
        <v>0.02</v>
      </c>
      <c r="AA1308" s="14">
        <v>1521.21</v>
      </c>
      <c r="AB1308" s="2">
        <v>125822</v>
      </c>
      <c r="AC1308" s="27">
        <v>2.1999999999999999E-2</v>
      </c>
      <c r="AD1308" s="14">
        <v>2071.52</v>
      </c>
    </row>
    <row r="1309" spans="1:31" x14ac:dyDescent="0.3">
      <c r="A1309" t="s">
        <v>2022</v>
      </c>
      <c r="B1309" t="s">
        <v>172</v>
      </c>
      <c r="C1309" t="s">
        <v>172</v>
      </c>
      <c r="D1309" t="s">
        <v>172</v>
      </c>
      <c r="E1309" s="2">
        <v>966</v>
      </c>
      <c r="F1309" s="27">
        <v>3.0047590904849295E-2</v>
      </c>
      <c r="G1309" s="14">
        <v>111.515151515151</v>
      </c>
      <c r="H1309" s="2">
        <v>1511</v>
      </c>
      <c r="I1309" s="27">
        <v>3.9767343930940099E-2</v>
      </c>
      <c r="J1309" s="14">
        <v>185.454544</v>
      </c>
      <c r="L1309" t="s">
        <v>172</v>
      </c>
      <c r="M1309" t="s">
        <v>172</v>
      </c>
      <c r="N1309" t="s">
        <v>172</v>
      </c>
      <c r="O1309" s="2">
        <v>1669</v>
      </c>
      <c r="P1309" s="27">
        <v>2.0023754963947642E-2</v>
      </c>
      <c r="Q1309" s="14">
        <v>147.87878787878699</v>
      </c>
      <c r="R1309" s="2">
        <v>2301</v>
      </c>
      <c r="S1309" s="27">
        <v>2.3512221041445271E-2</v>
      </c>
      <c r="T1309" s="14">
        <v>224.24243200000001</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122" t="s">
        <v>2023</v>
      </c>
      <c r="B1311" s="122"/>
      <c r="C1311" s="122"/>
      <c r="D1311" s="122"/>
      <c r="E1311" s="122"/>
      <c r="F1311" s="122"/>
      <c r="G1311" s="122"/>
      <c r="H1311" s="122"/>
      <c r="I1311" s="122"/>
      <c r="J1311" s="122"/>
      <c r="K1311" s="122"/>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211" t="s">
        <v>1702</v>
      </c>
      <c r="F1312" s="211"/>
      <c r="G1312" s="211" t="s">
        <v>1703</v>
      </c>
      <c r="H1312" s="211" t="s">
        <v>1702</v>
      </c>
      <c r="I1312" s="211"/>
      <c r="J1312" s="211" t="s">
        <v>1703</v>
      </c>
      <c r="K1312" t="s">
        <v>172</v>
      </c>
      <c r="L1312" t="s">
        <v>172</v>
      </c>
      <c r="M1312" t="s">
        <v>172</v>
      </c>
      <c r="N1312" t="s">
        <v>172</v>
      </c>
      <c r="O1312" s="211" t="s">
        <v>1702</v>
      </c>
      <c r="P1312" s="211"/>
      <c r="Q1312" s="211" t="s">
        <v>1703</v>
      </c>
      <c r="R1312" s="211" t="s">
        <v>1702</v>
      </c>
      <c r="S1312" s="211"/>
      <c r="T1312" s="211" t="s">
        <v>1703</v>
      </c>
      <c r="U1312" t="s">
        <v>172</v>
      </c>
      <c r="V1312" t="s">
        <v>172</v>
      </c>
      <c r="W1312" t="s">
        <v>172</v>
      </c>
      <c r="X1312" t="s">
        <v>172</v>
      </c>
      <c r="Y1312" s="211" t="s">
        <v>1702</v>
      </c>
      <c r="Z1312" s="211"/>
      <c r="AA1312" s="211" t="s">
        <v>1703</v>
      </c>
      <c r="AB1312" s="211" t="s">
        <v>1702</v>
      </c>
      <c r="AC1312" s="211"/>
      <c r="AD1312" s="211" t="s">
        <v>1703</v>
      </c>
      <c r="AE1312" t="s">
        <v>172</v>
      </c>
    </row>
    <row r="1313" spans="1:30" x14ac:dyDescent="0.3">
      <c r="A1313" t="s">
        <v>174</v>
      </c>
      <c r="B1313" t="s">
        <v>172</v>
      </c>
      <c r="C1313" t="s">
        <v>172</v>
      </c>
      <c r="D1313" t="s">
        <v>172</v>
      </c>
      <c r="E1313" s="2">
        <v>361934</v>
      </c>
      <c r="F1313" s="27" t="s">
        <v>172</v>
      </c>
      <c r="G1313" s="14">
        <v>183.636363636363</v>
      </c>
      <c r="H1313" s="2">
        <v>377974</v>
      </c>
      <c r="I1313" s="27" t="s">
        <v>172</v>
      </c>
      <c r="J1313" s="14">
        <v>195.75756799999999</v>
      </c>
      <c r="L1313" t="s">
        <v>172</v>
      </c>
      <c r="M1313" t="s">
        <v>172</v>
      </c>
      <c r="N1313" t="s">
        <v>172</v>
      </c>
      <c r="O1313" s="2">
        <v>836745</v>
      </c>
      <c r="P1313" s="27" t="s">
        <v>172</v>
      </c>
      <c r="Q1313" s="14">
        <v>930.90909090909099</v>
      </c>
      <c r="R1313" s="2">
        <v>864023</v>
      </c>
      <c r="S1313" s="27" t="s">
        <v>172</v>
      </c>
      <c r="T1313" s="14">
        <v>833.33330000000001</v>
      </c>
      <c r="V1313" t="s">
        <v>172</v>
      </c>
      <c r="W1313" t="s">
        <v>172</v>
      </c>
      <c r="X1313" t="s">
        <v>172</v>
      </c>
      <c r="Y1313" s="2">
        <v>37912312</v>
      </c>
      <c r="Z1313" s="27" t="s">
        <v>172</v>
      </c>
      <c r="AA1313" s="14">
        <v>1469.09</v>
      </c>
      <c r="AB1313" s="2">
        <v>38838726</v>
      </c>
      <c r="AC1313" s="27" t="s">
        <v>172</v>
      </c>
      <c r="AD1313" s="14">
        <v>1783.64</v>
      </c>
    </row>
    <row r="1314" spans="1:30" x14ac:dyDescent="0.3">
      <c r="A1314" t="s">
        <v>2024</v>
      </c>
      <c r="B1314" t="s">
        <v>172</v>
      </c>
      <c r="C1314" t="s">
        <v>172</v>
      </c>
      <c r="D1314" t="s">
        <v>172</v>
      </c>
      <c r="E1314" s="2">
        <v>178788</v>
      </c>
      <c r="F1314" s="27">
        <v>0.49397956533511633</v>
      </c>
      <c r="G1314" s="14">
        <v>894.54545454545405</v>
      </c>
      <c r="H1314" s="2">
        <v>186809</v>
      </c>
      <c r="I1314" s="27">
        <v>0.4942376988893416</v>
      </c>
      <c r="J1314" s="14">
        <v>1204.24243</v>
      </c>
      <c r="L1314" t="s">
        <v>172</v>
      </c>
      <c r="M1314" t="s">
        <v>172</v>
      </c>
      <c r="N1314" t="s">
        <v>172</v>
      </c>
      <c r="O1314" s="2">
        <v>417298</v>
      </c>
      <c r="P1314" s="27">
        <v>0.49871585728029449</v>
      </c>
      <c r="Q1314" s="14">
        <v>924.24242424242402</v>
      </c>
      <c r="R1314" s="2">
        <v>430384</v>
      </c>
      <c r="S1314" s="27">
        <v>0.49811636958738365</v>
      </c>
      <c r="T1314" s="14">
        <v>840</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16217</v>
      </c>
      <c r="F1315" s="27">
        <v>4.4806511684450753E-2</v>
      </c>
      <c r="G1315" s="14">
        <v>460.60606060606</v>
      </c>
      <c r="H1315" s="2">
        <v>16218</v>
      </c>
      <c r="I1315" s="27">
        <v>4.2907713228952253E-2</v>
      </c>
      <c r="J1315" s="14">
        <v>546.06060000000002</v>
      </c>
      <c r="L1315" t="s">
        <v>172</v>
      </c>
      <c r="M1315" t="s">
        <v>172</v>
      </c>
      <c r="N1315" t="s">
        <v>172</v>
      </c>
      <c r="O1315" s="2">
        <v>36853</v>
      </c>
      <c r="P1315" s="27">
        <v>4.4043286783906684E-2</v>
      </c>
      <c r="Q1315" s="14">
        <v>38.181818181818102</v>
      </c>
      <c r="R1315" s="2">
        <v>35306</v>
      </c>
      <c r="S1315" s="27">
        <v>4.086233815535003E-2</v>
      </c>
      <c r="T1315" s="14">
        <v>12.121212</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2025</v>
      </c>
      <c r="B1316" t="s">
        <v>172</v>
      </c>
      <c r="C1316" t="s">
        <v>172</v>
      </c>
      <c r="D1316" t="s">
        <v>172</v>
      </c>
      <c r="E1316" s="2">
        <v>100</v>
      </c>
      <c r="F1316" s="27">
        <v>2.762934678698326E-4</v>
      </c>
      <c r="G1316" s="14">
        <v>72.121212121212096</v>
      </c>
      <c r="H1316" s="2">
        <v>152</v>
      </c>
      <c r="I1316" s="27">
        <v>4.0214406281913569E-4</v>
      </c>
      <c r="J1316" s="14">
        <v>50.303031900000001</v>
      </c>
      <c r="L1316" t="s">
        <v>172</v>
      </c>
      <c r="M1316" t="s">
        <v>172</v>
      </c>
      <c r="N1316" t="s">
        <v>172</v>
      </c>
      <c r="O1316" s="2">
        <v>387</v>
      </c>
      <c r="P1316" s="27">
        <v>4.6250649839556853E-4</v>
      </c>
      <c r="Q1316" s="14">
        <v>123.030303030303</v>
      </c>
      <c r="R1316" s="2">
        <v>191</v>
      </c>
      <c r="S1316" s="27">
        <v>2.210589301442207E-4</v>
      </c>
      <c r="T1316" s="14">
        <v>58.181820000000002</v>
      </c>
      <c r="V1316" t="s">
        <v>172</v>
      </c>
      <c r="W1316" t="s">
        <v>172</v>
      </c>
      <c r="X1316" t="s">
        <v>172</v>
      </c>
      <c r="Y1316" s="2">
        <v>6113</v>
      </c>
      <c r="Z1316" s="27">
        <v>0</v>
      </c>
      <c r="AA1316" s="14">
        <v>388.48</v>
      </c>
      <c r="AB1316" s="2">
        <v>7238</v>
      </c>
      <c r="AC1316" s="27">
        <v>0</v>
      </c>
      <c r="AD1316" s="14">
        <v>464.24</v>
      </c>
    </row>
    <row r="1317" spans="1:30" x14ac:dyDescent="0.3">
      <c r="A1317" t="s">
        <v>2026</v>
      </c>
      <c r="B1317" t="s">
        <v>172</v>
      </c>
      <c r="C1317" t="s">
        <v>172</v>
      </c>
      <c r="D1317" t="s">
        <v>172</v>
      </c>
      <c r="E1317" s="2">
        <v>16117</v>
      </c>
      <c r="F1317" s="27">
        <v>4.4530218216580923E-2</v>
      </c>
      <c r="G1317" s="14">
        <v>455.15151515151501</v>
      </c>
      <c r="H1317" s="2">
        <v>16066</v>
      </c>
      <c r="I1317" s="27">
        <v>4.2505569166133121E-2</v>
      </c>
      <c r="J1317" s="14">
        <v>536.36364700000001</v>
      </c>
      <c r="L1317" t="s">
        <v>172</v>
      </c>
      <c r="M1317" t="s">
        <v>172</v>
      </c>
      <c r="N1317" t="s">
        <v>172</v>
      </c>
      <c r="O1317" s="2">
        <v>36466</v>
      </c>
      <c r="P1317" s="27">
        <v>4.3580780285511114E-2</v>
      </c>
      <c r="Q1317" s="14">
        <v>136.363636363636</v>
      </c>
      <c r="R1317" s="2">
        <v>35115</v>
      </c>
      <c r="S1317" s="27">
        <v>4.0641279225205808E-2</v>
      </c>
      <c r="T1317" s="14">
        <v>60</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2027</v>
      </c>
      <c r="B1318" t="s">
        <v>172</v>
      </c>
      <c r="C1318" t="s">
        <v>172</v>
      </c>
      <c r="D1318" t="s">
        <v>172</v>
      </c>
      <c r="E1318" s="2">
        <v>40007</v>
      </c>
      <c r="F1318" s="27">
        <v>0.11053672769068394</v>
      </c>
      <c r="G1318" s="14">
        <v>716.36363636363603</v>
      </c>
      <c r="H1318" s="2">
        <v>41760</v>
      </c>
      <c r="I1318" s="27">
        <v>0.11048378989030992</v>
      </c>
      <c r="J1318" s="14">
        <v>780</v>
      </c>
      <c r="L1318" t="s">
        <v>172</v>
      </c>
      <c r="M1318" t="s">
        <v>172</v>
      </c>
      <c r="N1318" t="s">
        <v>172</v>
      </c>
      <c r="O1318" s="2">
        <v>92956</v>
      </c>
      <c r="P1318" s="27">
        <v>0.11109238776449216</v>
      </c>
      <c r="Q1318" s="14">
        <v>55.757575757575701</v>
      </c>
      <c r="R1318" s="2">
        <v>95551</v>
      </c>
      <c r="S1318" s="27">
        <v>0.11058849127858865</v>
      </c>
      <c r="T1318" s="14">
        <v>56.969695999999999</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2025</v>
      </c>
      <c r="B1319" t="s">
        <v>172</v>
      </c>
      <c r="C1319" t="s">
        <v>172</v>
      </c>
      <c r="D1319" t="s">
        <v>172</v>
      </c>
      <c r="E1319" s="2">
        <v>123</v>
      </c>
      <c r="F1319" s="27">
        <v>3.3984096547989411E-4</v>
      </c>
      <c r="G1319" s="14">
        <v>36.969696969696898</v>
      </c>
      <c r="H1319" s="2">
        <v>333</v>
      </c>
      <c r="I1319" s="27">
        <v>8.810129797287644E-4</v>
      </c>
      <c r="J1319" s="14">
        <v>131.515152</v>
      </c>
      <c r="L1319" t="s">
        <v>172</v>
      </c>
      <c r="M1319" t="s">
        <v>172</v>
      </c>
      <c r="N1319" t="s">
        <v>172</v>
      </c>
      <c r="O1319" s="2">
        <v>573</v>
      </c>
      <c r="P1319" s="27">
        <v>6.8479644336088055E-4</v>
      </c>
      <c r="Q1319" s="14">
        <v>98.787878787878796</v>
      </c>
      <c r="R1319" s="2">
        <v>700</v>
      </c>
      <c r="S1319" s="27">
        <v>8.1016361832960467E-4</v>
      </c>
      <c r="T1319" s="14">
        <v>160</v>
      </c>
      <c r="V1319" t="s">
        <v>172</v>
      </c>
      <c r="W1319" t="s">
        <v>172</v>
      </c>
      <c r="X1319" t="s">
        <v>172</v>
      </c>
      <c r="Y1319" s="2">
        <v>19849</v>
      </c>
      <c r="Z1319" s="27">
        <v>1E-3</v>
      </c>
      <c r="AA1319" s="14">
        <v>571.52</v>
      </c>
      <c r="AB1319" s="2">
        <v>18615</v>
      </c>
      <c r="AC1319" s="27">
        <v>0</v>
      </c>
      <c r="AD1319" s="14">
        <v>705.45</v>
      </c>
    </row>
    <row r="1320" spans="1:30" x14ac:dyDescent="0.3">
      <c r="A1320" t="s">
        <v>2026</v>
      </c>
      <c r="B1320" t="s">
        <v>172</v>
      </c>
      <c r="C1320" t="s">
        <v>172</v>
      </c>
      <c r="D1320" t="s">
        <v>172</v>
      </c>
      <c r="E1320" s="2">
        <v>39884</v>
      </c>
      <c r="F1320" s="27">
        <v>0.11019688672520404</v>
      </c>
      <c r="G1320" s="14">
        <v>718.78787878787796</v>
      </c>
      <c r="H1320" s="2">
        <v>41427</v>
      </c>
      <c r="I1320" s="27">
        <v>0.10960277691058115</v>
      </c>
      <c r="J1320" s="14">
        <v>767.27269999999999</v>
      </c>
      <c r="L1320" t="s">
        <v>172</v>
      </c>
      <c r="M1320" t="s">
        <v>172</v>
      </c>
      <c r="N1320" t="s">
        <v>172</v>
      </c>
      <c r="O1320" s="2">
        <v>92383</v>
      </c>
      <c r="P1320" s="27">
        <v>0.11040759132113129</v>
      </c>
      <c r="Q1320" s="14">
        <v>107.87878787878699</v>
      </c>
      <c r="R1320" s="2">
        <v>94851</v>
      </c>
      <c r="S1320" s="27">
        <v>0.10977832766025905</v>
      </c>
      <c r="T1320" s="14">
        <v>173.939392</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2028</v>
      </c>
      <c r="B1321" t="s">
        <v>172</v>
      </c>
      <c r="C1321" t="s">
        <v>172</v>
      </c>
      <c r="D1321" t="s">
        <v>172</v>
      </c>
      <c r="E1321" s="2">
        <v>48250</v>
      </c>
      <c r="F1321" s="27">
        <v>0.13331159824719424</v>
      </c>
      <c r="G1321" s="14">
        <v>801.21212121212102</v>
      </c>
      <c r="H1321" s="2">
        <v>49947</v>
      </c>
      <c r="I1321" s="27">
        <v>0.13214400990544323</v>
      </c>
      <c r="J1321" s="14">
        <v>913.93939999999998</v>
      </c>
      <c r="L1321" t="s">
        <v>172</v>
      </c>
      <c r="M1321" t="s">
        <v>172</v>
      </c>
      <c r="N1321" t="s">
        <v>172</v>
      </c>
      <c r="O1321" s="2">
        <v>108191</v>
      </c>
      <c r="P1321" s="27">
        <v>0.1292998464287208</v>
      </c>
      <c r="Q1321" s="14">
        <v>554.54545454545405</v>
      </c>
      <c r="R1321" s="2">
        <v>110616</v>
      </c>
      <c r="S1321" s="27">
        <v>0.12802436972163936</v>
      </c>
      <c r="T1321" s="14">
        <v>412.72726399999999</v>
      </c>
      <c r="V1321" t="s">
        <v>172</v>
      </c>
      <c r="W1321" t="s">
        <v>172</v>
      </c>
      <c r="X1321" t="s">
        <v>172</v>
      </c>
      <c r="Y1321" s="2">
        <v>4741790</v>
      </c>
      <c r="Z1321" s="27">
        <v>0.125</v>
      </c>
      <c r="AA1321" s="14">
        <v>1612.12</v>
      </c>
      <c r="AB1321" s="2">
        <v>4816407</v>
      </c>
      <c r="AC1321" s="27">
        <v>0.124</v>
      </c>
      <c r="AD1321" s="14">
        <v>1673.33</v>
      </c>
    </row>
    <row r="1322" spans="1:30" x14ac:dyDescent="0.3">
      <c r="A1322" t="s">
        <v>2025</v>
      </c>
      <c r="B1322" t="s">
        <v>172</v>
      </c>
      <c r="C1322" t="s">
        <v>172</v>
      </c>
      <c r="D1322" t="s">
        <v>172</v>
      </c>
      <c r="E1322" s="2">
        <v>465</v>
      </c>
      <c r="F1322" s="27">
        <v>1.2847646255947217E-3</v>
      </c>
      <c r="G1322" s="14">
        <v>128.48484848484799</v>
      </c>
      <c r="H1322" s="2">
        <v>460</v>
      </c>
      <c r="I1322" s="27">
        <v>1.2170149269526474E-3</v>
      </c>
      <c r="J1322" s="14">
        <v>132.72728000000001</v>
      </c>
      <c r="L1322" t="s">
        <v>172</v>
      </c>
      <c r="M1322" t="s">
        <v>172</v>
      </c>
      <c r="N1322" t="s">
        <v>172</v>
      </c>
      <c r="O1322" s="2">
        <v>1109</v>
      </c>
      <c r="P1322" s="27">
        <v>1.325373919174898E-3</v>
      </c>
      <c r="Q1322" s="14">
        <v>226.666666666666</v>
      </c>
      <c r="R1322" s="2">
        <v>961</v>
      </c>
      <c r="S1322" s="27">
        <v>1.1122389103067859E-3</v>
      </c>
      <c r="T1322" s="14">
        <v>170.909088</v>
      </c>
      <c r="V1322" t="s">
        <v>172</v>
      </c>
      <c r="W1322" t="s">
        <v>172</v>
      </c>
      <c r="X1322" t="s">
        <v>172</v>
      </c>
      <c r="Y1322" s="2">
        <v>37128</v>
      </c>
      <c r="Z1322" s="27">
        <v>1E-3</v>
      </c>
      <c r="AA1322" s="14">
        <v>852.73</v>
      </c>
      <c r="AB1322" s="2">
        <v>37680</v>
      </c>
      <c r="AC1322" s="27">
        <v>1E-3</v>
      </c>
      <c r="AD1322" s="14">
        <v>1027.8800000000001</v>
      </c>
    </row>
    <row r="1323" spans="1:30" x14ac:dyDescent="0.3">
      <c r="A1323" t="s">
        <v>2026</v>
      </c>
      <c r="B1323" t="s">
        <v>172</v>
      </c>
      <c r="C1323" t="s">
        <v>172</v>
      </c>
      <c r="D1323" t="s">
        <v>172</v>
      </c>
      <c r="E1323" s="2">
        <v>47785</v>
      </c>
      <c r="F1323" s="27">
        <v>0.13202683362159953</v>
      </c>
      <c r="G1323" s="14">
        <v>815.15151515151501</v>
      </c>
      <c r="H1323" s="2">
        <v>49487</v>
      </c>
      <c r="I1323" s="27">
        <v>0.13092699497849059</v>
      </c>
      <c r="J1323" s="14">
        <v>909.09090000000003</v>
      </c>
      <c r="L1323" t="s">
        <v>172</v>
      </c>
      <c r="M1323" t="s">
        <v>172</v>
      </c>
      <c r="N1323" t="s">
        <v>172</v>
      </c>
      <c r="O1323" s="2">
        <v>107082</v>
      </c>
      <c r="P1323" s="27">
        <v>0.12797447250954591</v>
      </c>
      <c r="Q1323" s="14">
        <v>574.54545454545405</v>
      </c>
      <c r="R1323" s="2">
        <v>109655</v>
      </c>
      <c r="S1323" s="27">
        <v>0.12691213081133257</v>
      </c>
      <c r="T1323" s="14">
        <v>466.66665599999999</v>
      </c>
      <c r="V1323" t="s">
        <v>172</v>
      </c>
      <c r="W1323" t="s">
        <v>172</v>
      </c>
      <c r="X1323" t="s">
        <v>172</v>
      </c>
      <c r="Y1323" s="2">
        <v>4704662</v>
      </c>
      <c r="Z1323" s="27">
        <v>0.124</v>
      </c>
      <c r="AA1323" s="14">
        <v>1671.52</v>
      </c>
      <c r="AB1323" s="2">
        <v>4778727</v>
      </c>
      <c r="AC1323" s="27">
        <v>0.123</v>
      </c>
      <c r="AD1323" s="14">
        <v>2067.88</v>
      </c>
    </row>
    <row r="1324" spans="1:30" x14ac:dyDescent="0.3">
      <c r="A1324" t="s">
        <v>2029</v>
      </c>
      <c r="B1324" t="s">
        <v>172</v>
      </c>
      <c r="C1324" t="s">
        <v>172</v>
      </c>
      <c r="D1324" t="s">
        <v>172</v>
      </c>
      <c r="E1324" s="2">
        <v>60702</v>
      </c>
      <c r="F1324" s="27">
        <v>0.16771566086634579</v>
      </c>
      <c r="G1324" s="14">
        <v>672.12121212121201</v>
      </c>
      <c r="H1324" s="2">
        <v>62380</v>
      </c>
      <c r="I1324" s="27">
        <v>0.16503780683327424</v>
      </c>
      <c r="J1324" s="14">
        <v>833.33330000000001</v>
      </c>
      <c r="L1324" t="s">
        <v>172</v>
      </c>
      <c r="M1324" t="s">
        <v>172</v>
      </c>
      <c r="N1324" t="s">
        <v>172</v>
      </c>
      <c r="O1324" s="2">
        <v>142034</v>
      </c>
      <c r="P1324" s="27">
        <v>0.16974586044732864</v>
      </c>
      <c r="Q1324" s="14">
        <v>511.51515151515099</v>
      </c>
      <c r="R1324" s="2">
        <v>144586</v>
      </c>
      <c r="S1324" s="27">
        <v>0.16734045274257744</v>
      </c>
      <c r="T1324" s="14">
        <v>559.39390000000003</v>
      </c>
      <c r="V1324" t="s">
        <v>172</v>
      </c>
      <c r="W1324" t="s">
        <v>172</v>
      </c>
      <c r="X1324" t="s">
        <v>172</v>
      </c>
      <c r="Y1324" s="2">
        <v>7195146</v>
      </c>
      <c r="Z1324" s="27">
        <v>0.19</v>
      </c>
      <c r="AA1324" s="14">
        <v>1241.21</v>
      </c>
      <c r="AB1324" s="2">
        <v>7309447</v>
      </c>
      <c r="AC1324" s="27">
        <v>0.188</v>
      </c>
      <c r="AD1324" s="14">
        <v>1505.45</v>
      </c>
    </row>
    <row r="1325" spans="1:30" x14ac:dyDescent="0.3">
      <c r="A1325" t="s">
        <v>2025</v>
      </c>
      <c r="B1325" t="s">
        <v>172</v>
      </c>
      <c r="C1325" t="s">
        <v>172</v>
      </c>
      <c r="D1325" t="s">
        <v>172</v>
      </c>
      <c r="E1325" s="2">
        <v>1523</v>
      </c>
      <c r="F1325" s="27">
        <v>4.2079495156575504E-3</v>
      </c>
      <c r="G1325" s="14">
        <v>173.939393939393</v>
      </c>
      <c r="H1325" s="2">
        <v>1387</v>
      </c>
      <c r="I1325" s="27">
        <v>3.6695645732246133E-3</v>
      </c>
      <c r="J1325" s="14">
        <v>167.27271999999999</v>
      </c>
      <c r="L1325" t="s">
        <v>172</v>
      </c>
      <c r="M1325" t="s">
        <v>172</v>
      </c>
      <c r="N1325" t="s">
        <v>172</v>
      </c>
      <c r="O1325" s="2">
        <v>4752</v>
      </c>
      <c r="P1325" s="27">
        <v>5.6791495616944233E-3</v>
      </c>
      <c r="Q1325" s="14">
        <v>308.48484848484799</v>
      </c>
      <c r="R1325" s="2">
        <v>3722</v>
      </c>
      <c r="S1325" s="27">
        <v>4.3077556963182695E-3</v>
      </c>
      <c r="T1325" s="14">
        <v>275.15152</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2026</v>
      </c>
      <c r="B1326" t="s">
        <v>172</v>
      </c>
      <c r="C1326" t="s">
        <v>172</v>
      </c>
      <c r="D1326" t="s">
        <v>172</v>
      </c>
      <c r="E1326" s="2">
        <v>59179</v>
      </c>
      <c r="F1326" s="27">
        <v>0.16350771135068826</v>
      </c>
      <c r="G1326" s="14">
        <v>641.81818181818096</v>
      </c>
      <c r="H1326" s="2">
        <v>60993</v>
      </c>
      <c r="I1326" s="27">
        <v>0.16136824226004964</v>
      </c>
      <c r="J1326" s="14">
        <v>826.06060000000002</v>
      </c>
      <c r="L1326" t="s">
        <v>172</v>
      </c>
      <c r="M1326" t="s">
        <v>172</v>
      </c>
      <c r="N1326" t="s">
        <v>172</v>
      </c>
      <c r="O1326" s="2">
        <v>137282</v>
      </c>
      <c r="P1326" s="27">
        <v>0.16406671088563421</v>
      </c>
      <c r="Q1326" s="14">
        <v>613.33333333333303</v>
      </c>
      <c r="R1326" s="2">
        <v>140864</v>
      </c>
      <c r="S1326" s="27">
        <v>0.1630326970462592</v>
      </c>
      <c r="T1326" s="14">
        <v>587.87879999999996</v>
      </c>
      <c r="V1326" t="s">
        <v>172</v>
      </c>
      <c r="W1326" t="s">
        <v>172</v>
      </c>
      <c r="X1326" t="s">
        <v>172</v>
      </c>
      <c r="Y1326" s="2">
        <v>7010609</v>
      </c>
      <c r="Z1326" s="27">
        <v>0.185</v>
      </c>
      <c r="AA1326" s="14">
        <v>2179.39</v>
      </c>
      <c r="AB1326" s="2">
        <v>7135726</v>
      </c>
      <c r="AC1326" s="27">
        <v>0.184</v>
      </c>
      <c r="AD1326" s="14">
        <v>2621.21</v>
      </c>
    </row>
    <row r="1327" spans="1:30" x14ac:dyDescent="0.3">
      <c r="A1327" t="s">
        <v>2030</v>
      </c>
      <c r="B1327" t="s">
        <v>172</v>
      </c>
      <c r="C1327" t="s">
        <v>172</v>
      </c>
      <c r="D1327" t="s">
        <v>172</v>
      </c>
      <c r="E1327" s="2">
        <v>8712</v>
      </c>
      <c r="F1327" s="27">
        <v>2.4070686920819817E-2</v>
      </c>
      <c r="G1327" s="14">
        <v>315.15151515151501</v>
      </c>
      <c r="H1327" s="2">
        <v>10436</v>
      </c>
      <c r="I1327" s="27">
        <v>2.7610364734082238E-2</v>
      </c>
      <c r="J1327" s="14">
        <v>352.121216</v>
      </c>
      <c r="L1327" t="s">
        <v>172</v>
      </c>
      <c r="M1327" t="s">
        <v>172</v>
      </c>
      <c r="N1327" t="s">
        <v>172</v>
      </c>
      <c r="O1327" s="2">
        <v>23283</v>
      </c>
      <c r="P1327" s="27">
        <v>2.782568165928688E-2</v>
      </c>
      <c r="Q1327" s="14">
        <v>49.090909090909101</v>
      </c>
      <c r="R1327" s="2">
        <v>27950</v>
      </c>
      <c r="S1327" s="27">
        <v>3.2348675903303502E-2</v>
      </c>
      <c r="T1327" s="14">
        <v>89.090909999999994</v>
      </c>
      <c r="V1327" t="s">
        <v>172</v>
      </c>
      <c r="W1327" t="s">
        <v>172</v>
      </c>
      <c r="X1327" t="s">
        <v>172</v>
      </c>
      <c r="Y1327" s="2">
        <v>1235980</v>
      </c>
      <c r="Z1327" s="27">
        <v>3.3000000000000002E-2</v>
      </c>
      <c r="AA1327" s="14">
        <v>441.21</v>
      </c>
      <c r="AB1327" s="2">
        <v>1503403</v>
      </c>
      <c r="AC1327" s="27">
        <v>3.9E-2</v>
      </c>
      <c r="AD1327" s="14">
        <v>581.21</v>
      </c>
    </row>
    <row r="1328" spans="1:30" x14ac:dyDescent="0.3">
      <c r="A1328" t="s">
        <v>2025</v>
      </c>
      <c r="B1328" t="s">
        <v>172</v>
      </c>
      <c r="C1328" t="s">
        <v>172</v>
      </c>
      <c r="D1328" t="s">
        <v>172</v>
      </c>
      <c r="E1328" s="2">
        <v>1259</v>
      </c>
      <c r="F1328" s="27">
        <v>3.4785347604811929E-3</v>
      </c>
      <c r="G1328" s="14">
        <v>160.60606060606</v>
      </c>
      <c r="H1328" s="2">
        <v>1219</v>
      </c>
      <c r="I1328" s="27">
        <v>3.2250895564245158E-3</v>
      </c>
      <c r="J1328" s="14">
        <v>128.484848</v>
      </c>
      <c r="L1328" t="s">
        <v>172</v>
      </c>
      <c r="M1328" t="s">
        <v>172</v>
      </c>
      <c r="N1328" t="s">
        <v>172</v>
      </c>
      <c r="O1328" s="2">
        <v>3311</v>
      </c>
      <c r="P1328" s="27">
        <v>3.9570000418287527E-3</v>
      </c>
      <c r="Q1328" s="14">
        <v>232.72727272727201</v>
      </c>
      <c r="R1328" s="2">
        <v>3444</v>
      </c>
      <c r="S1328" s="27">
        <v>3.986005002181655E-3</v>
      </c>
      <c r="T1328" s="14">
        <v>237.57576</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2026</v>
      </c>
      <c r="B1329" t="s">
        <v>172</v>
      </c>
      <c r="C1329" t="s">
        <v>172</v>
      </c>
      <c r="D1329" t="s">
        <v>172</v>
      </c>
      <c r="E1329" s="2">
        <v>7453</v>
      </c>
      <c r="F1329" s="27">
        <v>2.0592152160338627E-2</v>
      </c>
      <c r="G1329" s="14">
        <v>295.75757575757501</v>
      </c>
      <c r="H1329" s="2">
        <v>9217</v>
      </c>
      <c r="I1329" s="27">
        <v>2.4385275177657723E-2</v>
      </c>
      <c r="J1329" s="14">
        <v>358.18182400000001</v>
      </c>
      <c r="L1329" t="s">
        <v>172</v>
      </c>
      <c r="M1329" t="s">
        <v>172</v>
      </c>
      <c r="N1329" t="s">
        <v>172</v>
      </c>
      <c r="O1329" s="2">
        <v>19972</v>
      </c>
      <c r="P1329" s="27">
        <v>2.3868681617458126E-2</v>
      </c>
      <c r="Q1329" s="14">
        <v>240</v>
      </c>
      <c r="R1329" s="2">
        <v>24506</v>
      </c>
      <c r="S1329" s="27">
        <v>2.8362670901121847E-2</v>
      </c>
      <c r="T1329" s="14">
        <v>249.69697600000001</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2031</v>
      </c>
      <c r="B1330" t="s">
        <v>172</v>
      </c>
      <c r="C1330" t="s">
        <v>172</v>
      </c>
      <c r="D1330" t="s">
        <v>172</v>
      </c>
      <c r="E1330" s="2">
        <v>4900</v>
      </c>
      <c r="F1330" s="27">
        <v>1.3538379925621798E-2</v>
      </c>
      <c r="G1330" s="14">
        <v>194.54545454545399</v>
      </c>
      <c r="H1330" s="2">
        <v>6068</v>
      </c>
      <c r="I1330" s="27">
        <v>1.6054014297279706E-2</v>
      </c>
      <c r="J1330" s="14">
        <v>356.36364700000001</v>
      </c>
      <c r="L1330" t="s">
        <v>172</v>
      </c>
      <c r="M1330" t="s">
        <v>172</v>
      </c>
      <c r="N1330" t="s">
        <v>172</v>
      </c>
      <c r="O1330" s="2">
        <v>13981</v>
      </c>
      <c r="P1330" s="27">
        <v>1.6708794196559285E-2</v>
      </c>
      <c r="Q1330" s="14">
        <v>53.3333333333333</v>
      </c>
      <c r="R1330" s="2">
        <v>16375</v>
      </c>
      <c r="S1330" s="27">
        <v>1.8952041785924679E-2</v>
      </c>
      <c r="T1330" s="14">
        <v>86.060609999999997</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2025</v>
      </c>
      <c r="B1331" t="s">
        <v>172</v>
      </c>
      <c r="C1331" t="s">
        <v>172</v>
      </c>
      <c r="D1331" t="s">
        <v>172</v>
      </c>
      <c r="E1331" s="2">
        <v>1382</v>
      </c>
      <c r="F1331" s="27">
        <v>3.818375725961087E-3</v>
      </c>
      <c r="G1331" s="14">
        <v>140.60606060606</v>
      </c>
      <c r="H1331" s="2">
        <v>1623</v>
      </c>
      <c r="I1331" s="27">
        <v>4.2939461444437979E-3</v>
      </c>
      <c r="J1331" s="14">
        <v>206.060608</v>
      </c>
      <c r="L1331" t="s">
        <v>172</v>
      </c>
      <c r="M1331" t="s">
        <v>172</v>
      </c>
      <c r="N1331" t="s">
        <v>172</v>
      </c>
      <c r="O1331" s="2">
        <v>4339</v>
      </c>
      <c r="P1331" s="27">
        <v>5.1855702752929504E-3</v>
      </c>
      <c r="Q1331" s="14">
        <v>261.21212121212102</v>
      </c>
      <c r="R1331" s="2">
        <v>4510</v>
      </c>
      <c r="S1331" s="27">
        <v>5.2197684552378817E-3</v>
      </c>
      <c r="T1331" s="14">
        <v>272.72726399999999</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2026</v>
      </c>
      <c r="B1332" t="s">
        <v>172</v>
      </c>
      <c r="C1332" t="s">
        <v>172</v>
      </c>
      <c r="D1332" t="s">
        <v>172</v>
      </c>
      <c r="E1332" s="2">
        <v>3518</v>
      </c>
      <c r="F1332" s="27">
        <v>9.7200041996607124E-3</v>
      </c>
      <c r="G1332" s="14">
        <v>202.42424242424201</v>
      </c>
      <c r="H1332" s="2">
        <v>4445</v>
      </c>
      <c r="I1332" s="27">
        <v>1.1760068152835909E-2</v>
      </c>
      <c r="J1332" s="14">
        <v>299.39395100000002</v>
      </c>
      <c r="L1332" t="s">
        <v>172</v>
      </c>
      <c r="M1332" t="s">
        <v>172</v>
      </c>
      <c r="N1332" t="s">
        <v>172</v>
      </c>
      <c r="O1332" s="2">
        <v>9642</v>
      </c>
      <c r="P1332" s="27">
        <v>1.1523223921266335E-2</v>
      </c>
      <c r="Q1332" s="14">
        <v>266.666666666666</v>
      </c>
      <c r="R1332" s="2">
        <v>11865</v>
      </c>
      <c r="S1332" s="27">
        <v>1.3732273330686799E-2</v>
      </c>
      <c r="T1332" s="14">
        <v>269.69695999999999</v>
      </c>
      <c r="V1332" t="s">
        <v>172</v>
      </c>
      <c r="W1332" t="s">
        <v>172</v>
      </c>
      <c r="X1332" t="s">
        <v>172</v>
      </c>
      <c r="Y1332" s="2">
        <v>613773</v>
      </c>
      <c r="Z1332" s="27">
        <v>1.6E-2</v>
      </c>
      <c r="AA1332" s="14">
        <v>1726.67</v>
      </c>
      <c r="AB1332" s="2">
        <v>717313</v>
      </c>
      <c r="AC1332" s="27">
        <v>1.7999999999999999E-2</v>
      </c>
      <c r="AD1332" s="14">
        <v>2229.09</v>
      </c>
    </row>
    <row r="1333" spans="1:30" x14ac:dyDescent="0.3">
      <c r="A1333" t="s">
        <v>2032</v>
      </c>
      <c r="B1333" t="s">
        <v>172</v>
      </c>
      <c r="C1333" t="s">
        <v>172</v>
      </c>
      <c r="D1333" t="s">
        <v>172</v>
      </c>
      <c r="E1333" s="2">
        <v>183146</v>
      </c>
      <c r="F1333" s="27">
        <v>0.50602043466488367</v>
      </c>
      <c r="G1333" s="14">
        <v>915.75757575757495</v>
      </c>
      <c r="H1333" s="2">
        <v>191165</v>
      </c>
      <c r="I1333" s="27">
        <v>0.50576230111065845</v>
      </c>
      <c r="J1333" s="14">
        <v>1206.0605499999999</v>
      </c>
      <c r="L1333" t="s">
        <v>172</v>
      </c>
      <c r="M1333" t="s">
        <v>172</v>
      </c>
      <c r="N1333" t="s">
        <v>172</v>
      </c>
      <c r="O1333" s="2">
        <v>419447</v>
      </c>
      <c r="P1333" s="27">
        <v>0.50128414271970556</v>
      </c>
      <c r="Q1333" s="14">
        <v>146.06060606060601</v>
      </c>
      <c r="R1333" s="2">
        <v>433639</v>
      </c>
      <c r="S1333" s="27">
        <v>0.5018836304126163</v>
      </c>
      <c r="T1333" s="14">
        <v>141.81817599999999</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15556</v>
      </c>
      <c r="F1334" s="27">
        <v>4.2980211861831159E-2</v>
      </c>
      <c r="G1334" s="14">
        <v>429.69696969696901</v>
      </c>
      <c r="H1334" s="2">
        <v>14877</v>
      </c>
      <c r="I1334" s="27">
        <v>3.9359850148422908E-2</v>
      </c>
      <c r="J1334" s="14">
        <v>486.06060000000002</v>
      </c>
      <c r="L1334" t="s">
        <v>172</v>
      </c>
      <c r="M1334" t="s">
        <v>172</v>
      </c>
      <c r="N1334" t="s">
        <v>172</v>
      </c>
      <c r="O1334" s="2">
        <v>35741</v>
      </c>
      <c r="P1334" s="27">
        <v>4.2714327543038798E-2</v>
      </c>
      <c r="Q1334" s="14">
        <v>14.545454545454501</v>
      </c>
      <c r="R1334" s="2">
        <v>33758</v>
      </c>
      <c r="S1334" s="27">
        <v>3.9070719182243994E-2</v>
      </c>
      <c r="T1334" s="14">
        <v>17.575758</v>
      </c>
      <c r="V1334" t="s">
        <v>172</v>
      </c>
      <c r="W1334" t="s">
        <v>172</v>
      </c>
      <c r="X1334" t="s">
        <v>172</v>
      </c>
      <c r="Y1334" s="2">
        <v>1227959</v>
      </c>
      <c r="Z1334" s="27">
        <v>3.2000000000000001E-2</v>
      </c>
      <c r="AA1334" s="14">
        <v>301.82</v>
      </c>
      <c r="AB1334" s="2">
        <v>1175933</v>
      </c>
      <c r="AC1334" s="27">
        <v>0.03</v>
      </c>
      <c r="AD1334" s="14">
        <v>451.52</v>
      </c>
    </row>
    <row r="1335" spans="1:30" x14ac:dyDescent="0.3">
      <c r="A1335" t="s">
        <v>2025</v>
      </c>
      <c r="B1335" t="s">
        <v>172</v>
      </c>
      <c r="C1335" t="s">
        <v>172</v>
      </c>
      <c r="D1335" t="s">
        <v>172</v>
      </c>
      <c r="E1335" s="2">
        <v>42</v>
      </c>
      <c r="F1335" s="27">
        <v>1.160432565053297E-4</v>
      </c>
      <c r="G1335" s="14">
        <v>21.2121212121212</v>
      </c>
      <c r="H1335" s="2">
        <v>153</v>
      </c>
      <c r="I1335" s="27">
        <v>4.0478974744294582E-4</v>
      </c>
      <c r="J1335" s="14">
        <v>84.242424</v>
      </c>
      <c r="L1335" t="s">
        <v>172</v>
      </c>
      <c r="M1335" t="s">
        <v>172</v>
      </c>
      <c r="N1335" t="s">
        <v>172</v>
      </c>
      <c r="O1335" s="2">
        <v>137</v>
      </c>
      <c r="P1335" s="27">
        <v>1.6372969064649325E-4</v>
      </c>
      <c r="Q1335" s="14">
        <v>52.121212121212103</v>
      </c>
      <c r="R1335" s="2">
        <v>323</v>
      </c>
      <c r="S1335" s="27">
        <v>3.7383264102923186E-4</v>
      </c>
      <c r="T1335" s="14">
        <v>120</v>
      </c>
      <c r="V1335" t="s">
        <v>172</v>
      </c>
      <c r="W1335" t="s">
        <v>172</v>
      </c>
      <c r="X1335" t="s">
        <v>172</v>
      </c>
      <c r="Y1335" s="2">
        <v>5529</v>
      </c>
      <c r="Z1335" s="27">
        <v>0</v>
      </c>
      <c r="AA1335" s="14">
        <v>371.52</v>
      </c>
      <c r="AB1335" s="2">
        <v>5026</v>
      </c>
      <c r="AC1335" s="27">
        <v>0</v>
      </c>
      <c r="AD1335" s="14">
        <v>361.82</v>
      </c>
    </row>
    <row r="1336" spans="1:30" x14ac:dyDescent="0.3">
      <c r="A1336" t="s">
        <v>2026</v>
      </c>
      <c r="B1336" t="s">
        <v>172</v>
      </c>
      <c r="C1336" t="s">
        <v>172</v>
      </c>
      <c r="D1336" t="s">
        <v>172</v>
      </c>
      <c r="E1336" s="2">
        <v>15514</v>
      </c>
      <c r="F1336" s="27">
        <v>4.2864168605325832E-2</v>
      </c>
      <c r="G1336" s="14">
        <v>427.87878787878702</v>
      </c>
      <c r="H1336" s="2">
        <v>14724</v>
      </c>
      <c r="I1336" s="27">
        <v>3.8955060400979964E-2</v>
      </c>
      <c r="J1336" s="14">
        <v>490.30304000000001</v>
      </c>
      <c r="L1336" t="s">
        <v>172</v>
      </c>
      <c r="M1336" t="s">
        <v>172</v>
      </c>
      <c r="N1336" t="s">
        <v>172</v>
      </c>
      <c r="O1336" s="2">
        <v>35604</v>
      </c>
      <c r="P1336" s="27">
        <v>4.2550597852392305E-2</v>
      </c>
      <c r="Q1336" s="14">
        <v>53.3333333333333</v>
      </c>
      <c r="R1336" s="2">
        <v>33435</v>
      </c>
      <c r="S1336" s="27">
        <v>3.869688654121476E-2</v>
      </c>
      <c r="T1336" s="14">
        <v>120</v>
      </c>
      <c r="V1336" t="s">
        <v>172</v>
      </c>
      <c r="W1336" t="s">
        <v>172</v>
      </c>
      <c r="X1336" t="s">
        <v>172</v>
      </c>
      <c r="Y1336" s="2">
        <v>1222430</v>
      </c>
      <c r="Z1336" s="27">
        <v>3.2000000000000001E-2</v>
      </c>
      <c r="AA1336" s="14">
        <v>444.24</v>
      </c>
      <c r="AB1336" s="2">
        <v>1170907</v>
      </c>
      <c r="AC1336" s="27">
        <v>0.03</v>
      </c>
      <c r="AD1336" s="14">
        <v>651.52</v>
      </c>
    </row>
    <row r="1337" spans="1:30" x14ac:dyDescent="0.3">
      <c r="A1337" t="s">
        <v>2027</v>
      </c>
      <c r="B1337" t="s">
        <v>172</v>
      </c>
      <c r="C1337" t="s">
        <v>172</v>
      </c>
      <c r="D1337" t="s">
        <v>172</v>
      </c>
      <c r="E1337" s="2">
        <v>38162</v>
      </c>
      <c r="F1337" s="27">
        <v>0.10543911320848552</v>
      </c>
      <c r="G1337" s="14">
        <v>746.66666666666595</v>
      </c>
      <c r="H1337" s="2">
        <v>40484</v>
      </c>
      <c r="I1337" s="27">
        <v>0.10710789631032823</v>
      </c>
      <c r="J1337" s="14">
        <v>849.69695999999999</v>
      </c>
      <c r="L1337" t="s">
        <v>172</v>
      </c>
      <c r="M1337" t="s">
        <v>172</v>
      </c>
      <c r="N1337" t="s">
        <v>172</v>
      </c>
      <c r="O1337" s="2">
        <v>89972</v>
      </c>
      <c r="P1337" s="27">
        <v>0.1075261877871992</v>
      </c>
      <c r="Q1337" s="14">
        <v>38.181818181818102</v>
      </c>
      <c r="R1337" s="2">
        <v>93141</v>
      </c>
      <c r="S1337" s="27">
        <v>0.10779921367833958</v>
      </c>
      <c r="T1337" s="14">
        <v>29.090910000000001</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2025</v>
      </c>
      <c r="B1338" t="s">
        <v>172</v>
      </c>
      <c r="C1338" t="s">
        <v>172</v>
      </c>
      <c r="D1338" t="s">
        <v>172</v>
      </c>
      <c r="E1338" s="2">
        <v>115</v>
      </c>
      <c r="F1338" s="27">
        <v>3.1773748805030754E-4</v>
      </c>
      <c r="G1338" s="14">
        <v>38.181818181818102</v>
      </c>
      <c r="H1338" s="2">
        <v>259</v>
      </c>
      <c r="I1338" s="27">
        <v>6.8523231756681673E-4</v>
      </c>
      <c r="J1338" s="14">
        <v>144.84848</v>
      </c>
      <c r="L1338" t="s">
        <v>172</v>
      </c>
      <c r="M1338" t="s">
        <v>172</v>
      </c>
      <c r="N1338" t="s">
        <v>172</v>
      </c>
      <c r="O1338" s="2">
        <v>497</v>
      </c>
      <c r="P1338" s="27">
        <v>5.9396829380516168E-4</v>
      </c>
      <c r="Q1338" s="14">
        <v>100.60606060606</v>
      </c>
      <c r="R1338" s="2">
        <v>418</v>
      </c>
      <c r="S1338" s="27">
        <v>4.8378341780253535E-4</v>
      </c>
      <c r="T1338" s="14">
        <v>163.03030000000001</v>
      </c>
      <c r="V1338" t="s">
        <v>172</v>
      </c>
      <c r="W1338" t="s">
        <v>172</v>
      </c>
      <c r="X1338" t="s">
        <v>172</v>
      </c>
      <c r="Y1338" s="2">
        <v>15458</v>
      </c>
      <c r="Z1338" s="27">
        <v>0</v>
      </c>
      <c r="AA1338" s="14">
        <v>547.88</v>
      </c>
      <c r="AB1338" s="2">
        <v>15257</v>
      </c>
      <c r="AC1338" s="27">
        <v>0</v>
      </c>
      <c r="AD1338" s="14">
        <v>582.41999999999996</v>
      </c>
    </row>
    <row r="1339" spans="1:30" x14ac:dyDescent="0.3">
      <c r="A1339" t="s">
        <v>2026</v>
      </c>
      <c r="B1339" t="s">
        <v>172</v>
      </c>
      <c r="C1339" t="s">
        <v>172</v>
      </c>
      <c r="D1339" t="s">
        <v>172</v>
      </c>
      <c r="E1339" s="2">
        <v>38047</v>
      </c>
      <c r="F1339" s="27">
        <v>0.10512137572043521</v>
      </c>
      <c r="G1339" s="14">
        <v>741.21212121212102</v>
      </c>
      <c r="H1339" s="2">
        <v>40225</v>
      </c>
      <c r="I1339" s="27">
        <v>0.1064226639927614</v>
      </c>
      <c r="J1339" s="14">
        <v>869.69695999999999</v>
      </c>
      <c r="L1339" t="s">
        <v>172</v>
      </c>
      <c r="M1339" t="s">
        <v>172</v>
      </c>
      <c r="N1339" t="s">
        <v>172</v>
      </c>
      <c r="O1339" s="2">
        <v>89475</v>
      </c>
      <c r="P1339" s="27">
        <v>0.10693221949339404</v>
      </c>
      <c r="Q1339" s="14">
        <v>112.121212121212</v>
      </c>
      <c r="R1339" s="2">
        <v>92723</v>
      </c>
      <c r="S1339" s="27">
        <v>0.10731543026053704</v>
      </c>
      <c r="T1339" s="14">
        <v>163.03030000000001</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2028</v>
      </c>
      <c r="B1340" t="s">
        <v>172</v>
      </c>
      <c r="C1340" t="s">
        <v>172</v>
      </c>
      <c r="D1340" t="s">
        <v>172</v>
      </c>
      <c r="E1340" s="2">
        <v>47760</v>
      </c>
      <c r="F1340" s="27">
        <v>0.13195776025463207</v>
      </c>
      <c r="G1340" s="14">
        <v>606.06060606060601</v>
      </c>
      <c r="H1340" s="2">
        <v>49918</v>
      </c>
      <c r="I1340" s="27">
        <v>0.13206728505135273</v>
      </c>
      <c r="J1340" s="14">
        <v>801.81820000000005</v>
      </c>
      <c r="L1340" t="s">
        <v>172</v>
      </c>
      <c r="M1340" t="s">
        <v>172</v>
      </c>
      <c r="N1340" t="s">
        <v>172</v>
      </c>
      <c r="O1340" s="2">
        <v>102918</v>
      </c>
      <c r="P1340" s="27">
        <v>0.12299804599967733</v>
      </c>
      <c r="Q1340" s="14">
        <v>79.393939393939405</v>
      </c>
      <c r="R1340" s="2">
        <v>105873</v>
      </c>
      <c r="S1340" s="27">
        <v>0.12253493251915748</v>
      </c>
      <c r="T1340" s="14">
        <v>50.303031900000001</v>
      </c>
      <c r="V1340" t="s">
        <v>172</v>
      </c>
      <c r="W1340" t="s">
        <v>172</v>
      </c>
      <c r="X1340" t="s">
        <v>172</v>
      </c>
      <c r="Y1340" s="2">
        <v>4637444</v>
      </c>
      <c r="Z1340" s="27">
        <v>0.122</v>
      </c>
      <c r="AA1340" s="14">
        <v>757.58</v>
      </c>
      <c r="AB1340" s="2">
        <v>4690779</v>
      </c>
      <c r="AC1340" s="27">
        <v>0.121</v>
      </c>
      <c r="AD1340" s="14">
        <v>973.33</v>
      </c>
    </row>
    <row r="1341" spans="1:30" x14ac:dyDescent="0.3">
      <c r="A1341" t="s">
        <v>2025</v>
      </c>
      <c r="B1341" t="s">
        <v>172</v>
      </c>
      <c r="C1341" t="s">
        <v>172</v>
      </c>
      <c r="D1341" t="s">
        <v>172</v>
      </c>
      <c r="E1341" s="2">
        <v>391</v>
      </c>
      <c r="F1341" s="27">
        <v>1.0803074593710455E-3</v>
      </c>
      <c r="G1341" s="14">
        <v>89.090909090909093</v>
      </c>
      <c r="H1341" s="2">
        <v>210</v>
      </c>
      <c r="I1341" s="27">
        <v>5.5559377100012166E-4</v>
      </c>
      <c r="J1341" s="14">
        <v>65.454544100000007</v>
      </c>
      <c r="L1341" t="s">
        <v>172</v>
      </c>
      <c r="M1341" t="s">
        <v>172</v>
      </c>
      <c r="N1341" t="s">
        <v>172</v>
      </c>
      <c r="O1341" s="2">
        <v>806</v>
      </c>
      <c r="P1341" s="27">
        <v>9.6325642818301867E-4</v>
      </c>
      <c r="Q1341" s="14">
        <v>127.87878787878699</v>
      </c>
      <c r="R1341" s="2">
        <v>649</v>
      </c>
      <c r="S1341" s="27">
        <v>7.5113741185130493E-4</v>
      </c>
      <c r="T1341" s="14">
        <v>144.24243200000001</v>
      </c>
      <c r="V1341" t="s">
        <v>172</v>
      </c>
      <c r="W1341" t="s">
        <v>172</v>
      </c>
      <c r="X1341" t="s">
        <v>172</v>
      </c>
      <c r="Y1341" s="2">
        <v>26628</v>
      </c>
      <c r="Z1341" s="27">
        <v>1E-3</v>
      </c>
      <c r="AA1341" s="14">
        <v>758.79</v>
      </c>
      <c r="AB1341" s="2">
        <v>27980</v>
      </c>
      <c r="AC1341" s="27">
        <v>1E-3</v>
      </c>
      <c r="AD1341" s="14">
        <v>860.61</v>
      </c>
    </row>
    <row r="1342" spans="1:30" x14ac:dyDescent="0.3">
      <c r="A1342" t="s">
        <v>2026</v>
      </c>
      <c r="B1342" t="s">
        <v>172</v>
      </c>
      <c r="C1342" t="s">
        <v>172</v>
      </c>
      <c r="D1342" t="s">
        <v>172</v>
      </c>
      <c r="E1342" s="2">
        <v>47369</v>
      </c>
      <c r="F1342" s="27">
        <v>0.130877452795261</v>
      </c>
      <c r="G1342" s="14">
        <v>599.39393939393904</v>
      </c>
      <c r="H1342" s="2">
        <v>49708</v>
      </c>
      <c r="I1342" s="27">
        <v>0.13151169128035262</v>
      </c>
      <c r="J1342" s="14">
        <v>802.42425500000002</v>
      </c>
      <c r="L1342" t="s">
        <v>172</v>
      </c>
      <c r="M1342" t="s">
        <v>172</v>
      </c>
      <c r="N1342" t="s">
        <v>172</v>
      </c>
      <c r="O1342" s="2">
        <v>102112</v>
      </c>
      <c r="P1342" s="27">
        <v>0.1220347895714943</v>
      </c>
      <c r="Q1342" s="14">
        <v>157.575757575757</v>
      </c>
      <c r="R1342" s="2">
        <v>105224</v>
      </c>
      <c r="S1342" s="27">
        <v>0.12178379510730618</v>
      </c>
      <c r="T1342" s="14">
        <v>144.84848</v>
      </c>
      <c r="V1342" t="s">
        <v>172</v>
      </c>
      <c r="W1342" t="s">
        <v>172</v>
      </c>
      <c r="X1342" t="s">
        <v>172</v>
      </c>
      <c r="Y1342" s="2">
        <v>4610816</v>
      </c>
      <c r="Z1342" s="27">
        <v>0.122</v>
      </c>
      <c r="AA1342" s="14">
        <v>1058.79</v>
      </c>
      <c r="AB1342" s="2">
        <v>4662799</v>
      </c>
      <c r="AC1342" s="27">
        <v>0.12</v>
      </c>
      <c r="AD1342" s="14">
        <v>1215.1500000000001</v>
      </c>
    </row>
    <row r="1343" spans="1:30" x14ac:dyDescent="0.3">
      <c r="A1343" t="s">
        <v>2029</v>
      </c>
      <c r="B1343" t="s">
        <v>172</v>
      </c>
      <c r="C1343" t="s">
        <v>172</v>
      </c>
      <c r="D1343" t="s">
        <v>172</v>
      </c>
      <c r="E1343" s="2">
        <v>63966</v>
      </c>
      <c r="F1343" s="27">
        <v>0.17673387965761714</v>
      </c>
      <c r="G1343" s="14">
        <v>720</v>
      </c>
      <c r="H1343" s="2">
        <v>65505</v>
      </c>
      <c r="I1343" s="27">
        <v>0.17330557128268081</v>
      </c>
      <c r="J1343" s="14">
        <v>844.24243200000001</v>
      </c>
      <c r="L1343" t="s">
        <v>172</v>
      </c>
      <c r="M1343" t="s">
        <v>172</v>
      </c>
      <c r="N1343" t="s">
        <v>172</v>
      </c>
      <c r="O1343" s="2">
        <v>146233</v>
      </c>
      <c r="P1343" s="27">
        <v>0.17476411571028211</v>
      </c>
      <c r="Q1343" s="14">
        <v>83.636363636363598</v>
      </c>
      <c r="R1343" s="2">
        <v>149066</v>
      </c>
      <c r="S1343" s="27">
        <v>0.17252549989988691</v>
      </c>
      <c r="T1343" s="14">
        <v>64.848489999999998</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2025</v>
      </c>
      <c r="B1344" t="s">
        <v>172</v>
      </c>
      <c r="C1344" t="s">
        <v>172</v>
      </c>
      <c r="D1344" t="s">
        <v>172</v>
      </c>
      <c r="E1344" s="2">
        <v>879</v>
      </c>
      <c r="F1344" s="27">
        <v>2.4286195825758286E-3</v>
      </c>
      <c r="G1344" s="14">
        <v>121.212121212121</v>
      </c>
      <c r="H1344" s="2">
        <v>1271</v>
      </c>
      <c r="I1344" s="27">
        <v>3.3626651568626413E-3</v>
      </c>
      <c r="J1344" s="14">
        <v>165.454544</v>
      </c>
      <c r="L1344" t="s">
        <v>172</v>
      </c>
      <c r="M1344" t="s">
        <v>172</v>
      </c>
      <c r="N1344" t="s">
        <v>172</v>
      </c>
      <c r="O1344" s="2">
        <v>2919</v>
      </c>
      <c r="P1344" s="27">
        <v>3.4885180072782031E-3</v>
      </c>
      <c r="Q1344" s="14">
        <v>267.87878787878702</v>
      </c>
      <c r="R1344" s="2">
        <v>2928</v>
      </c>
      <c r="S1344" s="27">
        <v>3.3887986778129747E-3</v>
      </c>
      <c r="T1344" s="14">
        <v>265.45455900000002</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2026</v>
      </c>
      <c r="B1345" t="s">
        <v>172</v>
      </c>
      <c r="C1345" t="s">
        <v>172</v>
      </c>
      <c r="D1345" t="s">
        <v>172</v>
      </c>
      <c r="E1345" s="2">
        <v>63087</v>
      </c>
      <c r="F1345" s="27">
        <v>0.1743052600750413</v>
      </c>
      <c r="G1345" s="14">
        <v>706.66666666666595</v>
      </c>
      <c r="H1345" s="2">
        <v>64234</v>
      </c>
      <c r="I1345" s="27">
        <v>0.16994290612581817</v>
      </c>
      <c r="J1345" s="14">
        <v>815.15150000000006</v>
      </c>
      <c r="L1345" t="s">
        <v>172</v>
      </c>
      <c r="M1345" t="s">
        <v>172</v>
      </c>
      <c r="N1345" t="s">
        <v>172</v>
      </c>
      <c r="O1345" s="2">
        <v>143314</v>
      </c>
      <c r="P1345" s="27">
        <v>0.17127559770300391</v>
      </c>
      <c r="Q1345" s="14">
        <v>289.09090909090901</v>
      </c>
      <c r="R1345" s="2">
        <v>146138</v>
      </c>
      <c r="S1345" s="27">
        <v>0.16913670122207394</v>
      </c>
      <c r="T1345" s="14">
        <v>269.69695999999999</v>
      </c>
      <c r="V1345" t="s">
        <v>172</v>
      </c>
      <c r="W1345" t="s">
        <v>172</v>
      </c>
      <c r="X1345" t="s">
        <v>172</v>
      </c>
      <c r="Y1345" s="2">
        <v>7356606</v>
      </c>
      <c r="Z1345" s="27">
        <v>0.19400000000000001</v>
      </c>
      <c r="AA1345" s="14">
        <v>1660</v>
      </c>
      <c r="AB1345" s="2">
        <v>7413755</v>
      </c>
      <c r="AC1345" s="27">
        <v>0.191</v>
      </c>
      <c r="AD1345" s="14">
        <v>1733.94</v>
      </c>
    </row>
    <row r="1346" spans="1:31" x14ac:dyDescent="0.3">
      <c r="A1346" t="s">
        <v>2030</v>
      </c>
      <c r="B1346" t="s">
        <v>172</v>
      </c>
      <c r="C1346" t="s">
        <v>172</v>
      </c>
      <c r="D1346" t="s">
        <v>172</v>
      </c>
      <c r="E1346" s="2">
        <v>9962</v>
      </c>
      <c r="F1346" s="27">
        <v>2.7524355269192724E-2</v>
      </c>
      <c r="G1346" s="14">
        <v>253.93939393939399</v>
      </c>
      <c r="H1346" s="2">
        <v>12224</v>
      </c>
      <c r="I1346" s="27">
        <v>3.2340848841454703E-2</v>
      </c>
      <c r="J1346" s="14">
        <v>330.30304000000001</v>
      </c>
      <c r="L1346" t="s">
        <v>172</v>
      </c>
      <c r="M1346" t="s">
        <v>172</v>
      </c>
      <c r="N1346" t="s">
        <v>172</v>
      </c>
      <c r="O1346" s="2">
        <v>25599</v>
      </c>
      <c r="P1346" s="27">
        <v>3.0593550006274312E-2</v>
      </c>
      <c r="Q1346" s="14">
        <v>61.212121212121197</v>
      </c>
      <c r="R1346" s="2">
        <v>30817</v>
      </c>
      <c r="S1346" s="27">
        <v>3.5666874608662039E-2</v>
      </c>
      <c r="T1346" s="14">
        <v>48.484848</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2025</v>
      </c>
      <c r="B1347" t="s">
        <v>172</v>
      </c>
      <c r="C1347" t="s">
        <v>172</v>
      </c>
      <c r="D1347" t="s">
        <v>172</v>
      </c>
      <c r="E1347" s="2">
        <v>734</v>
      </c>
      <c r="F1347" s="27">
        <v>2.0279940541645712E-3</v>
      </c>
      <c r="G1347" s="14">
        <v>157.575757575757</v>
      </c>
      <c r="H1347" s="2">
        <v>790</v>
      </c>
      <c r="I1347" s="27">
        <v>2.0900908528099817E-3</v>
      </c>
      <c r="J1347" s="14">
        <v>132.72728000000001</v>
      </c>
      <c r="L1347" t="s">
        <v>172</v>
      </c>
      <c r="M1347" t="s">
        <v>172</v>
      </c>
      <c r="N1347" t="s">
        <v>172</v>
      </c>
      <c r="O1347" s="2">
        <v>1543</v>
      </c>
      <c r="P1347" s="27">
        <v>1.8440504574272927E-3</v>
      </c>
      <c r="Q1347" s="14">
        <v>185.45454545454501</v>
      </c>
      <c r="R1347" s="2">
        <v>1925</v>
      </c>
      <c r="S1347" s="27">
        <v>2.2279499504064128E-3</v>
      </c>
      <c r="T1347" s="14">
        <v>264.24243200000001</v>
      </c>
      <c r="V1347" t="s">
        <v>172</v>
      </c>
      <c r="W1347" t="s">
        <v>172</v>
      </c>
      <c r="X1347" t="s">
        <v>172</v>
      </c>
      <c r="Y1347" s="2">
        <v>77473</v>
      </c>
      <c r="Z1347" s="27">
        <v>2E-3</v>
      </c>
      <c r="AA1347" s="14">
        <v>1173.33</v>
      </c>
      <c r="AB1347" s="2">
        <v>86113</v>
      </c>
      <c r="AC1347" s="27">
        <v>2E-3</v>
      </c>
      <c r="AD1347" s="14">
        <v>1306.06</v>
      </c>
    </row>
    <row r="1348" spans="1:31" x14ac:dyDescent="0.3">
      <c r="A1348" t="s">
        <v>2026</v>
      </c>
      <c r="B1348" t="s">
        <v>172</v>
      </c>
      <c r="C1348" t="s">
        <v>172</v>
      </c>
      <c r="D1348" t="s">
        <v>172</v>
      </c>
      <c r="E1348" s="2">
        <v>9228</v>
      </c>
      <c r="F1348" s="27">
        <v>2.5496361215028154E-2</v>
      </c>
      <c r="G1348" s="14">
        <v>249.69696969696901</v>
      </c>
      <c r="H1348" s="2">
        <v>11434</v>
      </c>
      <c r="I1348" s="27">
        <v>3.0250757988644721E-2</v>
      </c>
      <c r="J1348" s="14">
        <v>337.57574499999998</v>
      </c>
      <c r="L1348" t="s">
        <v>172</v>
      </c>
      <c r="M1348" t="s">
        <v>172</v>
      </c>
      <c r="N1348" t="s">
        <v>172</v>
      </c>
      <c r="O1348" s="2">
        <v>24056</v>
      </c>
      <c r="P1348" s="27">
        <v>2.8749499548847021E-2</v>
      </c>
      <c r="Q1348" s="14">
        <v>186.06060606060601</v>
      </c>
      <c r="R1348" s="2">
        <v>28892</v>
      </c>
      <c r="S1348" s="27">
        <v>3.3438924658255625E-2</v>
      </c>
      <c r="T1348" s="14">
        <v>269.69695999999999</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2031</v>
      </c>
      <c r="B1349" t="s">
        <v>172</v>
      </c>
      <c r="C1349" t="s">
        <v>172</v>
      </c>
      <c r="D1349" t="s">
        <v>172</v>
      </c>
      <c r="E1349" s="2">
        <v>7740</v>
      </c>
      <c r="F1349" s="27">
        <v>2.1385114413125045E-2</v>
      </c>
      <c r="G1349" s="14">
        <v>253.333333333333</v>
      </c>
      <c r="H1349" s="2">
        <v>8157</v>
      </c>
      <c r="I1349" s="27">
        <v>2.1580849476419015E-2</v>
      </c>
      <c r="J1349" s="14">
        <v>353.93939999999998</v>
      </c>
      <c r="L1349" t="s">
        <v>172</v>
      </c>
      <c r="M1349" t="s">
        <v>172</v>
      </c>
      <c r="N1349" t="s">
        <v>172</v>
      </c>
      <c r="O1349" s="2">
        <v>18984</v>
      </c>
      <c r="P1349" s="27">
        <v>2.2687915673233781E-2</v>
      </c>
      <c r="Q1349" s="14">
        <v>101.818181818181</v>
      </c>
      <c r="R1349" s="2">
        <v>20984</v>
      </c>
      <c r="S1349" s="27">
        <v>2.428639052432632E-2</v>
      </c>
      <c r="T1349" s="14">
        <v>130.30302399999999</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2025</v>
      </c>
      <c r="B1350" t="s">
        <v>172</v>
      </c>
      <c r="C1350" t="s">
        <v>172</v>
      </c>
      <c r="D1350" t="s">
        <v>172</v>
      </c>
      <c r="E1350" s="2">
        <v>1443</v>
      </c>
      <c r="F1350" s="27">
        <v>3.986914741361685E-3</v>
      </c>
      <c r="G1350" s="14">
        <v>160.60606060606</v>
      </c>
      <c r="H1350" s="2">
        <v>1336</v>
      </c>
      <c r="I1350" s="27">
        <v>3.5346346574102981E-3</v>
      </c>
      <c r="J1350" s="14">
        <v>140</v>
      </c>
      <c r="L1350" t="s">
        <v>172</v>
      </c>
      <c r="M1350" t="s">
        <v>172</v>
      </c>
      <c r="N1350" t="s">
        <v>172</v>
      </c>
      <c r="O1350" s="2">
        <v>3732</v>
      </c>
      <c r="P1350" s="27">
        <v>4.4601401860781958E-3</v>
      </c>
      <c r="Q1350" s="14">
        <v>243.030303030303</v>
      </c>
      <c r="R1350" s="2">
        <v>3699</v>
      </c>
      <c r="S1350" s="27">
        <v>4.2811360345731539E-3</v>
      </c>
      <c r="T1350" s="14">
        <v>281.21212800000001</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2026</v>
      </c>
      <c r="B1351" t="s">
        <v>172</v>
      </c>
      <c r="C1351" t="s">
        <v>172</v>
      </c>
      <c r="D1351" t="s">
        <v>172</v>
      </c>
      <c r="E1351" s="2">
        <v>6297</v>
      </c>
      <c r="F1351" s="27">
        <v>1.739819967176336E-2</v>
      </c>
      <c r="G1351" s="14">
        <v>249.69696969696901</v>
      </c>
      <c r="H1351" s="2">
        <v>6821</v>
      </c>
      <c r="I1351" s="27">
        <v>1.8046214819008716E-2</v>
      </c>
      <c r="J1351" s="14">
        <v>316.36364700000001</v>
      </c>
      <c r="L1351" t="s">
        <v>172</v>
      </c>
      <c r="M1351" t="s">
        <v>172</v>
      </c>
      <c r="N1351" t="s">
        <v>172</v>
      </c>
      <c r="O1351" s="2">
        <v>15252</v>
      </c>
      <c r="P1351" s="27">
        <v>1.8227775487155585E-2</v>
      </c>
      <c r="Q1351" s="14">
        <v>266.06060606060601</v>
      </c>
      <c r="R1351" s="2">
        <v>17285</v>
      </c>
      <c r="S1351" s="27">
        <v>2.0005254489753165E-2</v>
      </c>
      <c r="T1351" s="14">
        <v>292.72726399999999</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122" t="s">
        <v>2033</v>
      </c>
      <c r="B1353" s="122"/>
      <c r="C1353" s="122"/>
      <c r="D1353" s="122"/>
      <c r="E1353" s="122"/>
      <c r="F1353" s="122"/>
      <c r="G1353" s="122"/>
      <c r="H1353" s="122"/>
      <c r="I1353" s="122"/>
      <c r="J1353" s="122"/>
      <c r="K1353" s="122"/>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211" t="s">
        <v>1702</v>
      </c>
      <c r="F1354" s="211"/>
      <c r="G1354" s="211" t="s">
        <v>1703</v>
      </c>
      <c r="H1354" s="211" t="s">
        <v>1702</v>
      </c>
      <c r="I1354" s="211"/>
      <c r="J1354" s="211" t="s">
        <v>1703</v>
      </c>
      <c r="K1354" t="s">
        <v>172</v>
      </c>
      <c r="L1354" t="s">
        <v>172</v>
      </c>
      <c r="M1354" t="s">
        <v>172</v>
      </c>
      <c r="N1354" t="s">
        <v>172</v>
      </c>
      <c r="O1354" s="211" t="s">
        <v>1702</v>
      </c>
      <c r="P1354" s="211"/>
      <c r="Q1354" s="211" t="s">
        <v>1703</v>
      </c>
      <c r="R1354" s="211" t="s">
        <v>1702</v>
      </c>
      <c r="S1354" s="211"/>
      <c r="T1354" s="211" t="s">
        <v>1703</v>
      </c>
      <c r="U1354" t="s">
        <v>172</v>
      </c>
      <c r="V1354" t="s">
        <v>172</v>
      </c>
      <c r="W1354" t="s">
        <v>172</v>
      </c>
      <c r="X1354" t="s">
        <v>172</v>
      </c>
      <c r="Y1354" s="211" t="s">
        <v>1702</v>
      </c>
      <c r="Z1354" s="211"/>
      <c r="AA1354" s="211" t="s">
        <v>1703</v>
      </c>
      <c r="AB1354" s="211" t="s">
        <v>1702</v>
      </c>
      <c r="AC1354" s="211"/>
      <c r="AD1354" s="211" t="s">
        <v>1703</v>
      </c>
      <c r="AE1354" t="s">
        <v>172</v>
      </c>
    </row>
    <row r="1355" spans="1:31" x14ac:dyDescent="0.3">
      <c r="A1355" t="s">
        <v>174</v>
      </c>
      <c r="B1355" t="s">
        <v>172</v>
      </c>
      <c r="C1355" t="s">
        <v>172</v>
      </c>
      <c r="D1355" t="s">
        <v>172</v>
      </c>
      <c r="E1355" s="2">
        <v>361934</v>
      </c>
      <c r="F1355" s="27" t="s">
        <v>172</v>
      </c>
      <c r="G1355" s="14">
        <v>183.636363636363</v>
      </c>
      <c r="H1355" s="2">
        <v>377974</v>
      </c>
      <c r="I1355" s="27" t="s">
        <v>172</v>
      </c>
      <c r="J1355" s="14">
        <v>195.75756799999999</v>
      </c>
      <c r="L1355" t="s">
        <v>172</v>
      </c>
      <c r="M1355" t="s">
        <v>172</v>
      </c>
      <c r="N1355" t="s">
        <v>172</v>
      </c>
      <c r="O1355" s="2">
        <v>836745</v>
      </c>
      <c r="P1355" s="27" t="s">
        <v>172</v>
      </c>
      <c r="Q1355" s="14">
        <v>930.90909090909099</v>
      </c>
      <c r="R1355" s="2">
        <v>864023</v>
      </c>
      <c r="S1355" s="27" t="s">
        <v>172</v>
      </c>
      <c r="T1355" s="14">
        <v>833.33330000000001</v>
      </c>
      <c r="V1355" t="s">
        <v>172</v>
      </c>
      <c r="W1355" t="s">
        <v>172</v>
      </c>
      <c r="X1355" t="s">
        <v>172</v>
      </c>
      <c r="Y1355" s="2">
        <v>37912312</v>
      </c>
      <c r="Z1355" s="27" t="s">
        <v>172</v>
      </c>
      <c r="AA1355" s="14">
        <v>1469.09</v>
      </c>
      <c r="AB1355" s="2">
        <v>38838726</v>
      </c>
      <c r="AC1355" s="27" t="s">
        <v>172</v>
      </c>
      <c r="AD1355" s="14">
        <v>1783.64</v>
      </c>
    </row>
    <row r="1356" spans="1:31" x14ac:dyDescent="0.3">
      <c r="A1356" t="s">
        <v>2024</v>
      </c>
      <c r="B1356" t="s">
        <v>172</v>
      </c>
      <c r="C1356" t="s">
        <v>172</v>
      </c>
      <c r="D1356" t="s">
        <v>172</v>
      </c>
      <c r="E1356" s="2">
        <v>178788</v>
      </c>
      <c r="F1356" s="27">
        <v>0.49397956533511633</v>
      </c>
      <c r="G1356" s="14">
        <v>894.54545454545405</v>
      </c>
      <c r="H1356" s="2">
        <v>186809</v>
      </c>
      <c r="I1356" s="27">
        <v>0.4942376988893416</v>
      </c>
      <c r="J1356" s="14">
        <v>1204.24243</v>
      </c>
      <c r="L1356" t="s">
        <v>172</v>
      </c>
      <c r="M1356" t="s">
        <v>172</v>
      </c>
      <c r="N1356" t="s">
        <v>172</v>
      </c>
      <c r="O1356" s="2">
        <v>417298</v>
      </c>
      <c r="P1356" s="27">
        <v>0.49871585728029449</v>
      </c>
      <c r="Q1356" s="14">
        <v>924.24242424242402</v>
      </c>
      <c r="R1356" s="2">
        <v>430384</v>
      </c>
      <c r="S1356" s="27">
        <v>0.49811636958738365</v>
      </c>
      <c r="T1356" s="14">
        <v>840</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16217</v>
      </c>
      <c r="F1357" s="27">
        <v>4.4806511684450753E-2</v>
      </c>
      <c r="G1357" s="14">
        <v>460.60606060606</v>
      </c>
      <c r="H1357" s="2">
        <v>16218</v>
      </c>
      <c r="I1357" s="27">
        <v>4.2907713228952253E-2</v>
      </c>
      <c r="J1357" s="14">
        <v>546.06060000000002</v>
      </c>
      <c r="L1357" t="s">
        <v>172</v>
      </c>
      <c r="M1357" t="s">
        <v>172</v>
      </c>
      <c r="N1357" t="s">
        <v>172</v>
      </c>
      <c r="O1357" s="2">
        <v>36853</v>
      </c>
      <c r="P1357" s="27">
        <v>4.4043286783906684E-2</v>
      </c>
      <c r="Q1357" s="14">
        <v>38.181818181818102</v>
      </c>
      <c r="R1357" s="2">
        <v>35306</v>
      </c>
      <c r="S1357" s="27">
        <v>4.086233815535003E-2</v>
      </c>
      <c r="T1357" s="14">
        <v>12.121212</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2034</v>
      </c>
      <c r="B1358" t="s">
        <v>172</v>
      </c>
      <c r="C1358" t="s">
        <v>172</v>
      </c>
      <c r="D1358" t="s">
        <v>172</v>
      </c>
      <c r="E1358" s="2">
        <v>139</v>
      </c>
      <c r="F1358" s="27">
        <v>3.8404792033906732E-4</v>
      </c>
      <c r="G1358" s="14">
        <v>83.030303030303003</v>
      </c>
      <c r="H1358" s="2">
        <v>141</v>
      </c>
      <c r="I1358" s="27">
        <v>3.7304153195722459E-4</v>
      </c>
      <c r="J1358" s="14">
        <v>62.4242439</v>
      </c>
      <c r="L1358" t="s">
        <v>172</v>
      </c>
      <c r="M1358" t="s">
        <v>172</v>
      </c>
      <c r="N1358" t="s">
        <v>172</v>
      </c>
      <c r="O1358" s="2">
        <v>378</v>
      </c>
      <c r="P1358" s="27">
        <v>4.5175053331660182E-4</v>
      </c>
      <c r="Q1358" s="14">
        <v>129.69696969696901</v>
      </c>
      <c r="R1358" s="2">
        <v>174</v>
      </c>
      <c r="S1358" s="27">
        <v>2.0138352798478745E-4</v>
      </c>
      <c r="T1358" s="14">
        <v>67.878784199999998</v>
      </c>
      <c r="V1358" t="s">
        <v>172</v>
      </c>
      <c r="W1358" t="s">
        <v>172</v>
      </c>
      <c r="X1358" t="s">
        <v>172</v>
      </c>
      <c r="Y1358" s="2">
        <v>5831</v>
      </c>
      <c r="Z1358" s="27">
        <v>0</v>
      </c>
      <c r="AA1358" s="14">
        <v>380</v>
      </c>
      <c r="AB1358" s="2">
        <v>4921</v>
      </c>
      <c r="AC1358" s="27">
        <v>0</v>
      </c>
      <c r="AD1358" s="14">
        <v>456.97</v>
      </c>
    </row>
    <row r="1359" spans="1:31" x14ac:dyDescent="0.3">
      <c r="A1359" t="s">
        <v>2035</v>
      </c>
      <c r="B1359" t="s">
        <v>172</v>
      </c>
      <c r="C1359" t="s">
        <v>172</v>
      </c>
      <c r="D1359" t="s">
        <v>172</v>
      </c>
      <c r="E1359" s="2">
        <v>16078</v>
      </c>
      <c r="F1359" s="27">
        <v>4.4422463764111686E-2</v>
      </c>
      <c r="G1359" s="14">
        <v>453.93939393939399</v>
      </c>
      <c r="H1359" s="2">
        <v>16077</v>
      </c>
      <c r="I1359" s="27">
        <v>4.2534671696995034E-2</v>
      </c>
      <c r="J1359" s="14">
        <v>547.27269999999999</v>
      </c>
      <c r="L1359" t="s">
        <v>172</v>
      </c>
      <c r="M1359" t="s">
        <v>172</v>
      </c>
      <c r="N1359" t="s">
        <v>172</v>
      </c>
      <c r="O1359" s="2">
        <v>36475</v>
      </c>
      <c r="P1359" s="27">
        <v>4.3591536250590084E-2</v>
      </c>
      <c r="Q1359" s="14">
        <v>137.575757575757</v>
      </c>
      <c r="R1359" s="2">
        <v>35132</v>
      </c>
      <c r="S1359" s="27">
        <v>4.0660954627365242E-2</v>
      </c>
      <c r="T1359" s="14">
        <v>69.696969999999993</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2027</v>
      </c>
      <c r="B1360" t="s">
        <v>172</v>
      </c>
      <c r="C1360" t="s">
        <v>172</v>
      </c>
      <c r="D1360" t="s">
        <v>172</v>
      </c>
      <c r="E1360" s="2">
        <v>40007</v>
      </c>
      <c r="F1360" s="27">
        <v>0.11053672769068394</v>
      </c>
      <c r="G1360" s="14">
        <v>716.36363636363603</v>
      </c>
      <c r="H1360" s="2">
        <v>41760</v>
      </c>
      <c r="I1360" s="27">
        <v>0.11048378989030992</v>
      </c>
      <c r="J1360" s="14">
        <v>780</v>
      </c>
      <c r="L1360" t="s">
        <v>172</v>
      </c>
      <c r="M1360" t="s">
        <v>172</v>
      </c>
      <c r="N1360" t="s">
        <v>172</v>
      </c>
      <c r="O1360" s="2">
        <v>92956</v>
      </c>
      <c r="P1360" s="27">
        <v>0.11109238776449216</v>
      </c>
      <c r="Q1360" s="14">
        <v>55.757575757575701</v>
      </c>
      <c r="R1360" s="2">
        <v>95551</v>
      </c>
      <c r="S1360" s="27">
        <v>0.11058849127858865</v>
      </c>
      <c r="T1360" s="14">
        <v>56.969695999999999</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2034</v>
      </c>
      <c r="B1361" t="s">
        <v>172</v>
      </c>
      <c r="C1361" t="s">
        <v>172</v>
      </c>
      <c r="D1361" t="s">
        <v>172</v>
      </c>
      <c r="E1361" s="2">
        <v>243</v>
      </c>
      <c r="F1361" s="27">
        <v>6.7139312692369329E-4</v>
      </c>
      <c r="G1361" s="14">
        <v>83.636363636363598</v>
      </c>
      <c r="H1361" s="2">
        <v>321</v>
      </c>
      <c r="I1361" s="27">
        <v>8.4926476424304316E-4</v>
      </c>
      <c r="J1361" s="14">
        <v>81.212119999999999</v>
      </c>
      <c r="L1361" t="s">
        <v>172</v>
      </c>
      <c r="M1361" t="s">
        <v>172</v>
      </c>
      <c r="N1361" t="s">
        <v>172</v>
      </c>
      <c r="O1361" s="2">
        <v>903</v>
      </c>
      <c r="P1361" s="27">
        <v>1.07918182958966E-3</v>
      </c>
      <c r="Q1361" s="14">
        <v>156.969696969696</v>
      </c>
      <c r="R1361" s="2">
        <v>715</v>
      </c>
      <c r="S1361" s="27">
        <v>8.2752426729381051E-4</v>
      </c>
      <c r="T1361" s="14">
        <v>124.848488</v>
      </c>
      <c r="V1361" t="s">
        <v>172</v>
      </c>
      <c r="W1361" t="s">
        <v>172</v>
      </c>
      <c r="X1361" t="s">
        <v>172</v>
      </c>
      <c r="Y1361" s="2">
        <v>26272</v>
      </c>
      <c r="Z1361" s="27">
        <v>1E-3</v>
      </c>
      <c r="AA1361" s="14">
        <v>687.27</v>
      </c>
      <c r="AB1361" s="2">
        <v>26568</v>
      </c>
      <c r="AC1361" s="27">
        <v>1E-3</v>
      </c>
      <c r="AD1361" s="14">
        <v>805.45</v>
      </c>
    </row>
    <row r="1362" spans="1:30" x14ac:dyDescent="0.3">
      <c r="A1362" t="s">
        <v>2035</v>
      </c>
      <c r="B1362" t="s">
        <v>172</v>
      </c>
      <c r="C1362" t="s">
        <v>172</v>
      </c>
      <c r="D1362" t="s">
        <v>172</v>
      </c>
      <c r="E1362" s="2">
        <v>39764</v>
      </c>
      <c r="F1362" s="27">
        <v>0.10986533456376024</v>
      </c>
      <c r="G1362" s="14">
        <v>730.90909090909099</v>
      </c>
      <c r="H1362" s="2">
        <v>41439</v>
      </c>
      <c r="I1362" s="27">
        <v>0.10963452512606688</v>
      </c>
      <c r="J1362" s="14">
        <v>756.96969999999999</v>
      </c>
      <c r="L1362" t="s">
        <v>172</v>
      </c>
      <c r="M1362" t="s">
        <v>172</v>
      </c>
      <c r="N1362" t="s">
        <v>172</v>
      </c>
      <c r="O1362" s="2">
        <v>92053</v>
      </c>
      <c r="P1362" s="27">
        <v>0.11001320593490251</v>
      </c>
      <c r="Q1362" s="14">
        <v>172.12121212121201</v>
      </c>
      <c r="R1362" s="2">
        <v>94836</v>
      </c>
      <c r="S1362" s="27">
        <v>0.10976096701129484</v>
      </c>
      <c r="T1362" s="14">
        <v>143.03030000000001</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2028</v>
      </c>
      <c r="B1363" t="s">
        <v>172</v>
      </c>
      <c r="C1363" t="s">
        <v>172</v>
      </c>
      <c r="D1363" t="s">
        <v>172</v>
      </c>
      <c r="E1363" s="2">
        <v>48250</v>
      </c>
      <c r="F1363" s="27">
        <v>0.13331159824719424</v>
      </c>
      <c r="G1363" s="14">
        <v>801.21212121212102</v>
      </c>
      <c r="H1363" s="2">
        <v>49947</v>
      </c>
      <c r="I1363" s="27">
        <v>0.13214400990544323</v>
      </c>
      <c r="J1363" s="14">
        <v>913.93939999999998</v>
      </c>
      <c r="L1363" t="s">
        <v>172</v>
      </c>
      <c r="M1363" t="s">
        <v>172</v>
      </c>
      <c r="N1363" t="s">
        <v>172</v>
      </c>
      <c r="O1363" s="2">
        <v>108191</v>
      </c>
      <c r="P1363" s="27">
        <v>0.1292998464287208</v>
      </c>
      <c r="Q1363" s="14">
        <v>554.54545454545405</v>
      </c>
      <c r="R1363" s="2">
        <v>110616</v>
      </c>
      <c r="S1363" s="27">
        <v>0.12802436972163936</v>
      </c>
      <c r="T1363" s="14">
        <v>412.72726399999999</v>
      </c>
      <c r="V1363" t="s">
        <v>172</v>
      </c>
      <c r="W1363" t="s">
        <v>172</v>
      </c>
      <c r="X1363" t="s">
        <v>172</v>
      </c>
      <c r="Y1363" s="2">
        <v>4741790</v>
      </c>
      <c r="Z1363" s="27">
        <v>0.125</v>
      </c>
      <c r="AA1363" s="14">
        <v>1612.12</v>
      </c>
      <c r="AB1363" s="2">
        <v>4816407</v>
      </c>
      <c r="AC1363" s="27">
        <v>0.124</v>
      </c>
      <c r="AD1363" s="14">
        <v>1673.33</v>
      </c>
    </row>
    <row r="1364" spans="1:30" x14ac:dyDescent="0.3">
      <c r="A1364" t="s">
        <v>2034</v>
      </c>
      <c r="B1364" t="s">
        <v>172</v>
      </c>
      <c r="C1364" t="s">
        <v>172</v>
      </c>
      <c r="D1364" t="s">
        <v>172</v>
      </c>
      <c r="E1364" s="2">
        <v>539</v>
      </c>
      <c r="F1364" s="27">
        <v>1.4892217918183977E-3</v>
      </c>
      <c r="G1364" s="14">
        <v>123.636363636363</v>
      </c>
      <c r="H1364" s="2">
        <v>337</v>
      </c>
      <c r="I1364" s="27">
        <v>8.9159571822400481E-4</v>
      </c>
      <c r="J1364" s="14">
        <v>100.606064</v>
      </c>
      <c r="L1364" t="s">
        <v>172</v>
      </c>
      <c r="M1364" t="s">
        <v>172</v>
      </c>
      <c r="N1364" t="s">
        <v>172</v>
      </c>
      <c r="O1364" s="2">
        <v>1252</v>
      </c>
      <c r="P1364" s="27">
        <v>1.496274253207369E-3</v>
      </c>
      <c r="Q1364" s="14">
        <v>190.90909090909</v>
      </c>
      <c r="R1364" s="2">
        <v>1143</v>
      </c>
      <c r="S1364" s="27">
        <v>1.3228814510724831E-3</v>
      </c>
      <c r="T1364" s="14">
        <v>193.939392</v>
      </c>
      <c r="V1364" t="s">
        <v>172</v>
      </c>
      <c r="W1364" t="s">
        <v>172</v>
      </c>
      <c r="X1364" t="s">
        <v>172</v>
      </c>
      <c r="Y1364" s="2">
        <v>42446</v>
      </c>
      <c r="Z1364" s="27">
        <v>1E-3</v>
      </c>
      <c r="AA1364" s="14">
        <v>1012.73</v>
      </c>
      <c r="AB1364" s="2">
        <v>47059</v>
      </c>
      <c r="AC1364" s="27">
        <v>1E-3</v>
      </c>
      <c r="AD1364" s="14">
        <v>1178.18</v>
      </c>
    </row>
    <row r="1365" spans="1:30" x14ac:dyDescent="0.3">
      <c r="A1365" t="s">
        <v>2035</v>
      </c>
      <c r="B1365" t="s">
        <v>172</v>
      </c>
      <c r="C1365" t="s">
        <v>172</v>
      </c>
      <c r="D1365" t="s">
        <v>172</v>
      </c>
      <c r="E1365" s="2">
        <v>47711</v>
      </c>
      <c r="F1365" s="27">
        <v>0.13182237645537584</v>
      </c>
      <c r="G1365" s="14">
        <v>819.39393939393904</v>
      </c>
      <c r="H1365" s="2">
        <v>49610</v>
      </c>
      <c r="I1365" s="27">
        <v>0.13125241418721922</v>
      </c>
      <c r="J1365" s="14">
        <v>893.93939999999998</v>
      </c>
      <c r="L1365" t="s">
        <v>172</v>
      </c>
      <c r="M1365" t="s">
        <v>172</v>
      </c>
      <c r="N1365" t="s">
        <v>172</v>
      </c>
      <c r="O1365" s="2">
        <v>106939</v>
      </c>
      <c r="P1365" s="27">
        <v>0.12780357217551344</v>
      </c>
      <c r="Q1365" s="14">
        <v>613.93939393939399</v>
      </c>
      <c r="R1365" s="2">
        <v>109473</v>
      </c>
      <c r="S1365" s="27">
        <v>0.12670148827056688</v>
      </c>
      <c r="T1365" s="14">
        <v>454.54544099999998</v>
      </c>
      <c r="V1365" t="s">
        <v>172</v>
      </c>
      <c r="W1365" t="s">
        <v>172</v>
      </c>
      <c r="X1365" t="s">
        <v>172</v>
      </c>
      <c r="Y1365" s="2">
        <v>4699344</v>
      </c>
      <c r="Z1365" s="27">
        <v>0.124</v>
      </c>
      <c r="AA1365" s="14">
        <v>1900.61</v>
      </c>
      <c r="AB1365" s="2">
        <v>4769348</v>
      </c>
      <c r="AC1365" s="27">
        <v>0.123</v>
      </c>
      <c r="AD1365" s="14">
        <v>2318.79</v>
      </c>
    </row>
    <row r="1366" spans="1:30" x14ac:dyDescent="0.3">
      <c r="A1366" t="s">
        <v>2029</v>
      </c>
      <c r="B1366" t="s">
        <v>172</v>
      </c>
      <c r="C1366" t="s">
        <v>172</v>
      </c>
      <c r="D1366" t="s">
        <v>172</v>
      </c>
      <c r="E1366" s="2">
        <v>60702</v>
      </c>
      <c r="F1366" s="27">
        <v>0.16771566086634579</v>
      </c>
      <c r="G1366" s="14">
        <v>672.12121212121201</v>
      </c>
      <c r="H1366" s="2">
        <v>62380</v>
      </c>
      <c r="I1366" s="27">
        <v>0.16503780683327424</v>
      </c>
      <c r="J1366" s="14">
        <v>833.33330000000001</v>
      </c>
      <c r="L1366" t="s">
        <v>172</v>
      </c>
      <c r="M1366" t="s">
        <v>172</v>
      </c>
      <c r="N1366" t="s">
        <v>172</v>
      </c>
      <c r="O1366" s="2">
        <v>142034</v>
      </c>
      <c r="P1366" s="27">
        <v>0.16974586044732864</v>
      </c>
      <c r="Q1366" s="14">
        <v>511.51515151515099</v>
      </c>
      <c r="R1366" s="2">
        <v>144586</v>
      </c>
      <c r="S1366" s="27">
        <v>0.16734045274257744</v>
      </c>
      <c r="T1366" s="14">
        <v>559.39390000000003</v>
      </c>
      <c r="V1366" t="s">
        <v>172</v>
      </c>
      <c r="W1366" t="s">
        <v>172</v>
      </c>
      <c r="X1366" t="s">
        <v>172</v>
      </c>
      <c r="Y1366" s="2">
        <v>7195146</v>
      </c>
      <c r="Z1366" s="27">
        <v>0.19</v>
      </c>
      <c r="AA1366" s="14">
        <v>1241.21</v>
      </c>
      <c r="AB1366" s="2">
        <v>7309447</v>
      </c>
      <c r="AC1366" s="27">
        <v>0.188</v>
      </c>
      <c r="AD1366" s="14">
        <v>1505.45</v>
      </c>
    </row>
    <row r="1367" spans="1:30" x14ac:dyDescent="0.3">
      <c r="A1367" t="s">
        <v>2034</v>
      </c>
      <c r="B1367" t="s">
        <v>172</v>
      </c>
      <c r="C1367" t="s">
        <v>172</v>
      </c>
      <c r="D1367" t="s">
        <v>172</v>
      </c>
      <c r="E1367" s="2">
        <v>1249</v>
      </c>
      <c r="F1367" s="27">
        <v>3.4509054136942093E-3</v>
      </c>
      <c r="G1367" s="14">
        <v>153.939393939393</v>
      </c>
      <c r="H1367" s="2">
        <v>1276</v>
      </c>
      <c r="I1367" s="27">
        <v>3.375893579981692E-3</v>
      </c>
      <c r="J1367" s="14">
        <v>212.72728000000001</v>
      </c>
      <c r="L1367" t="s">
        <v>172</v>
      </c>
      <c r="M1367" t="s">
        <v>172</v>
      </c>
      <c r="N1367" t="s">
        <v>172</v>
      </c>
      <c r="O1367" s="2">
        <v>3859</v>
      </c>
      <c r="P1367" s="27">
        <v>4.6119188044147262E-3</v>
      </c>
      <c r="Q1367" s="14">
        <v>260</v>
      </c>
      <c r="R1367" s="2">
        <v>3349</v>
      </c>
      <c r="S1367" s="27">
        <v>3.8760542254083516E-3</v>
      </c>
      <c r="T1367" s="14">
        <v>315.75756799999999</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2035</v>
      </c>
      <c r="B1368" t="s">
        <v>172</v>
      </c>
      <c r="C1368" t="s">
        <v>172</v>
      </c>
      <c r="D1368" t="s">
        <v>172</v>
      </c>
      <c r="E1368" s="2">
        <v>59453</v>
      </c>
      <c r="F1368" s="27">
        <v>0.1642647554526516</v>
      </c>
      <c r="G1368" s="14">
        <v>669.09090909090901</v>
      </c>
      <c r="H1368" s="2">
        <v>61104</v>
      </c>
      <c r="I1368" s="27">
        <v>0.16166191325329254</v>
      </c>
      <c r="J1368" s="14">
        <v>840</v>
      </c>
      <c r="L1368" t="s">
        <v>172</v>
      </c>
      <c r="M1368" t="s">
        <v>172</v>
      </c>
      <c r="N1368" t="s">
        <v>172</v>
      </c>
      <c r="O1368" s="2">
        <v>138175</v>
      </c>
      <c r="P1368" s="27">
        <v>0.16513394164291392</v>
      </c>
      <c r="Q1368" s="14">
        <v>566.66666666666595</v>
      </c>
      <c r="R1368" s="2">
        <v>141237</v>
      </c>
      <c r="S1368" s="27">
        <v>0.1634643985171691</v>
      </c>
      <c r="T1368" s="14">
        <v>631.51513699999998</v>
      </c>
      <c r="V1368" t="s">
        <v>172</v>
      </c>
      <c r="W1368" t="s">
        <v>172</v>
      </c>
      <c r="X1368" t="s">
        <v>172</v>
      </c>
      <c r="Y1368" s="2">
        <v>7055847</v>
      </c>
      <c r="Z1368" s="27">
        <v>0.186</v>
      </c>
      <c r="AA1368" s="14">
        <v>2011.52</v>
      </c>
      <c r="AB1368" s="2">
        <v>7177672</v>
      </c>
      <c r="AC1368" s="27">
        <v>0.185</v>
      </c>
      <c r="AD1368" s="14">
        <v>2534.5500000000002</v>
      </c>
    </row>
    <row r="1369" spans="1:30" x14ac:dyDescent="0.3">
      <c r="A1369" t="s">
        <v>2030</v>
      </c>
      <c r="B1369" t="s">
        <v>172</v>
      </c>
      <c r="C1369" t="s">
        <v>172</v>
      </c>
      <c r="D1369" t="s">
        <v>172</v>
      </c>
      <c r="E1369" s="2">
        <v>8712</v>
      </c>
      <c r="F1369" s="27">
        <v>2.4070686920819817E-2</v>
      </c>
      <c r="G1369" s="14">
        <v>315.15151515151501</v>
      </c>
      <c r="H1369" s="2">
        <v>10436</v>
      </c>
      <c r="I1369" s="27">
        <v>2.7610364734082238E-2</v>
      </c>
      <c r="J1369" s="14">
        <v>352.121216</v>
      </c>
      <c r="L1369" t="s">
        <v>172</v>
      </c>
      <c r="M1369" t="s">
        <v>172</v>
      </c>
      <c r="N1369" t="s">
        <v>172</v>
      </c>
      <c r="O1369" s="2">
        <v>23283</v>
      </c>
      <c r="P1369" s="27">
        <v>2.782568165928688E-2</v>
      </c>
      <c r="Q1369" s="14">
        <v>49.090909090909101</v>
      </c>
      <c r="R1369" s="2">
        <v>27950</v>
      </c>
      <c r="S1369" s="27">
        <v>3.2348675903303502E-2</v>
      </c>
      <c r="T1369" s="14">
        <v>89.090909999999994</v>
      </c>
      <c r="V1369" t="s">
        <v>172</v>
      </c>
      <c r="W1369" t="s">
        <v>172</v>
      </c>
      <c r="X1369" t="s">
        <v>172</v>
      </c>
      <c r="Y1369" s="2">
        <v>1235980</v>
      </c>
      <c r="Z1369" s="27">
        <v>3.3000000000000002E-2</v>
      </c>
      <c r="AA1369" s="14">
        <v>441.21</v>
      </c>
      <c r="AB1369" s="2">
        <v>1503403</v>
      </c>
      <c r="AC1369" s="27">
        <v>3.9E-2</v>
      </c>
      <c r="AD1369" s="14">
        <v>581.21</v>
      </c>
    </row>
    <row r="1370" spans="1:30" x14ac:dyDescent="0.3">
      <c r="A1370" t="s">
        <v>2034</v>
      </c>
      <c r="B1370" t="s">
        <v>172</v>
      </c>
      <c r="C1370" t="s">
        <v>172</v>
      </c>
      <c r="D1370" t="s">
        <v>172</v>
      </c>
      <c r="E1370" s="2">
        <v>265</v>
      </c>
      <c r="F1370" s="27">
        <v>7.3217768985505641E-4</v>
      </c>
      <c r="G1370" s="14">
        <v>58.181818181818201</v>
      </c>
      <c r="H1370" s="2">
        <v>618</v>
      </c>
      <c r="I1370" s="27">
        <v>1.6350330975146439E-3</v>
      </c>
      <c r="J1370" s="14">
        <v>118.181816</v>
      </c>
      <c r="L1370" t="s">
        <v>172</v>
      </c>
      <c r="M1370" t="s">
        <v>172</v>
      </c>
      <c r="N1370" t="s">
        <v>172</v>
      </c>
      <c r="O1370" s="2">
        <v>1050</v>
      </c>
      <c r="P1370" s="27">
        <v>1.2548625925461162E-3</v>
      </c>
      <c r="Q1370" s="14">
        <v>136.969696969696</v>
      </c>
      <c r="R1370" s="2">
        <v>1807</v>
      </c>
      <c r="S1370" s="27">
        <v>2.0913795118879938E-3</v>
      </c>
      <c r="T1370" s="14">
        <v>195.15152</v>
      </c>
      <c r="V1370" t="s">
        <v>172</v>
      </c>
      <c r="W1370" t="s">
        <v>172</v>
      </c>
      <c r="X1370" t="s">
        <v>172</v>
      </c>
      <c r="Y1370" s="2">
        <v>48856</v>
      </c>
      <c r="Z1370" s="27">
        <v>1E-3</v>
      </c>
      <c r="AA1370" s="14">
        <v>913.33</v>
      </c>
      <c r="AB1370" s="2">
        <v>59799</v>
      </c>
      <c r="AC1370" s="27">
        <v>2E-3</v>
      </c>
      <c r="AD1370" s="14">
        <v>1095.76</v>
      </c>
    </row>
    <row r="1371" spans="1:30" x14ac:dyDescent="0.3">
      <c r="A1371" t="s">
        <v>2035</v>
      </c>
      <c r="B1371" t="s">
        <v>172</v>
      </c>
      <c r="C1371" t="s">
        <v>172</v>
      </c>
      <c r="D1371" t="s">
        <v>172</v>
      </c>
      <c r="E1371" s="2">
        <v>8447</v>
      </c>
      <c r="F1371" s="27">
        <v>2.3338509230964762E-2</v>
      </c>
      <c r="G1371" s="14">
        <v>313.33333333333297</v>
      </c>
      <c r="H1371" s="2">
        <v>9818</v>
      </c>
      <c r="I1371" s="27">
        <v>2.5975331636567595E-2</v>
      </c>
      <c r="J1371" s="14">
        <v>366.66665599999999</v>
      </c>
      <c r="L1371" t="s">
        <v>172</v>
      </c>
      <c r="M1371" t="s">
        <v>172</v>
      </c>
      <c r="N1371" t="s">
        <v>172</v>
      </c>
      <c r="O1371" s="2">
        <v>22233</v>
      </c>
      <c r="P1371" s="27">
        <v>2.6570819066740765E-2</v>
      </c>
      <c r="Q1371" s="14">
        <v>145.45454545454501</v>
      </c>
      <c r="R1371" s="2">
        <v>26143</v>
      </c>
      <c r="S1371" s="27">
        <v>3.0257296391415507E-2</v>
      </c>
      <c r="T1371" s="14">
        <v>216.363632</v>
      </c>
      <c r="V1371" t="s">
        <v>172</v>
      </c>
      <c r="W1371" t="s">
        <v>172</v>
      </c>
      <c r="X1371" t="s">
        <v>172</v>
      </c>
      <c r="Y1371" s="2">
        <v>1187124</v>
      </c>
      <c r="Z1371" s="27">
        <v>3.1E-2</v>
      </c>
      <c r="AA1371" s="14">
        <v>1056.97</v>
      </c>
      <c r="AB1371" s="2">
        <v>1443604</v>
      </c>
      <c r="AC1371" s="27">
        <v>3.6999999999999998E-2</v>
      </c>
      <c r="AD1371" s="14">
        <v>1324.24</v>
      </c>
    </row>
    <row r="1372" spans="1:30" x14ac:dyDescent="0.3">
      <c r="A1372" t="s">
        <v>2031</v>
      </c>
      <c r="B1372" t="s">
        <v>172</v>
      </c>
      <c r="C1372" t="s">
        <v>172</v>
      </c>
      <c r="D1372" t="s">
        <v>172</v>
      </c>
      <c r="E1372" s="2">
        <v>4900</v>
      </c>
      <c r="F1372" s="27">
        <v>1.3538379925621798E-2</v>
      </c>
      <c r="G1372" s="14">
        <v>194.54545454545399</v>
      </c>
      <c r="H1372" s="2">
        <v>6068</v>
      </c>
      <c r="I1372" s="27">
        <v>1.6054014297279706E-2</v>
      </c>
      <c r="J1372" s="14">
        <v>356.36364700000001</v>
      </c>
      <c r="L1372" t="s">
        <v>172</v>
      </c>
      <c r="M1372" t="s">
        <v>172</v>
      </c>
      <c r="N1372" t="s">
        <v>172</v>
      </c>
      <c r="O1372" s="2">
        <v>13981</v>
      </c>
      <c r="P1372" s="27">
        <v>1.6708794196559285E-2</v>
      </c>
      <c r="Q1372" s="14">
        <v>53.3333333333333</v>
      </c>
      <c r="R1372" s="2">
        <v>16375</v>
      </c>
      <c r="S1372" s="27">
        <v>1.8952041785924679E-2</v>
      </c>
      <c r="T1372" s="14">
        <v>86.060609999999997</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2034</v>
      </c>
      <c r="B1373" t="s">
        <v>172</v>
      </c>
      <c r="C1373" t="s">
        <v>172</v>
      </c>
      <c r="D1373" t="s">
        <v>172</v>
      </c>
      <c r="E1373" s="2">
        <v>518</v>
      </c>
      <c r="F1373" s="27">
        <v>1.4312001635657329E-3</v>
      </c>
      <c r="G1373" s="14">
        <v>84.848484848484802</v>
      </c>
      <c r="H1373" s="2">
        <v>307</v>
      </c>
      <c r="I1373" s="27">
        <v>8.1222517950970178E-4</v>
      </c>
      <c r="J1373" s="14">
        <v>84.242424</v>
      </c>
      <c r="L1373" t="s">
        <v>172</v>
      </c>
      <c r="M1373" t="s">
        <v>172</v>
      </c>
      <c r="N1373" t="s">
        <v>172</v>
      </c>
      <c r="O1373" s="2">
        <v>1562</v>
      </c>
      <c r="P1373" s="27">
        <v>1.8667574948162224E-3</v>
      </c>
      <c r="Q1373" s="14">
        <v>192.12121212121201</v>
      </c>
      <c r="R1373" s="2">
        <v>1255</v>
      </c>
      <c r="S1373" s="27">
        <v>1.4525076300052197E-3</v>
      </c>
      <c r="T1373" s="14">
        <v>186.060608</v>
      </c>
      <c r="V1373" t="s">
        <v>172</v>
      </c>
      <c r="W1373" t="s">
        <v>172</v>
      </c>
      <c r="X1373" t="s">
        <v>172</v>
      </c>
      <c r="Y1373" s="2">
        <v>77212</v>
      </c>
      <c r="Z1373" s="27">
        <v>2E-3</v>
      </c>
      <c r="AA1373" s="14">
        <v>1093.94</v>
      </c>
      <c r="AB1373" s="2">
        <v>81660</v>
      </c>
      <c r="AC1373" s="27">
        <v>2E-3</v>
      </c>
      <c r="AD1373" s="14">
        <v>1179.3900000000001</v>
      </c>
    </row>
    <row r="1374" spans="1:30" x14ac:dyDescent="0.3">
      <c r="A1374" t="s">
        <v>2035</v>
      </c>
      <c r="B1374" t="s">
        <v>172</v>
      </c>
      <c r="C1374" t="s">
        <v>172</v>
      </c>
      <c r="D1374" t="s">
        <v>172</v>
      </c>
      <c r="E1374" s="2">
        <v>4382</v>
      </c>
      <c r="F1374" s="27">
        <v>1.2107179762056065E-2</v>
      </c>
      <c r="G1374" s="14">
        <v>180</v>
      </c>
      <c r="H1374" s="2">
        <v>5761</v>
      </c>
      <c r="I1374" s="27">
        <v>1.5241789117770006E-2</v>
      </c>
      <c r="J1374" s="14">
        <v>361.81817599999999</v>
      </c>
      <c r="L1374" t="s">
        <v>172</v>
      </c>
      <c r="M1374" t="s">
        <v>172</v>
      </c>
      <c r="N1374" t="s">
        <v>172</v>
      </c>
      <c r="O1374" s="2">
        <v>12419</v>
      </c>
      <c r="P1374" s="27">
        <v>1.4842036701743064E-2</v>
      </c>
      <c r="Q1374" s="14">
        <v>189.09090909090901</v>
      </c>
      <c r="R1374" s="2">
        <v>15120</v>
      </c>
      <c r="S1374" s="27">
        <v>1.7499534155919462E-2</v>
      </c>
      <c r="T1374" s="14">
        <v>203.636368</v>
      </c>
      <c r="V1374" t="s">
        <v>172</v>
      </c>
      <c r="W1374" t="s">
        <v>172</v>
      </c>
      <c r="X1374" t="s">
        <v>172</v>
      </c>
      <c r="Y1374" s="2">
        <v>763220</v>
      </c>
      <c r="Z1374" s="27">
        <v>0.02</v>
      </c>
      <c r="AA1374" s="14">
        <v>1213.94</v>
      </c>
      <c r="AB1374" s="2">
        <v>886418</v>
      </c>
      <c r="AC1374" s="27">
        <v>2.3E-2</v>
      </c>
      <c r="AD1374" s="14">
        <v>1312.73</v>
      </c>
    </row>
    <row r="1375" spans="1:30" x14ac:dyDescent="0.3">
      <c r="A1375" t="s">
        <v>2032</v>
      </c>
      <c r="B1375" t="s">
        <v>172</v>
      </c>
      <c r="C1375" t="s">
        <v>172</v>
      </c>
      <c r="D1375" t="s">
        <v>172</v>
      </c>
      <c r="E1375" s="2">
        <v>183146</v>
      </c>
      <c r="F1375" s="27">
        <v>0.50602043466488367</v>
      </c>
      <c r="G1375" s="14">
        <v>915.75757575757495</v>
      </c>
      <c r="H1375" s="2">
        <v>191165</v>
      </c>
      <c r="I1375" s="27">
        <v>0.50576230111065845</v>
      </c>
      <c r="J1375" s="14">
        <v>1206.0605499999999</v>
      </c>
      <c r="L1375" t="s">
        <v>172</v>
      </c>
      <c r="M1375" t="s">
        <v>172</v>
      </c>
      <c r="N1375" t="s">
        <v>172</v>
      </c>
      <c r="O1375" s="2">
        <v>419447</v>
      </c>
      <c r="P1375" s="27">
        <v>0.50128414271970556</v>
      </c>
      <c r="Q1375" s="14">
        <v>146.06060606060601</v>
      </c>
      <c r="R1375" s="2">
        <v>433639</v>
      </c>
      <c r="S1375" s="27">
        <v>0.5018836304126163</v>
      </c>
      <c r="T1375" s="14">
        <v>141.81817599999999</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15556</v>
      </c>
      <c r="F1376" s="27">
        <v>4.2980211861831159E-2</v>
      </c>
      <c r="G1376" s="14">
        <v>429.69696969696901</v>
      </c>
      <c r="H1376" s="2">
        <v>14877</v>
      </c>
      <c r="I1376" s="27">
        <v>3.9359850148422908E-2</v>
      </c>
      <c r="J1376" s="14">
        <v>486.06060000000002</v>
      </c>
      <c r="L1376" t="s">
        <v>172</v>
      </c>
      <c r="M1376" t="s">
        <v>172</v>
      </c>
      <c r="N1376" t="s">
        <v>172</v>
      </c>
      <c r="O1376" s="2">
        <v>35741</v>
      </c>
      <c r="P1376" s="27">
        <v>4.2714327543038798E-2</v>
      </c>
      <c r="Q1376" s="14">
        <v>14.545454545454501</v>
      </c>
      <c r="R1376" s="2">
        <v>33758</v>
      </c>
      <c r="S1376" s="27">
        <v>3.9070719182243994E-2</v>
      </c>
      <c r="T1376" s="14">
        <v>17.575758</v>
      </c>
      <c r="V1376" t="s">
        <v>172</v>
      </c>
      <c r="W1376" t="s">
        <v>172</v>
      </c>
      <c r="X1376" t="s">
        <v>172</v>
      </c>
      <c r="Y1376" s="2">
        <v>1227959</v>
      </c>
      <c r="Z1376" s="27">
        <v>3.2000000000000001E-2</v>
      </c>
      <c r="AA1376" s="14">
        <v>301.82</v>
      </c>
      <c r="AB1376" s="2">
        <v>1175933</v>
      </c>
      <c r="AC1376" s="27">
        <v>0.03</v>
      </c>
      <c r="AD1376" s="14">
        <v>451.52</v>
      </c>
    </row>
    <row r="1377" spans="1:30" x14ac:dyDescent="0.3">
      <c r="A1377" t="s">
        <v>2034</v>
      </c>
      <c r="B1377" t="s">
        <v>172</v>
      </c>
      <c r="C1377" t="s">
        <v>172</v>
      </c>
      <c r="D1377" t="s">
        <v>172</v>
      </c>
      <c r="E1377" s="2">
        <v>69</v>
      </c>
      <c r="F1377" s="27">
        <v>1.9064249283018452E-4</v>
      </c>
      <c r="G1377" s="14">
        <v>31.515151515151501</v>
      </c>
      <c r="H1377" s="2">
        <v>168</v>
      </c>
      <c r="I1377" s="27">
        <v>4.4447501680009734E-4</v>
      </c>
      <c r="J1377" s="14">
        <v>86.666664100000006</v>
      </c>
      <c r="L1377" t="s">
        <v>172</v>
      </c>
      <c r="M1377" t="s">
        <v>172</v>
      </c>
      <c r="N1377" t="s">
        <v>172</v>
      </c>
      <c r="O1377" s="2">
        <v>100</v>
      </c>
      <c r="P1377" s="27">
        <v>1.1951072309963011E-4</v>
      </c>
      <c r="Q1377" s="14">
        <v>44.2424242424242</v>
      </c>
      <c r="R1377" s="2">
        <v>350</v>
      </c>
      <c r="S1377" s="27">
        <v>4.0508180916480233E-4</v>
      </c>
      <c r="T1377" s="14">
        <v>121.818184</v>
      </c>
      <c r="V1377" t="s">
        <v>172</v>
      </c>
      <c r="W1377" t="s">
        <v>172</v>
      </c>
      <c r="X1377" t="s">
        <v>172</v>
      </c>
      <c r="Y1377" s="2">
        <v>4646</v>
      </c>
      <c r="Z1377" s="27">
        <v>0</v>
      </c>
      <c r="AA1377" s="14">
        <v>343.64</v>
      </c>
      <c r="AB1377" s="2">
        <v>4564</v>
      </c>
      <c r="AC1377" s="27">
        <v>0</v>
      </c>
      <c r="AD1377" s="14">
        <v>341.82</v>
      </c>
    </row>
    <row r="1378" spans="1:30" x14ac:dyDescent="0.3">
      <c r="A1378" t="s">
        <v>2035</v>
      </c>
      <c r="B1378" t="s">
        <v>172</v>
      </c>
      <c r="C1378" t="s">
        <v>172</v>
      </c>
      <c r="D1378" t="s">
        <v>172</v>
      </c>
      <c r="E1378" s="2">
        <v>15487</v>
      </c>
      <c r="F1378" s="27">
        <v>4.2789569369000975E-2</v>
      </c>
      <c r="G1378" s="14">
        <v>429.69696969696901</v>
      </c>
      <c r="H1378" s="2">
        <v>14709</v>
      </c>
      <c r="I1378" s="27">
        <v>3.8915375131622812E-2</v>
      </c>
      <c r="J1378" s="14">
        <v>488.48486300000002</v>
      </c>
      <c r="L1378" t="s">
        <v>172</v>
      </c>
      <c r="M1378" t="s">
        <v>172</v>
      </c>
      <c r="N1378" t="s">
        <v>172</v>
      </c>
      <c r="O1378" s="2">
        <v>35641</v>
      </c>
      <c r="P1378" s="27">
        <v>4.2594816819939166E-2</v>
      </c>
      <c r="Q1378" s="14">
        <v>46.6666666666666</v>
      </c>
      <c r="R1378" s="2">
        <v>33408</v>
      </c>
      <c r="S1378" s="27">
        <v>3.8665637373079188E-2</v>
      </c>
      <c r="T1378" s="14">
        <v>121.818184</v>
      </c>
      <c r="V1378" t="s">
        <v>172</v>
      </c>
      <c r="W1378" t="s">
        <v>172</v>
      </c>
      <c r="X1378" t="s">
        <v>172</v>
      </c>
      <c r="Y1378" s="2">
        <v>1223313</v>
      </c>
      <c r="Z1378" s="27">
        <v>3.2000000000000001E-2</v>
      </c>
      <c r="AA1378" s="14">
        <v>433.33</v>
      </c>
      <c r="AB1378" s="2">
        <v>1171369</v>
      </c>
      <c r="AC1378" s="27">
        <v>0.03</v>
      </c>
      <c r="AD1378" s="14">
        <v>599.39</v>
      </c>
    </row>
    <row r="1379" spans="1:30" x14ac:dyDescent="0.3">
      <c r="A1379" t="s">
        <v>2027</v>
      </c>
      <c r="B1379" t="s">
        <v>172</v>
      </c>
      <c r="C1379" t="s">
        <v>172</v>
      </c>
      <c r="D1379" t="s">
        <v>172</v>
      </c>
      <c r="E1379" s="2">
        <v>38162</v>
      </c>
      <c r="F1379" s="27">
        <v>0.10543911320848552</v>
      </c>
      <c r="G1379" s="14">
        <v>746.66666666666595</v>
      </c>
      <c r="H1379" s="2">
        <v>40484</v>
      </c>
      <c r="I1379" s="27">
        <v>0.10710789631032823</v>
      </c>
      <c r="J1379" s="14">
        <v>849.69695999999999</v>
      </c>
      <c r="L1379" t="s">
        <v>172</v>
      </c>
      <c r="M1379" t="s">
        <v>172</v>
      </c>
      <c r="N1379" t="s">
        <v>172</v>
      </c>
      <c r="O1379" s="2">
        <v>89972</v>
      </c>
      <c r="P1379" s="27">
        <v>0.1075261877871992</v>
      </c>
      <c r="Q1379" s="14">
        <v>38.181818181818102</v>
      </c>
      <c r="R1379" s="2">
        <v>93141</v>
      </c>
      <c r="S1379" s="27">
        <v>0.10779921367833958</v>
      </c>
      <c r="T1379" s="14">
        <v>29.090910000000001</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2034</v>
      </c>
      <c r="B1380" t="s">
        <v>172</v>
      </c>
      <c r="C1380" t="s">
        <v>172</v>
      </c>
      <c r="D1380" t="s">
        <v>172</v>
      </c>
      <c r="E1380" s="2">
        <v>439</v>
      </c>
      <c r="F1380" s="27">
        <v>1.2129283239485653E-3</v>
      </c>
      <c r="G1380" s="14">
        <v>92.727272727272705</v>
      </c>
      <c r="H1380" s="2">
        <v>476</v>
      </c>
      <c r="I1380" s="27">
        <v>1.2593458809336091E-3</v>
      </c>
      <c r="J1380" s="14">
        <v>83.030304000000001</v>
      </c>
      <c r="L1380" t="s">
        <v>172</v>
      </c>
      <c r="M1380" t="s">
        <v>172</v>
      </c>
      <c r="N1380" t="s">
        <v>172</v>
      </c>
      <c r="O1380" s="2">
        <v>955</v>
      </c>
      <c r="P1380" s="27">
        <v>1.1413274056014677E-3</v>
      </c>
      <c r="Q1380" s="14">
        <v>144.24242424242399</v>
      </c>
      <c r="R1380" s="2">
        <v>1048</v>
      </c>
      <c r="S1380" s="27">
        <v>1.2129306742991795E-3</v>
      </c>
      <c r="T1380" s="14">
        <v>186.66667200000001</v>
      </c>
      <c r="V1380" t="s">
        <v>172</v>
      </c>
      <c r="W1380" t="s">
        <v>172</v>
      </c>
      <c r="X1380" t="s">
        <v>172</v>
      </c>
      <c r="Y1380" s="2">
        <v>23892</v>
      </c>
      <c r="Z1380" s="27">
        <v>1E-3</v>
      </c>
      <c r="AA1380" s="14">
        <v>687.27</v>
      </c>
      <c r="AB1380" s="2">
        <v>24795</v>
      </c>
      <c r="AC1380" s="27">
        <v>1E-3</v>
      </c>
      <c r="AD1380" s="14">
        <v>776.36</v>
      </c>
    </row>
    <row r="1381" spans="1:30" x14ac:dyDescent="0.3">
      <c r="A1381" t="s">
        <v>2035</v>
      </c>
      <c r="B1381" t="s">
        <v>172</v>
      </c>
      <c r="C1381" t="s">
        <v>172</v>
      </c>
      <c r="D1381" t="s">
        <v>172</v>
      </c>
      <c r="E1381" s="2">
        <v>37723</v>
      </c>
      <c r="F1381" s="27">
        <v>0.10422618488453696</v>
      </c>
      <c r="G1381" s="14">
        <v>758.18181818181802</v>
      </c>
      <c r="H1381" s="2">
        <v>40008</v>
      </c>
      <c r="I1381" s="27">
        <v>0.10584855042939462</v>
      </c>
      <c r="J1381" s="14">
        <v>866.66669999999999</v>
      </c>
      <c r="L1381" t="s">
        <v>172</v>
      </c>
      <c r="M1381" t="s">
        <v>172</v>
      </c>
      <c r="N1381" t="s">
        <v>172</v>
      </c>
      <c r="O1381" s="2">
        <v>89017</v>
      </c>
      <c r="P1381" s="27">
        <v>0.10638486038159774</v>
      </c>
      <c r="Q1381" s="14">
        <v>147.87878787878699</v>
      </c>
      <c r="R1381" s="2">
        <v>92093</v>
      </c>
      <c r="S1381" s="27">
        <v>0.1065862830040404</v>
      </c>
      <c r="T1381" s="14">
        <v>183.03030000000001</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2028</v>
      </c>
      <c r="B1382" t="s">
        <v>172</v>
      </c>
      <c r="C1382" t="s">
        <v>172</v>
      </c>
      <c r="D1382" t="s">
        <v>172</v>
      </c>
      <c r="E1382" s="2">
        <v>47760</v>
      </c>
      <c r="F1382" s="27">
        <v>0.13195776025463207</v>
      </c>
      <c r="G1382" s="14">
        <v>606.06060606060601</v>
      </c>
      <c r="H1382" s="2">
        <v>49918</v>
      </c>
      <c r="I1382" s="27">
        <v>0.13206728505135273</v>
      </c>
      <c r="J1382" s="14">
        <v>801.81820000000005</v>
      </c>
      <c r="L1382" t="s">
        <v>172</v>
      </c>
      <c r="M1382" t="s">
        <v>172</v>
      </c>
      <c r="N1382" t="s">
        <v>172</v>
      </c>
      <c r="O1382" s="2">
        <v>102918</v>
      </c>
      <c r="P1382" s="27">
        <v>0.12299804599967733</v>
      </c>
      <c r="Q1382" s="14">
        <v>79.393939393939405</v>
      </c>
      <c r="R1382" s="2">
        <v>105873</v>
      </c>
      <c r="S1382" s="27">
        <v>0.12253493251915748</v>
      </c>
      <c r="T1382" s="14">
        <v>50.303031900000001</v>
      </c>
      <c r="V1382" t="s">
        <v>172</v>
      </c>
      <c r="W1382" t="s">
        <v>172</v>
      </c>
      <c r="X1382" t="s">
        <v>172</v>
      </c>
      <c r="Y1382" s="2">
        <v>4637444</v>
      </c>
      <c r="Z1382" s="27">
        <v>0.122</v>
      </c>
      <c r="AA1382" s="14">
        <v>757.58</v>
      </c>
      <c r="AB1382" s="2">
        <v>4690779</v>
      </c>
      <c r="AC1382" s="27">
        <v>0.121</v>
      </c>
      <c r="AD1382" s="14">
        <v>973.33</v>
      </c>
    </row>
    <row r="1383" spans="1:30" x14ac:dyDescent="0.3">
      <c r="A1383" t="s">
        <v>2034</v>
      </c>
      <c r="B1383" t="s">
        <v>172</v>
      </c>
      <c r="C1383" t="s">
        <v>172</v>
      </c>
      <c r="D1383" t="s">
        <v>172</v>
      </c>
      <c r="E1383" s="2">
        <v>674</v>
      </c>
      <c r="F1383" s="27">
        <v>1.862217973442672E-3</v>
      </c>
      <c r="G1383" s="14">
        <v>127.87878787878699</v>
      </c>
      <c r="H1383" s="2">
        <v>740</v>
      </c>
      <c r="I1383" s="27">
        <v>1.9578066216194767E-3</v>
      </c>
      <c r="J1383" s="14">
        <v>123.030304</v>
      </c>
      <c r="L1383" t="s">
        <v>172</v>
      </c>
      <c r="M1383" t="s">
        <v>172</v>
      </c>
      <c r="N1383" t="s">
        <v>172</v>
      </c>
      <c r="O1383" s="2">
        <v>1261</v>
      </c>
      <c r="P1383" s="27">
        <v>1.5070302182863358E-3</v>
      </c>
      <c r="Q1383" s="14">
        <v>183.030303030303</v>
      </c>
      <c r="R1383" s="2">
        <v>1694</v>
      </c>
      <c r="S1383" s="27">
        <v>1.9605959563576431E-3</v>
      </c>
      <c r="T1383" s="14">
        <v>219.393936</v>
      </c>
      <c r="V1383" t="s">
        <v>172</v>
      </c>
      <c r="W1383" t="s">
        <v>172</v>
      </c>
      <c r="X1383" t="s">
        <v>172</v>
      </c>
      <c r="Y1383" s="2">
        <v>39782</v>
      </c>
      <c r="Z1383" s="27">
        <v>1E-3</v>
      </c>
      <c r="AA1383" s="14">
        <v>870.3</v>
      </c>
      <c r="AB1383" s="2">
        <v>49882</v>
      </c>
      <c r="AC1383" s="27">
        <v>1E-3</v>
      </c>
      <c r="AD1383" s="14">
        <v>1355.15</v>
      </c>
    </row>
    <row r="1384" spans="1:30" x14ac:dyDescent="0.3">
      <c r="A1384" t="s">
        <v>2035</v>
      </c>
      <c r="B1384" t="s">
        <v>172</v>
      </c>
      <c r="C1384" t="s">
        <v>172</v>
      </c>
      <c r="D1384" t="s">
        <v>172</v>
      </c>
      <c r="E1384" s="2">
        <v>47086</v>
      </c>
      <c r="F1384" s="27">
        <v>0.13009554228118939</v>
      </c>
      <c r="G1384" s="14">
        <v>624.24242424242402</v>
      </c>
      <c r="H1384" s="2">
        <v>49178</v>
      </c>
      <c r="I1384" s="27">
        <v>0.13010947842973325</v>
      </c>
      <c r="J1384" s="14">
        <v>803.63635299999999</v>
      </c>
      <c r="L1384" t="s">
        <v>172</v>
      </c>
      <c r="M1384" t="s">
        <v>172</v>
      </c>
      <c r="N1384" t="s">
        <v>172</v>
      </c>
      <c r="O1384" s="2">
        <v>101657</v>
      </c>
      <c r="P1384" s="27">
        <v>0.12149101578139099</v>
      </c>
      <c r="Q1384" s="14">
        <v>206.666666666666</v>
      </c>
      <c r="R1384" s="2">
        <v>104179</v>
      </c>
      <c r="S1384" s="27">
        <v>0.12057433656279984</v>
      </c>
      <c r="T1384" s="14">
        <v>222.42424</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2029</v>
      </c>
      <c r="B1385" t="s">
        <v>172</v>
      </c>
      <c r="C1385" t="s">
        <v>172</v>
      </c>
      <c r="D1385" t="s">
        <v>172</v>
      </c>
      <c r="E1385" s="2">
        <v>63966</v>
      </c>
      <c r="F1385" s="27">
        <v>0.17673387965761714</v>
      </c>
      <c r="G1385" s="14">
        <v>720</v>
      </c>
      <c r="H1385" s="2">
        <v>65505</v>
      </c>
      <c r="I1385" s="27">
        <v>0.17330557128268081</v>
      </c>
      <c r="J1385" s="14">
        <v>844.24243200000001</v>
      </c>
      <c r="L1385" t="s">
        <v>172</v>
      </c>
      <c r="M1385" t="s">
        <v>172</v>
      </c>
      <c r="N1385" t="s">
        <v>172</v>
      </c>
      <c r="O1385" s="2">
        <v>146233</v>
      </c>
      <c r="P1385" s="27">
        <v>0.17476411571028211</v>
      </c>
      <c r="Q1385" s="14">
        <v>83.636363636363598</v>
      </c>
      <c r="R1385" s="2">
        <v>149066</v>
      </c>
      <c r="S1385" s="27">
        <v>0.17252549989988691</v>
      </c>
      <c r="T1385" s="14">
        <v>64.848489999999998</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2034</v>
      </c>
      <c r="B1386" t="s">
        <v>172</v>
      </c>
      <c r="C1386" t="s">
        <v>172</v>
      </c>
      <c r="D1386" t="s">
        <v>172</v>
      </c>
      <c r="E1386" s="2">
        <v>1203</v>
      </c>
      <c r="F1386" s="27">
        <v>3.3238104184740865E-3</v>
      </c>
      <c r="G1386" s="14">
        <v>123.636363636363</v>
      </c>
      <c r="H1386" s="2">
        <v>1718</v>
      </c>
      <c r="I1386" s="27">
        <v>4.5452861837057571E-3</v>
      </c>
      <c r="J1386" s="14">
        <v>187.878784</v>
      </c>
      <c r="L1386" t="s">
        <v>172</v>
      </c>
      <c r="M1386" t="s">
        <v>172</v>
      </c>
      <c r="N1386" t="s">
        <v>172</v>
      </c>
      <c r="O1386" s="2">
        <v>4088</v>
      </c>
      <c r="P1386" s="27">
        <v>4.885598360312879E-3</v>
      </c>
      <c r="Q1386" s="14">
        <v>238.18181818181799</v>
      </c>
      <c r="R1386" s="2">
        <v>3816</v>
      </c>
      <c r="S1386" s="27">
        <v>4.4165490964939592E-3</v>
      </c>
      <c r="T1386" s="14">
        <v>320.60604899999998</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2035</v>
      </c>
      <c r="B1387" t="s">
        <v>172</v>
      </c>
      <c r="C1387" t="s">
        <v>172</v>
      </c>
      <c r="D1387" t="s">
        <v>172</v>
      </c>
      <c r="E1387" s="2">
        <v>62763</v>
      </c>
      <c r="F1387" s="27">
        <v>0.17341006923914304</v>
      </c>
      <c r="G1387" s="14">
        <v>710.30303030303003</v>
      </c>
      <c r="H1387" s="2">
        <v>63787</v>
      </c>
      <c r="I1387" s="27">
        <v>0.16876028509897506</v>
      </c>
      <c r="J1387" s="14">
        <v>833.33330000000001</v>
      </c>
      <c r="L1387" t="s">
        <v>172</v>
      </c>
      <c r="M1387" t="s">
        <v>172</v>
      </c>
      <c r="N1387" t="s">
        <v>172</v>
      </c>
      <c r="O1387" s="2">
        <v>142145</v>
      </c>
      <c r="P1387" s="27">
        <v>0.16987851734996923</v>
      </c>
      <c r="Q1387" s="14">
        <v>252.72727272727201</v>
      </c>
      <c r="R1387" s="2">
        <v>145250</v>
      </c>
      <c r="S1387" s="27">
        <v>0.16810895080339297</v>
      </c>
      <c r="T1387" s="14">
        <v>320</v>
      </c>
      <c r="V1387" t="s">
        <v>172</v>
      </c>
      <c r="W1387" t="s">
        <v>172</v>
      </c>
      <c r="X1387" t="s">
        <v>172</v>
      </c>
      <c r="Y1387" s="2">
        <v>7331177</v>
      </c>
      <c r="Z1387" s="27">
        <v>0.193</v>
      </c>
      <c r="AA1387" s="14">
        <v>1932.73</v>
      </c>
      <c r="AB1387" s="2">
        <v>7385476</v>
      </c>
      <c r="AC1387" s="27">
        <v>0.19</v>
      </c>
      <c r="AD1387" s="14">
        <v>1851.52</v>
      </c>
    </row>
    <row r="1388" spans="1:30" x14ac:dyDescent="0.3">
      <c r="A1388" t="s">
        <v>2030</v>
      </c>
      <c r="B1388" t="s">
        <v>172</v>
      </c>
      <c r="C1388" t="s">
        <v>172</v>
      </c>
      <c r="D1388" t="s">
        <v>172</v>
      </c>
      <c r="E1388" s="2">
        <v>9962</v>
      </c>
      <c r="F1388" s="27">
        <v>2.7524355269192724E-2</v>
      </c>
      <c r="G1388" s="14">
        <v>253.93939393939399</v>
      </c>
      <c r="H1388" s="2">
        <v>12224</v>
      </c>
      <c r="I1388" s="27">
        <v>3.2340848841454703E-2</v>
      </c>
      <c r="J1388" s="14">
        <v>330.30304000000001</v>
      </c>
      <c r="L1388" t="s">
        <v>172</v>
      </c>
      <c r="M1388" t="s">
        <v>172</v>
      </c>
      <c r="N1388" t="s">
        <v>172</v>
      </c>
      <c r="O1388" s="2">
        <v>25599</v>
      </c>
      <c r="P1388" s="27">
        <v>3.0593550006274312E-2</v>
      </c>
      <c r="Q1388" s="14">
        <v>61.212121212121197</v>
      </c>
      <c r="R1388" s="2">
        <v>30817</v>
      </c>
      <c r="S1388" s="27">
        <v>3.5666874608662039E-2</v>
      </c>
      <c r="T1388" s="14">
        <v>48.484848</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2034</v>
      </c>
      <c r="B1389" t="s">
        <v>172</v>
      </c>
      <c r="C1389" t="s">
        <v>172</v>
      </c>
      <c r="D1389" t="s">
        <v>172</v>
      </c>
      <c r="E1389" s="2">
        <v>532</v>
      </c>
      <c r="F1389" s="27">
        <v>1.4698812490675096E-3</v>
      </c>
      <c r="G1389" s="14">
        <v>146.06060606060601</v>
      </c>
      <c r="H1389" s="2">
        <v>495</v>
      </c>
      <c r="I1389" s="27">
        <v>1.3096138887860012E-3</v>
      </c>
      <c r="J1389" s="14">
        <v>101.818184</v>
      </c>
      <c r="L1389" t="s">
        <v>172</v>
      </c>
      <c r="M1389" t="s">
        <v>172</v>
      </c>
      <c r="N1389" t="s">
        <v>172</v>
      </c>
      <c r="O1389" s="2">
        <v>1281</v>
      </c>
      <c r="P1389" s="27">
        <v>1.5309323629062617E-3</v>
      </c>
      <c r="Q1389" s="14">
        <v>181.21212121212099</v>
      </c>
      <c r="R1389" s="2">
        <v>1558</v>
      </c>
      <c r="S1389" s="27">
        <v>1.8031927390821773E-3</v>
      </c>
      <c r="T1389" s="14">
        <v>175.75756799999999</v>
      </c>
      <c r="V1389" t="s">
        <v>172</v>
      </c>
      <c r="W1389" t="s">
        <v>172</v>
      </c>
      <c r="X1389" t="s">
        <v>172</v>
      </c>
      <c r="Y1389" s="2">
        <v>59577</v>
      </c>
      <c r="Z1389" s="27">
        <v>2E-3</v>
      </c>
      <c r="AA1389" s="14">
        <v>855.76</v>
      </c>
      <c r="AB1389" s="2">
        <v>67567</v>
      </c>
      <c r="AC1389" s="27">
        <v>2E-3</v>
      </c>
      <c r="AD1389" s="14">
        <v>1325.45</v>
      </c>
    </row>
    <row r="1390" spans="1:30" x14ac:dyDescent="0.3">
      <c r="A1390" t="s">
        <v>2035</v>
      </c>
      <c r="B1390" t="s">
        <v>172</v>
      </c>
      <c r="C1390" t="s">
        <v>172</v>
      </c>
      <c r="D1390" t="s">
        <v>172</v>
      </c>
      <c r="E1390" s="2">
        <v>9430</v>
      </c>
      <c r="F1390" s="27">
        <v>2.6054474020125215E-2</v>
      </c>
      <c r="G1390" s="14">
        <v>240.60606060606</v>
      </c>
      <c r="H1390" s="2">
        <v>11729</v>
      </c>
      <c r="I1390" s="27">
        <v>3.1031234952668702E-2</v>
      </c>
      <c r="J1390" s="14">
        <v>326.06060000000002</v>
      </c>
      <c r="L1390" t="s">
        <v>172</v>
      </c>
      <c r="M1390" t="s">
        <v>172</v>
      </c>
      <c r="N1390" t="s">
        <v>172</v>
      </c>
      <c r="O1390" s="2">
        <v>24318</v>
      </c>
      <c r="P1390" s="27">
        <v>2.9062617643368052E-2</v>
      </c>
      <c r="Q1390" s="14">
        <v>188.48484848484799</v>
      </c>
      <c r="R1390" s="2">
        <v>29259</v>
      </c>
      <c r="S1390" s="27">
        <v>3.3863681869579859E-2</v>
      </c>
      <c r="T1390" s="14">
        <v>186.060608</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2031</v>
      </c>
      <c r="B1391" t="s">
        <v>172</v>
      </c>
      <c r="C1391" t="s">
        <v>172</v>
      </c>
      <c r="D1391" t="s">
        <v>172</v>
      </c>
      <c r="E1391" s="2">
        <v>7740</v>
      </c>
      <c r="F1391" s="27">
        <v>2.1385114413125045E-2</v>
      </c>
      <c r="G1391" s="14">
        <v>253.333333333333</v>
      </c>
      <c r="H1391" s="2">
        <v>8157</v>
      </c>
      <c r="I1391" s="27">
        <v>2.1580849476419015E-2</v>
      </c>
      <c r="J1391" s="14">
        <v>353.93939999999998</v>
      </c>
      <c r="L1391" t="s">
        <v>172</v>
      </c>
      <c r="M1391" t="s">
        <v>172</v>
      </c>
      <c r="N1391" t="s">
        <v>172</v>
      </c>
      <c r="O1391" s="2">
        <v>18984</v>
      </c>
      <c r="P1391" s="27">
        <v>2.2687915673233781E-2</v>
      </c>
      <c r="Q1391" s="14">
        <v>101.818181818181</v>
      </c>
      <c r="R1391" s="2">
        <v>20984</v>
      </c>
      <c r="S1391" s="27">
        <v>2.428639052432632E-2</v>
      </c>
      <c r="T1391" s="14">
        <v>130.30302399999999</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2034</v>
      </c>
      <c r="B1392" t="s">
        <v>172</v>
      </c>
      <c r="C1392" t="s">
        <v>172</v>
      </c>
      <c r="D1392" t="s">
        <v>172</v>
      </c>
      <c r="E1392" s="2">
        <v>1094</v>
      </c>
      <c r="F1392" s="27">
        <v>3.0226505384959687E-3</v>
      </c>
      <c r="G1392" s="14">
        <v>158.78787878787799</v>
      </c>
      <c r="H1392" s="2">
        <v>792</v>
      </c>
      <c r="I1392" s="27">
        <v>2.0953822220576017E-3</v>
      </c>
      <c r="J1392" s="14">
        <v>132.72728000000001</v>
      </c>
      <c r="L1392" t="s">
        <v>172</v>
      </c>
      <c r="M1392" t="s">
        <v>172</v>
      </c>
      <c r="N1392" t="s">
        <v>172</v>
      </c>
      <c r="O1392" s="2">
        <v>2579</v>
      </c>
      <c r="P1392" s="27">
        <v>3.0821815487394608E-3</v>
      </c>
      <c r="Q1392" s="14">
        <v>215.15151515151501</v>
      </c>
      <c r="R1392" s="2">
        <v>2120</v>
      </c>
      <c r="S1392" s="27">
        <v>2.4536383869410883E-3</v>
      </c>
      <c r="T1392" s="14">
        <v>219.393936</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2035</v>
      </c>
      <c r="B1393" t="s">
        <v>172</v>
      </c>
      <c r="C1393" t="s">
        <v>172</v>
      </c>
      <c r="D1393" t="s">
        <v>172</v>
      </c>
      <c r="E1393" s="2">
        <v>6646</v>
      </c>
      <c r="F1393" s="27">
        <v>1.8362463874629077E-2</v>
      </c>
      <c r="G1393" s="14">
        <v>271.51515151515099</v>
      </c>
      <c r="H1393" s="2">
        <v>7365</v>
      </c>
      <c r="I1393" s="27">
        <v>1.948546725436141E-2</v>
      </c>
      <c r="J1393" s="14">
        <v>335.75756799999999</v>
      </c>
      <c r="L1393" t="s">
        <v>172</v>
      </c>
      <c r="M1393" t="s">
        <v>172</v>
      </c>
      <c r="N1393" t="s">
        <v>172</v>
      </c>
      <c r="O1393" s="2">
        <v>16405</v>
      </c>
      <c r="P1393" s="27">
        <v>1.9605734124494321E-2</v>
      </c>
      <c r="Q1393" s="14">
        <v>244.24242424242399</v>
      </c>
      <c r="R1393" s="2">
        <v>18864</v>
      </c>
      <c r="S1393" s="27">
        <v>2.1832752137385232E-2</v>
      </c>
      <c r="T1393" s="14">
        <v>247.878784</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122" t="s">
        <v>2036</v>
      </c>
      <c r="B1395" s="122"/>
      <c r="C1395" s="122"/>
      <c r="D1395" s="122"/>
      <c r="E1395" s="122"/>
      <c r="F1395" s="122"/>
      <c r="G1395" s="122"/>
      <c r="H1395" s="122"/>
      <c r="I1395" s="122"/>
      <c r="J1395" s="122"/>
      <c r="K1395" s="122"/>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211" t="s">
        <v>1702</v>
      </c>
      <c r="F1396" s="211"/>
      <c r="G1396" s="211" t="s">
        <v>1703</v>
      </c>
      <c r="H1396" s="211" t="s">
        <v>1702</v>
      </c>
      <c r="I1396" s="211"/>
      <c r="J1396" s="211" t="s">
        <v>1703</v>
      </c>
      <c r="K1396" t="s">
        <v>172</v>
      </c>
      <c r="L1396" t="s">
        <v>172</v>
      </c>
      <c r="M1396" t="s">
        <v>172</v>
      </c>
      <c r="N1396" t="s">
        <v>172</v>
      </c>
      <c r="O1396" s="211" t="s">
        <v>1702</v>
      </c>
      <c r="P1396" s="211"/>
      <c r="Q1396" s="211" t="s">
        <v>1703</v>
      </c>
      <c r="R1396" s="211" t="s">
        <v>1702</v>
      </c>
      <c r="S1396" s="211"/>
      <c r="T1396" s="211" t="s">
        <v>1703</v>
      </c>
      <c r="U1396" t="s">
        <v>172</v>
      </c>
      <c r="V1396" t="s">
        <v>172</v>
      </c>
      <c r="W1396" t="s">
        <v>172</v>
      </c>
      <c r="X1396" t="s">
        <v>172</v>
      </c>
      <c r="Y1396" s="211" t="s">
        <v>1702</v>
      </c>
      <c r="Z1396" s="211"/>
      <c r="AA1396" s="211" t="s">
        <v>1703</v>
      </c>
      <c r="AB1396" s="211" t="s">
        <v>1702</v>
      </c>
      <c r="AC1396" s="211"/>
      <c r="AD1396" s="211" t="s">
        <v>1703</v>
      </c>
      <c r="AE1396" t="s">
        <v>172</v>
      </c>
    </row>
    <row r="1397" spans="1:31" x14ac:dyDescent="0.3">
      <c r="A1397" t="s">
        <v>174</v>
      </c>
      <c r="B1397" t="s">
        <v>172</v>
      </c>
      <c r="C1397" t="s">
        <v>172</v>
      </c>
      <c r="D1397" t="s">
        <v>172</v>
      </c>
      <c r="E1397" s="2">
        <v>330161</v>
      </c>
      <c r="F1397" s="27" t="s">
        <v>172</v>
      </c>
      <c r="G1397" s="14">
        <v>696.36363636363603</v>
      </c>
      <c r="H1397" s="2">
        <v>346879</v>
      </c>
      <c r="I1397" s="27" t="s">
        <v>172</v>
      </c>
      <c r="J1397" s="14">
        <v>726.06060000000002</v>
      </c>
      <c r="L1397" t="s">
        <v>172</v>
      </c>
      <c r="M1397" t="s">
        <v>172</v>
      </c>
      <c r="N1397" t="s">
        <v>172</v>
      </c>
      <c r="O1397" s="2">
        <v>764151</v>
      </c>
      <c r="P1397" s="27" t="s">
        <v>172</v>
      </c>
      <c r="Q1397" s="14">
        <v>927.87878787878799</v>
      </c>
      <c r="R1397" s="2">
        <v>794959</v>
      </c>
      <c r="S1397" s="27" t="s">
        <v>172</v>
      </c>
      <c r="T1397" s="14">
        <v>836.96969999999999</v>
      </c>
      <c r="V1397" t="s">
        <v>172</v>
      </c>
      <c r="W1397" t="s">
        <v>172</v>
      </c>
      <c r="X1397" t="s">
        <v>172</v>
      </c>
      <c r="Y1397" s="2">
        <v>35400693</v>
      </c>
      <c r="Z1397" s="27" t="s">
        <v>172</v>
      </c>
      <c r="AA1397" s="14">
        <v>1443.03</v>
      </c>
      <c r="AB1397" s="2">
        <v>36429855</v>
      </c>
      <c r="AC1397" s="27" t="s">
        <v>172</v>
      </c>
      <c r="AD1397" s="14">
        <v>1813.33</v>
      </c>
    </row>
    <row r="1398" spans="1:31" x14ac:dyDescent="0.3">
      <c r="A1398" t="s">
        <v>2024</v>
      </c>
      <c r="B1398" t="s">
        <v>172</v>
      </c>
      <c r="C1398" t="s">
        <v>172</v>
      </c>
      <c r="D1398" t="s">
        <v>172</v>
      </c>
      <c r="E1398" s="2">
        <v>162571</v>
      </c>
      <c r="F1398" s="27">
        <v>0.49239916283267859</v>
      </c>
      <c r="G1398" s="14">
        <v>841.81818181818198</v>
      </c>
      <c r="H1398" s="2">
        <v>170591</v>
      </c>
      <c r="I1398" s="27">
        <v>0.49178820280270641</v>
      </c>
      <c r="J1398" s="14">
        <v>1166.0605499999999</v>
      </c>
      <c r="L1398" t="s">
        <v>172</v>
      </c>
      <c r="M1398" t="s">
        <v>172</v>
      </c>
      <c r="N1398" t="s">
        <v>172</v>
      </c>
      <c r="O1398" s="2">
        <v>380445</v>
      </c>
      <c r="P1398" s="27">
        <v>0.49786625941731411</v>
      </c>
      <c r="Q1398" s="14">
        <v>921.21212121212102</v>
      </c>
      <c r="R1398" s="2">
        <v>395078</v>
      </c>
      <c r="S1398" s="27">
        <v>0.49697908948763397</v>
      </c>
      <c r="T1398" s="14">
        <v>840</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2027</v>
      </c>
      <c r="B1399" t="s">
        <v>172</v>
      </c>
      <c r="C1399" t="s">
        <v>172</v>
      </c>
      <c r="D1399" t="s">
        <v>172</v>
      </c>
      <c r="E1399" s="2">
        <v>40007</v>
      </c>
      <c r="F1399" s="27">
        <v>0.12117421500419492</v>
      </c>
      <c r="G1399" s="14">
        <v>716.36363636363603</v>
      </c>
      <c r="H1399" s="2">
        <v>41760</v>
      </c>
      <c r="I1399" s="27">
        <v>0.12038780093346671</v>
      </c>
      <c r="J1399" s="14">
        <v>780</v>
      </c>
      <c r="L1399" t="s">
        <v>172</v>
      </c>
      <c r="M1399" t="s">
        <v>172</v>
      </c>
      <c r="N1399" t="s">
        <v>172</v>
      </c>
      <c r="O1399" s="2">
        <v>92956</v>
      </c>
      <c r="P1399" s="27">
        <v>0.12164611444596683</v>
      </c>
      <c r="Q1399" s="14">
        <v>55.757575757575701</v>
      </c>
      <c r="R1399" s="2">
        <v>95551</v>
      </c>
      <c r="S1399" s="27">
        <v>0.12019613590134837</v>
      </c>
      <c r="T1399" s="14">
        <v>56.969695999999999</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2037</v>
      </c>
      <c r="B1400" t="s">
        <v>172</v>
      </c>
      <c r="C1400" t="s">
        <v>172</v>
      </c>
      <c r="D1400" t="s">
        <v>172</v>
      </c>
      <c r="E1400" s="2">
        <v>1630</v>
      </c>
      <c r="F1400" s="27">
        <v>4.9369852889953689E-3</v>
      </c>
      <c r="G1400" s="14">
        <v>229.69696969696901</v>
      </c>
      <c r="H1400" s="2">
        <v>1563</v>
      </c>
      <c r="I1400" s="27">
        <v>4.5058939860873675E-3</v>
      </c>
      <c r="J1400" s="14">
        <v>192.72728000000001</v>
      </c>
      <c r="L1400" t="s">
        <v>172</v>
      </c>
      <c r="M1400" t="s">
        <v>172</v>
      </c>
      <c r="N1400" t="s">
        <v>172</v>
      </c>
      <c r="O1400" s="2">
        <v>3289</v>
      </c>
      <c r="P1400" s="27">
        <v>4.3041231379661871E-3</v>
      </c>
      <c r="Q1400" s="14">
        <v>290.30303030303003</v>
      </c>
      <c r="R1400" s="2">
        <v>3600</v>
      </c>
      <c r="S1400" s="27">
        <v>4.5285354339028808E-3</v>
      </c>
      <c r="T1400" s="14">
        <v>394.54544099999998</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2038</v>
      </c>
      <c r="B1401" t="s">
        <v>172</v>
      </c>
      <c r="C1401" t="s">
        <v>172</v>
      </c>
      <c r="D1401" t="s">
        <v>172</v>
      </c>
      <c r="E1401" s="2">
        <v>38377</v>
      </c>
      <c r="F1401" s="27">
        <v>0.11623722971519955</v>
      </c>
      <c r="G1401" s="14">
        <v>734.54545454545405</v>
      </c>
      <c r="H1401" s="2">
        <v>40197</v>
      </c>
      <c r="I1401" s="27">
        <v>0.11588190694737935</v>
      </c>
      <c r="J1401" s="14">
        <v>780.60609999999997</v>
      </c>
      <c r="L1401" t="s">
        <v>172</v>
      </c>
      <c r="M1401" t="s">
        <v>172</v>
      </c>
      <c r="N1401" t="s">
        <v>172</v>
      </c>
      <c r="O1401" s="2">
        <v>89667</v>
      </c>
      <c r="P1401" s="27">
        <v>0.11734199130800065</v>
      </c>
      <c r="Q1401" s="14">
        <v>296.969696969697</v>
      </c>
      <c r="R1401" s="2">
        <v>91951</v>
      </c>
      <c r="S1401" s="27">
        <v>0.11566760046744549</v>
      </c>
      <c r="T1401" s="14">
        <v>401.21212800000001</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2028</v>
      </c>
      <c r="B1402" t="s">
        <v>172</v>
      </c>
      <c r="C1402" t="s">
        <v>172</v>
      </c>
      <c r="D1402" t="s">
        <v>172</v>
      </c>
      <c r="E1402" s="2">
        <v>48250</v>
      </c>
      <c r="F1402" s="27">
        <v>0.14614082220492428</v>
      </c>
      <c r="G1402" s="14">
        <v>801.21212121212102</v>
      </c>
      <c r="H1402" s="2">
        <v>49947</v>
      </c>
      <c r="I1402" s="27">
        <v>0.14398969092969019</v>
      </c>
      <c r="J1402" s="14">
        <v>913.93939999999998</v>
      </c>
      <c r="L1402" t="s">
        <v>172</v>
      </c>
      <c r="M1402" t="s">
        <v>172</v>
      </c>
      <c r="N1402" t="s">
        <v>172</v>
      </c>
      <c r="O1402" s="2">
        <v>108191</v>
      </c>
      <c r="P1402" s="27">
        <v>0.1415832734629674</v>
      </c>
      <c r="Q1402" s="14">
        <v>554.54545454545405</v>
      </c>
      <c r="R1402" s="2">
        <v>110616</v>
      </c>
      <c r="S1402" s="27">
        <v>0.1391467987657225</v>
      </c>
      <c r="T1402" s="14">
        <v>412.72726399999999</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2037</v>
      </c>
      <c r="B1403" t="s">
        <v>172</v>
      </c>
      <c r="C1403" t="s">
        <v>172</v>
      </c>
      <c r="D1403" t="s">
        <v>172</v>
      </c>
      <c r="E1403" s="2">
        <v>1757</v>
      </c>
      <c r="F1403" s="27">
        <v>5.3216461059907138E-3</v>
      </c>
      <c r="G1403" s="14">
        <v>212.12121212121201</v>
      </c>
      <c r="H1403" s="2">
        <v>2176</v>
      </c>
      <c r="I1403" s="27">
        <v>6.2730808149239359E-3</v>
      </c>
      <c r="J1403" s="14">
        <v>242.42424</v>
      </c>
      <c r="L1403" t="s">
        <v>172</v>
      </c>
      <c r="M1403" t="s">
        <v>172</v>
      </c>
      <c r="N1403" t="s">
        <v>172</v>
      </c>
      <c r="O1403" s="2">
        <v>4044</v>
      </c>
      <c r="P1403" s="27">
        <v>5.2921477561372028E-3</v>
      </c>
      <c r="Q1403" s="14">
        <v>329.09090909090901</v>
      </c>
      <c r="R1403" s="2">
        <v>5120</v>
      </c>
      <c r="S1403" s="27">
        <v>6.4405837282174297E-3</v>
      </c>
      <c r="T1403" s="14">
        <v>447.27273600000001</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2038</v>
      </c>
      <c r="B1404" t="s">
        <v>172</v>
      </c>
      <c r="C1404" t="s">
        <v>172</v>
      </c>
      <c r="D1404" t="s">
        <v>172</v>
      </c>
      <c r="E1404" s="2">
        <v>46493</v>
      </c>
      <c r="F1404" s="27">
        <v>0.14081917609893355</v>
      </c>
      <c r="G1404" s="14">
        <v>755.15151515151501</v>
      </c>
      <c r="H1404" s="2">
        <v>47771</v>
      </c>
      <c r="I1404" s="27">
        <v>0.13771661011476624</v>
      </c>
      <c r="J1404" s="14">
        <v>887.27269999999999</v>
      </c>
      <c r="L1404" t="s">
        <v>172</v>
      </c>
      <c r="M1404" t="s">
        <v>172</v>
      </c>
      <c r="N1404" t="s">
        <v>172</v>
      </c>
      <c r="O1404" s="2">
        <v>104147</v>
      </c>
      <c r="P1404" s="27">
        <v>0.13629112570683019</v>
      </c>
      <c r="Q1404" s="14">
        <v>582.42424242424204</v>
      </c>
      <c r="R1404" s="2">
        <v>105496</v>
      </c>
      <c r="S1404" s="27">
        <v>0.13270621503750507</v>
      </c>
      <c r="T1404" s="14">
        <v>552.12120000000004</v>
      </c>
      <c r="V1404" t="s">
        <v>172</v>
      </c>
      <c r="W1404" t="s">
        <v>172</v>
      </c>
      <c r="X1404" t="s">
        <v>172</v>
      </c>
      <c r="Y1404" s="2">
        <v>4587265</v>
      </c>
      <c r="Z1404" s="27">
        <v>0.13</v>
      </c>
      <c r="AA1404" s="14">
        <v>2661.82</v>
      </c>
      <c r="AB1404" s="2">
        <v>4637230</v>
      </c>
      <c r="AC1404" s="27">
        <v>0.127</v>
      </c>
      <c r="AD1404" s="14">
        <v>2895.15</v>
      </c>
    </row>
    <row r="1405" spans="1:31" x14ac:dyDescent="0.3">
      <c r="A1405" t="s">
        <v>2029</v>
      </c>
      <c r="B1405" t="s">
        <v>172</v>
      </c>
      <c r="C1405" t="s">
        <v>172</v>
      </c>
      <c r="D1405" t="s">
        <v>172</v>
      </c>
      <c r="E1405" s="2">
        <v>60702</v>
      </c>
      <c r="F1405" s="27">
        <v>0.18385575522245207</v>
      </c>
      <c r="G1405" s="14">
        <v>672.12121212121201</v>
      </c>
      <c r="H1405" s="2">
        <v>62380</v>
      </c>
      <c r="I1405" s="27">
        <v>0.17983216049400511</v>
      </c>
      <c r="J1405" s="14">
        <v>833.33330000000001</v>
      </c>
      <c r="L1405" t="s">
        <v>172</v>
      </c>
      <c r="M1405" t="s">
        <v>172</v>
      </c>
      <c r="N1405" t="s">
        <v>172</v>
      </c>
      <c r="O1405" s="2">
        <v>142034</v>
      </c>
      <c r="P1405" s="27">
        <v>0.18587164055271799</v>
      </c>
      <c r="Q1405" s="14">
        <v>511.51515151515099</v>
      </c>
      <c r="R1405" s="2">
        <v>144586</v>
      </c>
      <c r="S1405" s="27">
        <v>0.18187856229063384</v>
      </c>
      <c r="T1405" s="14">
        <v>559.39390000000003</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2037</v>
      </c>
      <c r="B1406" t="s">
        <v>172</v>
      </c>
      <c r="C1406" t="s">
        <v>172</v>
      </c>
      <c r="D1406" t="s">
        <v>172</v>
      </c>
      <c r="E1406" s="2">
        <v>2392</v>
      </c>
      <c r="F1406" s="27">
        <v>7.2449501909674372E-3</v>
      </c>
      <c r="G1406" s="14">
        <v>209.09090909090901</v>
      </c>
      <c r="H1406" s="2">
        <v>2158</v>
      </c>
      <c r="I1406" s="27">
        <v>6.2211895214181311E-3</v>
      </c>
      <c r="J1406" s="14">
        <v>224.84848</v>
      </c>
      <c r="L1406" t="s">
        <v>172</v>
      </c>
      <c r="M1406" t="s">
        <v>172</v>
      </c>
      <c r="N1406" t="s">
        <v>172</v>
      </c>
      <c r="O1406" s="2">
        <v>6900</v>
      </c>
      <c r="P1406" s="27">
        <v>9.029628960768225E-3</v>
      </c>
      <c r="Q1406" s="14">
        <v>330.30303030303003</v>
      </c>
      <c r="R1406" s="2">
        <v>6291</v>
      </c>
      <c r="S1406" s="27">
        <v>7.9136156707452845E-3</v>
      </c>
      <c r="T1406" s="14">
        <v>476.96969999999999</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2038</v>
      </c>
      <c r="B1407" t="s">
        <v>172</v>
      </c>
      <c r="C1407" t="s">
        <v>172</v>
      </c>
      <c r="D1407" t="s">
        <v>172</v>
      </c>
      <c r="E1407" s="2">
        <v>58310</v>
      </c>
      <c r="F1407" s="27">
        <v>0.17661080503148463</v>
      </c>
      <c r="G1407" s="14">
        <v>663.63636363636294</v>
      </c>
      <c r="H1407" s="2">
        <v>60222</v>
      </c>
      <c r="I1407" s="27">
        <v>0.17361097097258699</v>
      </c>
      <c r="J1407" s="14">
        <v>811.51513699999998</v>
      </c>
      <c r="L1407" t="s">
        <v>172</v>
      </c>
      <c r="M1407" t="s">
        <v>172</v>
      </c>
      <c r="N1407" t="s">
        <v>172</v>
      </c>
      <c r="O1407" s="2">
        <v>135134</v>
      </c>
      <c r="P1407" s="27">
        <v>0.17684201159194976</v>
      </c>
      <c r="Q1407" s="14">
        <v>610.90909090909099</v>
      </c>
      <c r="R1407" s="2">
        <v>138295</v>
      </c>
      <c r="S1407" s="27">
        <v>0.17396494661988857</v>
      </c>
      <c r="T1407" s="14">
        <v>735.15150000000006</v>
      </c>
      <c r="V1407" t="s">
        <v>172</v>
      </c>
      <c r="W1407" t="s">
        <v>172</v>
      </c>
      <c r="X1407" t="s">
        <v>172</v>
      </c>
      <c r="Y1407" s="2">
        <v>6913129</v>
      </c>
      <c r="Z1407" s="27">
        <v>0.19500000000000001</v>
      </c>
      <c r="AA1407" s="14">
        <v>2683.64</v>
      </c>
      <c r="AB1407" s="2">
        <v>7040838</v>
      </c>
      <c r="AC1407" s="27">
        <v>0.193</v>
      </c>
      <c r="AD1407" s="14">
        <v>3023.64</v>
      </c>
    </row>
    <row r="1408" spans="1:31" x14ac:dyDescent="0.3">
      <c r="A1408" t="s">
        <v>2030</v>
      </c>
      <c r="B1408" t="s">
        <v>172</v>
      </c>
      <c r="C1408" t="s">
        <v>172</v>
      </c>
      <c r="D1408" t="s">
        <v>172</v>
      </c>
      <c r="E1408" s="2">
        <v>8712</v>
      </c>
      <c r="F1408" s="27">
        <v>2.6387126280814511E-2</v>
      </c>
      <c r="G1408" s="14">
        <v>315.15151515151501</v>
      </c>
      <c r="H1408" s="2">
        <v>10436</v>
      </c>
      <c r="I1408" s="27">
        <v>3.0085418834809832E-2</v>
      </c>
      <c r="J1408" s="14">
        <v>352.121216</v>
      </c>
      <c r="L1408" t="s">
        <v>172</v>
      </c>
      <c r="M1408" t="s">
        <v>172</v>
      </c>
      <c r="N1408" t="s">
        <v>172</v>
      </c>
      <c r="O1408" s="2">
        <v>23283</v>
      </c>
      <c r="P1408" s="27">
        <v>3.0469108854140083E-2</v>
      </c>
      <c r="Q1408" s="14">
        <v>49.090909090909101</v>
      </c>
      <c r="R1408" s="2">
        <v>27950</v>
      </c>
      <c r="S1408" s="27">
        <v>3.5159045938218197E-2</v>
      </c>
      <c r="T1408" s="14">
        <v>89.090909999999994</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2037</v>
      </c>
      <c r="B1409" t="s">
        <v>172</v>
      </c>
      <c r="C1409" t="s">
        <v>172</v>
      </c>
      <c r="D1409" t="s">
        <v>172</v>
      </c>
      <c r="E1409" s="2">
        <v>494</v>
      </c>
      <c r="F1409" s="27">
        <v>1.4962397133519707E-3</v>
      </c>
      <c r="G1409" s="14">
        <v>87.272727272727195</v>
      </c>
      <c r="H1409" s="2">
        <v>811</v>
      </c>
      <c r="I1409" s="27">
        <v>2.3379910574004193E-3</v>
      </c>
      <c r="J1409" s="14">
        <v>147.878784</v>
      </c>
      <c r="L1409" t="s">
        <v>172</v>
      </c>
      <c r="M1409" t="s">
        <v>172</v>
      </c>
      <c r="N1409" t="s">
        <v>172</v>
      </c>
      <c r="O1409" s="2">
        <v>1370</v>
      </c>
      <c r="P1409" s="27">
        <v>1.7928393733699229E-3</v>
      </c>
      <c r="Q1409" s="14">
        <v>153.333333333333</v>
      </c>
      <c r="R1409" s="2">
        <v>1763</v>
      </c>
      <c r="S1409" s="27">
        <v>2.2177244361029939E-3</v>
      </c>
      <c r="T1409" s="14">
        <v>240</v>
      </c>
      <c r="V1409" t="s">
        <v>172</v>
      </c>
      <c r="W1409" t="s">
        <v>172</v>
      </c>
      <c r="X1409" t="s">
        <v>172</v>
      </c>
      <c r="Y1409" s="2">
        <v>70020</v>
      </c>
      <c r="Z1409" s="27">
        <v>2E-3</v>
      </c>
      <c r="AA1409" s="14">
        <v>1138.18</v>
      </c>
      <c r="AB1409" s="2">
        <v>81353</v>
      </c>
      <c r="AC1409" s="27">
        <v>2E-3</v>
      </c>
      <c r="AD1409" s="14">
        <v>1341.21</v>
      </c>
    </row>
    <row r="1410" spans="1:30" x14ac:dyDescent="0.3">
      <c r="A1410" t="s">
        <v>2038</v>
      </c>
      <c r="B1410" t="s">
        <v>172</v>
      </c>
      <c r="C1410" t="s">
        <v>172</v>
      </c>
      <c r="D1410" t="s">
        <v>172</v>
      </c>
      <c r="E1410" s="2">
        <v>8218</v>
      </c>
      <c r="F1410" s="27">
        <v>2.489088656746254E-2</v>
      </c>
      <c r="G1410" s="14">
        <v>289.09090909090901</v>
      </c>
      <c r="H1410" s="2">
        <v>9625</v>
      </c>
      <c r="I1410" s="27">
        <v>2.7747427777409413E-2</v>
      </c>
      <c r="J1410" s="14">
        <v>338.18182400000001</v>
      </c>
      <c r="L1410" t="s">
        <v>172</v>
      </c>
      <c r="M1410" t="s">
        <v>172</v>
      </c>
      <c r="N1410" t="s">
        <v>172</v>
      </c>
      <c r="O1410" s="2">
        <v>21913</v>
      </c>
      <c r="P1410" s="27">
        <v>2.8676269480770161E-2</v>
      </c>
      <c r="Q1410" s="14">
        <v>158.18181818181799</v>
      </c>
      <c r="R1410" s="2">
        <v>26187</v>
      </c>
      <c r="S1410" s="27">
        <v>3.2941321502115206E-2</v>
      </c>
      <c r="T1410" s="14">
        <v>247.878784</v>
      </c>
      <c r="V1410" t="s">
        <v>172</v>
      </c>
      <c r="W1410" t="s">
        <v>172</v>
      </c>
      <c r="X1410" t="s">
        <v>172</v>
      </c>
      <c r="Y1410" s="2">
        <v>1165960</v>
      </c>
      <c r="Z1410" s="27">
        <v>3.3000000000000002E-2</v>
      </c>
      <c r="AA1410" s="14">
        <v>1234.55</v>
      </c>
      <c r="AB1410" s="2">
        <v>1422050</v>
      </c>
      <c r="AC1410" s="27">
        <v>3.9E-2</v>
      </c>
      <c r="AD1410" s="14">
        <v>1355.15</v>
      </c>
    </row>
    <row r="1411" spans="1:30" x14ac:dyDescent="0.3">
      <c r="A1411" t="s">
        <v>2031</v>
      </c>
      <c r="B1411" t="s">
        <v>172</v>
      </c>
      <c r="C1411" t="s">
        <v>172</v>
      </c>
      <c r="D1411" t="s">
        <v>172</v>
      </c>
      <c r="E1411" s="2">
        <v>4900</v>
      </c>
      <c r="F1411" s="27">
        <v>1.4841244120292826E-2</v>
      </c>
      <c r="G1411" s="14">
        <v>194.54545454545399</v>
      </c>
      <c r="H1411" s="2">
        <v>6068</v>
      </c>
      <c r="I1411" s="27">
        <v>1.749313161073458E-2</v>
      </c>
      <c r="J1411" s="14">
        <v>356.36364700000001</v>
      </c>
      <c r="L1411" t="s">
        <v>172</v>
      </c>
      <c r="M1411" t="s">
        <v>172</v>
      </c>
      <c r="N1411" t="s">
        <v>172</v>
      </c>
      <c r="O1411" s="2">
        <v>13981</v>
      </c>
      <c r="P1411" s="27">
        <v>1.829612210152182E-2</v>
      </c>
      <c r="Q1411" s="14">
        <v>53.3333333333333</v>
      </c>
      <c r="R1411" s="2">
        <v>16375</v>
      </c>
      <c r="S1411" s="27">
        <v>2.0598546591711019E-2</v>
      </c>
      <c r="T1411" s="14">
        <v>86.060609999999997</v>
      </c>
      <c r="V1411" t="s">
        <v>172</v>
      </c>
      <c r="W1411" t="s">
        <v>172</v>
      </c>
      <c r="X1411" t="s">
        <v>172</v>
      </c>
      <c r="Y1411" s="2">
        <v>840432</v>
      </c>
      <c r="Z1411" s="27">
        <v>2.4E-2</v>
      </c>
      <c r="AA1411" s="14">
        <v>598.17999999999995</v>
      </c>
      <c r="AB1411" s="2">
        <v>968078</v>
      </c>
      <c r="AC1411" s="27">
        <v>2.7E-2</v>
      </c>
      <c r="AD1411" s="14">
        <v>536.36</v>
      </c>
    </row>
    <row r="1412" spans="1:30" x14ac:dyDescent="0.3">
      <c r="A1412" t="s">
        <v>2037</v>
      </c>
      <c r="B1412" t="s">
        <v>172</v>
      </c>
      <c r="C1412" t="s">
        <v>172</v>
      </c>
      <c r="D1412" t="s">
        <v>172</v>
      </c>
      <c r="E1412" s="2">
        <v>765</v>
      </c>
      <c r="F1412" s="27">
        <v>2.3170513779640842E-3</v>
      </c>
      <c r="G1412" s="14">
        <v>107.87878787878699</v>
      </c>
      <c r="H1412" s="2">
        <v>936</v>
      </c>
      <c r="I1412" s="27">
        <v>2.6983472623018402E-3</v>
      </c>
      <c r="J1412" s="14">
        <v>164.24243200000001</v>
      </c>
      <c r="L1412" t="s">
        <v>172</v>
      </c>
      <c r="M1412" t="s">
        <v>172</v>
      </c>
      <c r="N1412" t="s">
        <v>172</v>
      </c>
      <c r="O1412" s="2">
        <v>2243</v>
      </c>
      <c r="P1412" s="27">
        <v>2.9352837331888594E-3</v>
      </c>
      <c r="Q1412" s="14">
        <v>175.75757575757501</v>
      </c>
      <c r="R1412" s="2">
        <v>2537</v>
      </c>
      <c r="S1412" s="27">
        <v>3.1913595543921133E-3</v>
      </c>
      <c r="T1412" s="14">
        <v>324.24243200000001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2038</v>
      </c>
      <c r="B1413" t="s">
        <v>172</v>
      </c>
      <c r="C1413" t="s">
        <v>172</v>
      </c>
      <c r="D1413" t="s">
        <v>172</v>
      </c>
      <c r="E1413" s="2">
        <v>4135</v>
      </c>
      <c r="F1413" s="27">
        <v>1.2524192742328742E-2</v>
      </c>
      <c r="G1413" s="14">
        <v>199.39393939393901</v>
      </c>
      <c r="H1413" s="2">
        <v>5132</v>
      </c>
      <c r="I1413" s="27">
        <v>1.4794784348432739E-2</v>
      </c>
      <c r="J1413" s="14">
        <v>371.51513699999998</v>
      </c>
      <c r="L1413" t="s">
        <v>172</v>
      </c>
      <c r="M1413" t="s">
        <v>172</v>
      </c>
      <c r="N1413" t="s">
        <v>172</v>
      </c>
      <c r="O1413" s="2">
        <v>11738</v>
      </c>
      <c r="P1413" s="27">
        <v>1.536083836833296E-2</v>
      </c>
      <c r="Q1413" s="14">
        <v>186.06060606060601</v>
      </c>
      <c r="R1413" s="2">
        <v>13838</v>
      </c>
      <c r="S1413" s="27">
        <v>1.7407187037318906E-2</v>
      </c>
      <c r="T1413" s="14">
        <v>332.72726399999999</v>
      </c>
      <c r="V1413" t="s">
        <v>172</v>
      </c>
      <c r="W1413" t="s">
        <v>172</v>
      </c>
      <c r="X1413" t="s">
        <v>172</v>
      </c>
      <c r="Y1413" s="2">
        <v>722213</v>
      </c>
      <c r="Z1413" s="27">
        <v>0.02</v>
      </c>
      <c r="AA1413" s="14">
        <v>1378.18</v>
      </c>
      <c r="AB1413" s="2">
        <v>840883</v>
      </c>
      <c r="AC1413" s="27">
        <v>2.3E-2</v>
      </c>
      <c r="AD1413" s="14">
        <v>1776.97</v>
      </c>
    </row>
    <row r="1414" spans="1:30" x14ac:dyDescent="0.3">
      <c r="A1414" t="s">
        <v>2032</v>
      </c>
      <c r="B1414" t="s">
        <v>172</v>
      </c>
      <c r="C1414" t="s">
        <v>172</v>
      </c>
      <c r="D1414" t="s">
        <v>172</v>
      </c>
      <c r="E1414" s="2">
        <v>167590</v>
      </c>
      <c r="F1414" s="27">
        <v>0.50760083716732141</v>
      </c>
      <c r="G1414" s="14">
        <v>988.48484848484804</v>
      </c>
      <c r="H1414" s="2">
        <v>176288</v>
      </c>
      <c r="I1414" s="27">
        <v>0.50821179719729359</v>
      </c>
      <c r="J1414" s="14">
        <v>1167.87878</v>
      </c>
      <c r="L1414" t="s">
        <v>172</v>
      </c>
      <c r="M1414" t="s">
        <v>172</v>
      </c>
      <c r="N1414" t="s">
        <v>172</v>
      </c>
      <c r="O1414" s="2">
        <v>383706</v>
      </c>
      <c r="P1414" s="27">
        <v>0.50213374058268589</v>
      </c>
      <c r="Q1414" s="14">
        <v>145.45454545454501</v>
      </c>
      <c r="R1414" s="2">
        <v>399881</v>
      </c>
      <c r="S1414" s="27">
        <v>0.50302091051236608</v>
      </c>
      <c r="T1414" s="14">
        <v>142.42424</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2027</v>
      </c>
      <c r="B1415" t="s">
        <v>172</v>
      </c>
      <c r="C1415" t="s">
        <v>172</v>
      </c>
      <c r="D1415" t="s">
        <v>172</v>
      </c>
      <c r="E1415" s="2">
        <v>38162</v>
      </c>
      <c r="F1415" s="27">
        <v>0.11558603226910508</v>
      </c>
      <c r="G1415" s="14">
        <v>746.66666666666595</v>
      </c>
      <c r="H1415" s="2">
        <v>40484</v>
      </c>
      <c r="I1415" s="27">
        <v>0.11670928479383301</v>
      </c>
      <c r="J1415" s="14">
        <v>849.69695999999999</v>
      </c>
      <c r="L1415" t="s">
        <v>172</v>
      </c>
      <c r="M1415" t="s">
        <v>172</v>
      </c>
      <c r="N1415" t="s">
        <v>172</v>
      </c>
      <c r="O1415" s="2">
        <v>89972</v>
      </c>
      <c r="P1415" s="27">
        <v>0.11774112708090417</v>
      </c>
      <c r="Q1415" s="14">
        <v>38.181818181818102</v>
      </c>
      <c r="R1415" s="2">
        <v>93141</v>
      </c>
      <c r="S1415" s="27">
        <v>0.11716453301365228</v>
      </c>
      <c r="T1415" s="14">
        <v>29.090910000000001</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2037</v>
      </c>
      <c r="B1416" t="s">
        <v>172</v>
      </c>
      <c r="C1416" t="s">
        <v>172</v>
      </c>
      <c r="D1416" t="s">
        <v>172</v>
      </c>
      <c r="E1416" s="2">
        <v>776</v>
      </c>
      <c r="F1416" s="27">
        <v>2.3503684566014761E-3</v>
      </c>
      <c r="G1416" s="14">
        <v>138.18181818181799</v>
      </c>
      <c r="H1416" s="2">
        <v>1044</v>
      </c>
      <c r="I1416" s="27">
        <v>3.0096950233366678E-3</v>
      </c>
      <c r="J1416" s="14">
        <v>176.96969999999999</v>
      </c>
      <c r="L1416" t="s">
        <v>172</v>
      </c>
      <c r="M1416" t="s">
        <v>172</v>
      </c>
      <c r="N1416" t="s">
        <v>172</v>
      </c>
      <c r="O1416" s="2">
        <v>1720</v>
      </c>
      <c r="P1416" s="27">
        <v>2.2508640308001953E-3</v>
      </c>
      <c r="Q1416" s="14">
        <v>183.030303030303</v>
      </c>
      <c r="R1416" s="2">
        <v>2301</v>
      </c>
      <c r="S1416" s="27">
        <v>2.894488898169591E-3</v>
      </c>
      <c r="T1416" s="14">
        <v>240</v>
      </c>
      <c r="V1416" t="s">
        <v>172</v>
      </c>
      <c r="W1416" t="s">
        <v>172</v>
      </c>
      <c r="X1416" t="s">
        <v>172</v>
      </c>
      <c r="Y1416" s="2">
        <v>63661</v>
      </c>
      <c r="Z1416" s="27">
        <v>2E-3</v>
      </c>
      <c r="AA1416" s="14">
        <v>1050.9100000000001</v>
      </c>
      <c r="AB1416" s="2">
        <v>70200</v>
      </c>
      <c r="AC1416" s="27">
        <v>2E-3</v>
      </c>
      <c r="AD1416" s="14">
        <v>1404.85</v>
      </c>
    </row>
    <row r="1417" spans="1:30" x14ac:dyDescent="0.3">
      <c r="A1417" t="s">
        <v>2038</v>
      </c>
      <c r="B1417" t="s">
        <v>172</v>
      </c>
      <c r="C1417" t="s">
        <v>172</v>
      </c>
      <c r="D1417" t="s">
        <v>172</v>
      </c>
      <c r="E1417" s="2">
        <v>37386</v>
      </c>
      <c r="F1417" s="27">
        <v>0.11323566381250359</v>
      </c>
      <c r="G1417" s="14">
        <v>713.93939393939399</v>
      </c>
      <c r="H1417" s="2">
        <v>39440</v>
      </c>
      <c r="I1417" s="27">
        <v>0.11369958977049634</v>
      </c>
      <c r="J1417" s="14">
        <v>824.84849999999994</v>
      </c>
      <c r="L1417" t="s">
        <v>172</v>
      </c>
      <c r="M1417" t="s">
        <v>172</v>
      </c>
      <c r="N1417" t="s">
        <v>172</v>
      </c>
      <c r="O1417" s="2">
        <v>88252</v>
      </c>
      <c r="P1417" s="27">
        <v>0.11549026305010397</v>
      </c>
      <c r="Q1417" s="14">
        <v>182.42424242424201</v>
      </c>
      <c r="R1417" s="2">
        <v>90840</v>
      </c>
      <c r="S1417" s="27">
        <v>0.11427004411548268</v>
      </c>
      <c r="T1417" s="14">
        <v>240</v>
      </c>
      <c r="V1417" t="s">
        <v>172</v>
      </c>
      <c r="W1417" t="s">
        <v>172</v>
      </c>
      <c r="X1417" t="s">
        <v>172</v>
      </c>
      <c r="Y1417" s="2">
        <v>3191857</v>
      </c>
      <c r="Z1417" s="27">
        <v>0.09</v>
      </c>
      <c r="AA1417" s="14">
        <v>1185.45</v>
      </c>
      <c r="AB1417" s="2">
        <v>3129108</v>
      </c>
      <c r="AC1417" s="27">
        <v>8.5999999999999993E-2</v>
      </c>
      <c r="AD1417" s="14">
        <v>1546.06</v>
      </c>
    </row>
    <row r="1418" spans="1:30" x14ac:dyDescent="0.3">
      <c r="A1418" t="s">
        <v>2028</v>
      </c>
      <c r="B1418" t="s">
        <v>172</v>
      </c>
      <c r="C1418" t="s">
        <v>172</v>
      </c>
      <c r="D1418" t="s">
        <v>172</v>
      </c>
      <c r="E1418" s="2">
        <v>47760</v>
      </c>
      <c r="F1418" s="27">
        <v>0.14465669779289497</v>
      </c>
      <c r="G1418" s="14">
        <v>606.06060606060601</v>
      </c>
      <c r="H1418" s="2">
        <v>49918</v>
      </c>
      <c r="I1418" s="27">
        <v>0.14390608829015306</v>
      </c>
      <c r="J1418" s="14">
        <v>801.81820000000005</v>
      </c>
      <c r="L1418" t="s">
        <v>172</v>
      </c>
      <c r="M1418" t="s">
        <v>172</v>
      </c>
      <c r="N1418" t="s">
        <v>172</v>
      </c>
      <c r="O1418" s="2">
        <v>102918</v>
      </c>
      <c r="P1418" s="27">
        <v>0.13468280483831074</v>
      </c>
      <c r="Q1418" s="14">
        <v>79.393939393939405</v>
      </c>
      <c r="R1418" s="2">
        <v>105873</v>
      </c>
      <c r="S1418" s="27">
        <v>0.13318045333155545</v>
      </c>
      <c r="T1418" s="14">
        <v>50.303031900000001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2037</v>
      </c>
      <c r="B1419" t="s">
        <v>172</v>
      </c>
      <c r="C1419" t="s">
        <v>172</v>
      </c>
      <c r="D1419" t="s">
        <v>172</v>
      </c>
      <c r="E1419" s="2">
        <v>1317</v>
      </c>
      <c r="F1419" s="27">
        <v>3.9889629604950311E-3</v>
      </c>
      <c r="G1419" s="14">
        <v>165.45454545454501</v>
      </c>
      <c r="H1419" s="2">
        <v>1588</v>
      </c>
      <c r="I1419" s="27">
        <v>4.5779652270676518E-3</v>
      </c>
      <c r="J1419" s="14">
        <v>308.48486300000002</v>
      </c>
      <c r="L1419" t="s">
        <v>172</v>
      </c>
      <c r="M1419" t="s">
        <v>172</v>
      </c>
      <c r="N1419" t="s">
        <v>172</v>
      </c>
      <c r="O1419" s="2">
        <v>3025</v>
      </c>
      <c r="P1419" s="27">
        <v>3.958641682075925E-3</v>
      </c>
      <c r="Q1419" s="14">
        <v>263.636363636363</v>
      </c>
      <c r="R1419" s="2">
        <v>3320</v>
      </c>
      <c r="S1419" s="27">
        <v>4.1763160112659901E-3</v>
      </c>
      <c r="T1419" s="14">
        <v>378.18182400000001</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2038</v>
      </c>
      <c r="B1420" t="s">
        <v>172</v>
      </c>
      <c r="C1420" t="s">
        <v>172</v>
      </c>
      <c r="D1420" t="s">
        <v>172</v>
      </c>
      <c r="E1420" s="2">
        <v>46443</v>
      </c>
      <c r="F1420" s="27">
        <v>0.14066773483239994</v>
      </c>
      <c r="G1420" s="14">
        <v>635.75757575757495</v>
      </c>
      <c r="H1420" s="2">
        <v>48330</v>
      </c>
      <c r="I1420" s="27">
        <v>0.1393281230630854</v>
      </c>
      <c r="J1420" s="14">
        <v>830.90909999999997</v>
      </c>
      <c r="L1420" t="s">
        <v>172</v>
      </c>
      <c r="M1420" t="s">
        <v>172</v>
      </c>
      <c r="N1420" t="s">
        <v>172</v>
      </c>
      <c r="O1420" s="2">
        <v>99893</v>
      </c>
      <c r="P1420" s="27">
        <v>0.13072416315623483</v>
      </c>
      <c r="Q1420" s="14">
        <v>287.87878787878702</v>
      </c>
      <c r="R1420" s="2">
        <v>102553</v>
      </c>
      <c r="S1420" s="27">
        <v>0.12900413732028948</v>
      </c>
      <c r="T1420" s="14">
        <v>375.15152</v>
      </c>
      <c r="V1420" t="s">
        <v>172</v>
      </c>
      <c r="W1420" t="s">
        <v>172</v>
      </c>
      <c r="X1420" t="s">
        <v>172</v>
      </c>
      <c r="Y1420" s="2">
        <v>4531863</v>
      </c>
      <c r="Z1420" s="27">
        <v>0.128</v>
      </c>
      <c r="AA1420" s="14">
        <v>1812.73</v>
      </c>
      <c r="AB1420" s="2">
        <v>4562791</v>
      </c>
      <c r="AC1420" s="27">
        <v>0.125</v>
      </c>
      <c r="AD1420" s="14">
        <v>1868.48</v>
      </c>
    </row>
    <row r="1421" spans="1:30" x14ac:dyDescent="0.3">
      <c r="A1421" t="s">
        <v>2029</v>
      </c>
      <c r="B1421" t="s">
        <v>172</v>
      </c>
      <c r="C1421" t="s">
        <v>172</v>
      </c>
      <c r="D1421" t="s">
        <v>172</v>
      </c>
      <c r="E1421" s="2">
        <v>63966</v>
      </c>
      <c r="F1421" s="27">
        <v>0.19374184110176551</v>
      </c>
      <c r="G1421" s="14">
        <v>720</v>
      </c>
      <c r="H1421" s="2">
        <v>65505</v>
      </c>
      <c r="I1421" s="27">
        <v>0.18884106561654063</v>
      </c>
      <c r="J1421" s="14">
        <v>844.24243200000001</v>
      </c>
      <c r="L1421" t="s">
        <v>172</v>
      </c>
      <c r="M1421" t="s">
        <v>172</v>
      </c>
      <c r="N1421" t="s">
        <v>172</v>
      </c>
      <c r="O1421" s="2">
        <v>146233</v>
      </c>
      <c r="P1421" s="27">
        <v>0.19136662780000288</v>
      </c>
      <c r="Q1421" s="14">
        <v>83.636363636363598</v>
      </c>
      <c r="R1421" s="2">
        <v>149066</v>
      </c>
      <c r="S1421" s="27">
        <v>0.18751407305282411</v>
      </c>
      <c r="T1421" s="14">
        <v>64.848489999999998</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2037</v>
      </c>
      <c r="B1422" t="s">
        <v>172</v>
      </c>
      <c r="C1422" t="s">
        <v>172</v>
      </c>
      <c r="D1422" t="s">
        <v>172</v>
      </c>
      <c r="E1422" s="2">
        <v>3196</v>
      </c>
      <c r="F1422" s="27">
        <v>9.6801257568277302E-3</v>
      </c>
      <c r="G1422" s="14">
        <v>252.12121212121201</v>
      </c>
      <c r="H1422" s="2">
        <v>3028</v>
      </c>
      <c r="I1422" s="27">
        <v>8.7292687075320209E-3</v>
      </c>
      <c r="J1422" s="14">
        <v>281.21212800000001</v>
      </c>
      <c r="L1422" t="s">
        <v>172</v>
      </c>
      <c r="M1422" t="s">
        <v>172</v>
      </c>
      <c r="N1422" t="s">
        <v>172</v>
      </c>
      <c r="O1422" s="2">
        <v>7918</v>
      </c>
      <c r="P1422" s="27">
        <v>1.0361826392951131E-2</v>
      </c>
      <c r="Q1422" s="14">
        <v>407.27272727272702</v>
      </c>
      <c r="R1422" s="2">
        <v>7267</v>
      </c>
      <c r="S1422" s="27">
        <v>9.1413519439367315E-3</v>
      </c>
      <c r="T1422" s="14">
        <v>428.48486300000002</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2038</v>
      </c>
      <c r="B1423" t="s">
        <v>172</v>
      </c>
      <c r="C1423" t="s">
        <v>172</v>
      </c>
      <c r="D1423" t="s">
        <v>172</v>
      </c>
      <c r="E1423" s="2">
        <v>60770</v>
      </c>
      <c r="F1423" s="27">
        <v>0.18406171534493776</v>
      </c>
      <c r="G1423" s="14">
        <v>755.75757575757495</v>
      </c>
      <c r="H1423" s="2">
        <v>62477</v>
      </c>
      <c r="I1423" s="27">
        <v>0.18011179690900861</v>
      </c>
      <c r="J1423" s="14">
        <v>828.48486300000002</v>
      </c>
      <c r="L1423" t="s">
        <v>172</v>
      </c>
      <c r="M1423" t="s">
        <v>172</v>
      </c>
      <c r="N1423" t="s">
        <v>172</v>
      </c>
      <c r="O1423" s="2">
        <v>138315</v>
      </c>
      <c r="P1423" s="27">
        <v>0.18100480140705175</v>
      </c>
      <c r="Q1423" s="14">
        <v>408.48484848484799</v>
      </c>
      <c r="R1423" s="2">
        <v>141799</v>
      </c>
      <c r="S1423" s="27">
        <v>0.17837272110888738</v>
      </c>
      <c r="T1423" s="14">
        <v>421.81817599999999</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2030</v>
      </c>
      <c r="B1424" t="s">
        <v>172</v>
      </c>
      <c r="C1424" t="s">
        <v>172</v>
      </c>
      <c r="D1424" t="s">
        <v>172</v>
      </c>
      <c r="E1424" s="2">
        <v>9962</v>
      </c>
      <c r="F1424" s="27">
        <v>3.0173157944154518E-2</v>
      </c>
      <c r="G1424" s="14">
        <v>253.93939393939399</v>
      </c>
      <c r="H1424" s="2">
        <v>12224</v>
      </c>
      <c r="I1424" s="27">
        <v>3.5239953989719755E-2</v>
      </c>
      <c r="J1424" s="14">
        <v>330.30304000000001</v>
      </c>
      <c r="L1424" t="s">
        <v>172</v>
      </c>
      <c r="M1424" t="s">
        <v>172</v>
      </c>
      <c r="N1424" t="s">
        <v>172</v>
      </c>
      <c r="O1424" s="2">
        <v>25599</v>
      </c>
      <c r="P1424" s="27">
        <v>3.3499923444450116E-2</v>
      </c>
      <c r="Q1424" s="14">
        <v>61.212121212121197</v>
      </c>
      <c r="R1424" s="2">
        <v>30817</v>
      </c>
      <c r="S1424" s="27">
        <v>3.8765521240718075E-2</v>
      </c>
      <c r="T1424" s="14">
        <v>48.484848</v>
      </c>
      <c r="V1424" t="s">
        <v>172</v>
      </c>
      <c r="W1424" t="s">
        <v>172</v>
      </c>
      <c r="X1424" t="s">
        <v>172</v>
      </c>
      <c r="Y1424" s="2">
        <v>1427224</v>
      </c>
      <c r="Z1424" s="27">
        <v>0.04</v>
      </c>
      <c r="AA1424" s="14">
        <v>443.64</v>
      </c>
      <c r="AB1424" s="2">
        <v>1735473</v>
      </c>
      <c r="AC1424" s="27">
        <v>4.8000000000000001E-2</v>
      </c>
      <c r="AD1424" s="14">
        <v>575.76</v>
      </c>
    </row>
    <row r="1425" spans="1:31" x14ac:dyDescent="0.3">
      <c r="A1425" t="s">
        <v>2037</v>
      </c>
      <c r="B1425" t="s">
        <v>172</v>
      </c>
      <c r="C1425" t="s">
        <v>172</v>
      </c>
      <c r="D1425" t="s">
        <v>172</v>
      </c>
      <c r="E1425" s="2">
        <v>693</v>
      </c>
      <c r="F1425" s="27">
        <v>2.0989759541556996E-3</v>
      </c>
      <c r="G1425" s="14">
        <v>103.636363636363</v>
      </c>
      <c r="H1425" s="2">
        <v>759</v>
      </c>
      <c r="I1425" s="27">
        <v>2.1880828761614282E-3</v>
      </c>
      <c r="J1425" s="14">
        <v>132.121216</v>
      </c>
      <c r="L1425" t="s">
        <v>172</v>
      </c>
      <c r="M1425" t="s">
        <v>172</v>
      </c>
      <c r="N1425" t="s">
        <v>172</v>
      </c>
      <c r="O1425" s="2">
        <v>1597</v>
      </c>
      <c r="P1425" s="27">
        <v>2.0899010797604139E-3</v>
      </c>
      <c r="Q1425" s="14">
        <v>147.272727272727</v>
      </c>
      <c r="R1425" s="2">
        <v>1757</v>
      </c>
      <c r="S1425" s="27">
        <v>2.2101768770464891E-3</v>
      </c>
      <c r="T1425" s="14">
        <v>186.66667200000001</v>
      </c>
      <c r="V1425" t="s">
        <v>172</v>
      </c>
      <c r="W1425" t="s">
        <v>172</v>
      </c>
      <c r="X1425" t="s">
        <v>172</v>
      </c>
      <c r="Y1425" s="2">
        <v>80853</v>
      </c>
      <c r="Z1425" s="27">
        <v>2E-3</v>
      </c>
      <c r="AA1425" s="14">
        <v>1152.73</v>
      </c>
      <c r="AB1425" s="2">
        <v>87967</v>
      </c>
      <c r="AC1425" s="27">
        <v>2E-3</v>
      </c>
      <c r="AD1425" s="14">
        <v>1367.27</v>
      </c>
    </row>
    <row r="1426" spans="1:31" x14ac:dyDescent="0.3">
      <c r="A1426" t="s">
        <v>2038</v>
      </c>
      <c r="B1426" t="s">
        <v>172</v>
      </c>
      <c r="C1426" t="s">
        <v>172</v>
      </c>
      <c r="D1426" t="s">
        <v>172</v>
      </c>
      <c r="E1426" s="2">
        <v>9269</v>
      </c>
      <c r="F1426" s="27">
        <v>2.8074181989998819E-2</v>
      </c>
      <c r="G1426" s="14">
        <v>231.51515151515099</v>
      </c>
      <c r="H1426" s="2">
        <v>11465</v>
      </c>
      <c r="I1426" s="27">
        <v>3.3051871113558333E-2</v>
      </c>
      <c r="J1426" s="14">
        <v>340</v>
      </c>
      <c r="L1426" t="s">
        <v>172</v>
      </c>
      <c r="M1426" t="s">
        <v>172</v>
      </c>
      <c r="N1426" t="s">
        <v>172</v>
      </c>
      <c r="O1426" s="2">
        <v>24002</v>
      </c>
      <c r="P1426" s="27">
        <v>3.1410022364689705E-2</v>
      </c>
      <c r="Q1426" s="14">
        <v>149.09090909090901</v>
      </c>
      <c r="R1426" s="2">
        <v>29060</v>
      </c>
      <c r="S1426" s="27">
        <v>3.6555344363671582E-2</v>
      </c>
      <c r="T1426" s="14">
        <v>196.363632</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2031</v>
      </c>
      <c r="B1427" t="s">
        <v>172</v>
      </c>
      <c r="C1427" t="s">
        <v>172</v>
      </c>
      <c r="D1427" t="s">
        <v>172</v>
      </c>
      <c r="E1427" s="2">
        <v>7740</v>
      </c>
      <c r="F1427" s="27">
        <v>2.3443108059401321E-2</v>
      </c>
      <c r="G1427" s="14">
        <v>253.333333333333</v>
      </c>
      <c r="H1427" s="2">
        <v>8157</v>
      </c>
      <c r="I1427" s="27">
        <v>2.3515404507047127E-2</v>
      </c>
      <c r="J1427" s="14">
        <v>353.93939999999998</v>
      </c>
      <c r="L1427" t="s">
        <v>172</v>
      </c>
      <c r="M1427" t="s">
        <v>172</v>
      </c>
      <c r="N1427" t="s">
        <v>172</v>
      </c>
      <c r="O1427" s="2">
        <v>18984</v>
      </c>
      <c r="P1427" s="27">
        <v>2.484325741901797E-2</v>
      </c>
      <c r="Q1427" s="14">
        <v>101.818181818181</v>
      </c>
      <c r="R1427" s="2">
        <v>20984</v>
      </c>
      <c r="S1427" s="27">
        <v>2.6396329873616124E-2</v>
      </c>
      <c r="T1427" s="14">
        <v>130.30302399999999</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2037</v>
      </c>
      <c r="B1428" t="s">
        <v>172</v>
      </c>
      <c r="C1428" t="s">
        <v>172</v>
      </c>
      <c r="D1428" t="s">
        <v>172</v>
      </c>
      <c r="E1428" s="2">
        <v>1389</v>
      </c>
      <c r="F1428" s="27">
        <v>4.2070383843034152E-3</v>
      </c>
      <c r="G1428" s="14">
        <v>150.90909090909</v>
      </c>
      <c r="H1428" s="2">
        <v>1316</v>
      </c>
      <c r="I1428" s="27">
        <v>3.79383012520216E-3</v>
      </c>
      <c r="J1428" s="14">
        <v>161.81817599999999</v>
      </c>
      <c r="L1428" t="s">
        <v>172</v>
      </c>
      <c r="M1428" t="s">
        <v>172</v>
      </c>
      <c r="N1428" t="s">
        <v>172</v>
      </c>
      <c r="O1428" s="2">
        <v>3297</v>
      </c>
      <c r="P1428" s="27">
        <v>4.3145922729931653E-3</v>
      </c>
      <c r="Q1428" s="14">
        <v>233.333333333333</v>
      </c>
      <c r="R1428" s="2">
        <v>2958</v>
      </c>
      <c r="S1428" s="27">
        <v>3.720946614856867E-3</v>
      </c>
      <c r="T1428" s="14">
        <v>241.81817599999999</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2038</v>
      </c>
      <c r="B1429" t="s">
        <v>172</v>
      </c>
      <c r="C1429" t="s">
        <v>172</v>
      </c>
      <c r="D1429" t="s">
        <v>172</v>
      </c>
      <c r="E1429" s="2">
        <v>6351</v>
      </c>
      <c r="F1429" s="27">
        <v>1.9236069675097906E-2</v>
      </c>
      <c r="G1429" s="14">
        <v>267.27272727272702</v>
      </c>
      <c r="H1429" s="2">
        <v>6841</v>
      </c>
      <c r="I1429" s="27">
        <v>1.9721574381844967E-2</v>
      </c>
      <c r="J1429" s="14">
        <v>328.48486300000002</v>
      </c>
      <c r="L1429" t="s">
        <v>172</v>
      </c>
      <c r="M1429" t="s">
        <v>172</v>
      </c>
      <c r="N1429" t="s">
        <v>172</v>
      </c>
      <c r="O1429" s="2">
        <v>15687</v>
      </c>
      <c r="P1429" s="27">
        <v>2.0528665146024805E-2</v>
      </c>
      <c r="Q1429" s="14">
        <v>250.30303030303</v>
      </c>
      <c r="R1429" s="2">
        <v>18026</v>
      </c>
      <c r="S1429" s="27">
        <v>2.2675383258759257E-2</v>
      </c>
      <c r="T1429" s="14">
        <v>268.48486300000002</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122" t="s">
        <v>2039</v>
      </c>
      <c r="B1431" s="122"/>
      <c r="C1431" s="122"/>
      <c r="D1431" s="122"/>
      <c r="E1431" s="122"/>
      <c r="F1431" s="122"/>
      <c r="G1431" s="122"/>
      <c r="H1431" s="122"/>
      <c r="I1431" s="122"/>
      <c r="J1431" s="122"/>
      <c r="K1431" s="122"/>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211" t="s">
        <v>1702</v>
      </c>
      <c r="F1432" s="211"/>
      <c r="G1432" s="211" t="s">
        <v>1703</v>
      </c>
      <c r="H1432" s="211" t="s">
        <v>1702</v>
      </c>
      <c r="I1432" s="211"/>
      <c r="J1432" s="211" t="s">
        <v>1703</v>
      </c>
      <c r="K1432" t="s">
        <v>172</v>
      </c>
      <c r="L1432" t="s">
        <v>172</v>
      </c>
      <c r="M1432" t="s">
        <v>172</v>
      </c>
      <c r="N1432" t="s">
        <v>172</v>
      </c>
      <c r="O1432" s="211" t="s">
        <v>1702</v>
      </c>
      <c r="P1432" s="211"/>
      <c r="Q1432" s="211" t="s">
        <v>1703</v>
      </c>
      <c r="R1432" s="211" t="s">
        <v>1702</v>
      </c>
      <c r="S1432" s="211"/>
      <c r="T1432" s="211" t="s">
        <v>1703</v>
      </c>
      <c r="U1432" t="s">
        <v>172</v>
      </c>
      <c r="V1432" t="s">
        <v>172</v>
      </c>
      <c r="W1432" t="s">
        <v>172</v>
      </c>
      <c r="X1432" t="s">
        <v>172</v>
      </c>
      <c r="Y1432" s="211" t="s">
        <v>1702</v>
      </c>
      <c r="Z1432" s="211"/>
      <c r="AA1432" s="211" t="s">
        <v>1703</v>
      </c>
      <c r="AB1432" s="211" t="s">
        <v>1702</v>
      </c>
      <c r="AC1432" s="211"/>
      <c r="AD1432" s="211" t="s">
        <v>1703</v>
      </c>
      <c r="AE1432" t="s">
        <v>172</v>
      </c>
    </row>
    <row r="1433" spans="1:31" x14ac:dyDescent="0.3">
      <c r="A1433" t="s">
        <v>174</v>
      </c>
      <c r="B1433" t="s">
        <v>172</v>
      </c>
      <c r="C1433" t="s">
        <v>172</v>
      </c>
      <c r="D1433" t="s">
        <v>172</v>
      </c>
      <c r="E1433" s="2">
        <v>330161</v>
      </c>
      <c r="F1433" s="27" t="s">
        <v>172</v>
      </c>
      <c r="G1433" s="14">
        <v>696.36363636363603</v>
      </c>
      <c r="H1433" s="2">
        <v>346879</v>
      </c>
      <c r="I1433" s="27" t="s">
        <v>172</v>
      </c>
      <c r="J1433" s="14">
        <v>726.06060000000002</v>
      </c>
      <c r="L1433" t="s">
        <v>172</v>
      </c>
      <c r="M1433" t="s">
        <v>172</v>
      </c>
      <c r="N1433" t="s">
        <v>172</v>
      </c>
      <c r="O1433" s="2">
        <v>764151</v>
      </c>
      <c r="P1433" s="27" t="s">
        <v>172</v>
      </c>
      <c r="Q1433" s="14">
        <v>927.87878787878799</v>
      </c>
      <c r="R1433" s="2">
        <v>794959</v>
      </c>
      <c r="S1433" s="27" t="s">
        <v>172</v>
      </c>
      <c r="T1433" s="14">
        <v>836.96969999999999</v>
      </c>
      <c r="V1433" t="s">
        <v>172</v>
      </c>
      <c r="W1433" t="s">
        <v>172</v>
      </c>
      <c r="X1433" t="s">
        <v>172</v>
      </c>
      <c r="Y1433" s="2">
        <v>35400693</v>
      </c>
      <c r="Z1433" s="27" t="s">
        <v>172</v>
      </c>
      <c r="AA1433" s="14">
        <v>1443.03</v>
      </c>
      <c r="AB1433" s="2">
        <v>36429855</v>
      </c>
      <c r="AC1433" s="27" t="s">
        <v>172</v>
      </c>
      <c r="AD1433" s="14">
        <v>1813.33</v>
      </c>
    </row>
    <row r="1434" spans="1:31" x14ac:dyDescent="0.3">
      <c r="A1434" t="s">
        <v>2024</v>
      </c>
      <c r="B1434" t="s">
        <v>172</v>
      </c>
      <c r="C1434" t="s">
        <v>172</v>
      </c>
      <c r="D1434" t="s">
        <v>172</v>
      </c>
      <c r="E1434" s="2">
        <v>162571</v>
      </c>
      <c r="F1434" s="27">
        <v>0.49239916283267859</v>
      </c>
      <c r="G1434" s="14">
        <v>841.81818181818198</v>
      </c>
      <c r="H1434" s="2">
        <v>170591</v>
      </c>
      <c r="I1434" s="27">
        <v>0.49178820280270641</v>
      </c>
      <c r="J1434" s="14">
        <v>1166.0605499999999</v>
      </c>
      <c r="L1434" t="s">
        <v>172</v>
      </c>
      <c r="M1434" t="s">
        <v>172</v>
      </c>
      <c r="N1434" t="s">
        <v>172</v>
      </c>
      <c r="O1434" s="2">
        <v>380445</v>
      </c>
      <c r="P1434" s="27">
        <v>0.49786625941731411</v>
      </c>
      <c r="Q1434" s="14">
        <v>921.21212121212102</v>
      </c>
      <c r="R1434" s="2">
        <v>395078</v>
      </c>
      <c r="S1434" s="27">
        <v>0.49697908948763397</v>
      </c>
      <c r="T1434" s="14">
        <v>840</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2027</v>
      </c>
      <c r="B1435" t="s">
        <v>172</v>
      </c>
      <c r="C1435" t="s">
        <v>172</v>
      </c>
      <c r="D1435" t="s">
        <v>172</v>
      </c>
      <c r="E1435" s="2">
        <v>40007</v>
      </c>
      <c r="F1435" s="27">
        <v>0.12117421500419492</v>
      </c>
      <c r="G1435" s="14">
        <v>716.36363636363603</v>
      </c>
      <c r="H1435" s="2">
        <v>41760</v>
      </c>
      <c r="I1435" s="27">
        <v>0.12038780093346671</v>
      </c>
      <c r="J1435" s="14">
        <v>780</v>
      </c>
      <c r="L1435" t="s">
        <v>172</v>
      </c>
      <c r="M1435" t="s">
        <v>172</v>
      </c>
      <c r="N1435" t="s">
        <v>172</v>
      </c>
      <c r="O1435" s="2">
        <v>92956</v>
      </c>
      <c r="P1435" s="27">
        <v>0.12164611444596683</v>
      </c>
      <c r="Q1435" s="14">
        <v>55.757575757575701</v>
      </c>
      <c r="R1435" s="2">
        <v>95551</v>
      </c>
      <c r="S1435" s="27">
        <v>0.12019613590134837</v>
      </c>
      <c r="T1435" s="14">
        <v>56.969695999999999</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2040</v>
      </c>
      <c r="B1436" t="s">
        <v>172</v>
      </c>
      <c r="C1436" t="s">
        <v>172</v>
      </c>
      <c r="D1436" t="s">
        <v>172</v>
      </c>
      <c r="E1436" s="2">
        <v>334</v>
      </c>
      <c r="F1436" s="27">
        <v>1.0116276604444497E-3</v>
      </c>
      <c r="G1436" s="14">
        <v>108.484848484848</v>
      </c>
      <c r="H1436" s="2">
        <v>255</v>
      </c>
      <c r="I1436" s="27">
        <v>7.3512665799889876E-4</v>
      </c>
      <c r="J1436" s="14">
        <v>76.969695999999999</v>
      </c>
      <c r="L1436" t="s">
        <v>172</v>
      </c>
      <c r="M1436" t="s">
        <v>172</v>
      </c>
      <c r="N1436" t="s">
        <v>172</v>
      </c>
      <c r="O1436" s="2">
        <v>721</v>
      </c>
      <c r="P1436" s="27">
        <v>9.4353079430636096E-4</v>
      </c>
      <c r="Q1436" s="14">
        <v>137.575757575757</v>
      </c>
      <c r="R1436" s="2">
        <v>536</v>
      </c>
      <c r="S1436" s="27">
        <v>6.7424860904776221E-4</v>
      </c>
      <c r="T1436" s="14">
        <v>112.727272</v>
      </c>
      <c r="V1436" t="s">
        <v>172</v>
      </c>
      <c r="W1436" t="s">
        <v>172</v>
      </c>
      <c r="X1436" t="s">
        <v>172</v>
      </c>
      <c r="Y1436" s="2">
        <v>22047</v>
      </c>
      <c r="Z1436" s="27">
        <v>1E-3</v>
      </c>
      <c r="AA1436" s="14">
        <v>593.33000000000004</v>
      </c>
      <c r="AB1436" s="2">
        <v>19163</v>
      </c>
      <c r="AC1436" s="27">
        <v>1E-3</v>
      </c>
      <c r="AD1436" s="14">
        <v>643.03</v>
      </c>
    </row>
    <row r="1437" spans="1:31" x14ac:dyDescent="0.3">
      <c r="A1437" t="s">
        <v>2041</v>
      </c>
      <c r="B1437" t="s">
        <v>172</v>
      </c>
      <c r="C1437" t="s">
        <v>172</v>
      </c>
      <c r="D1437" t="s">
        <v>172</v>
      </c>
      <c r="E1437" s="2">
        <v>39673</v>
      </c>
      <c r="F1437" s="27">
        <v>0.12016258734375047</v>
      </c>
      <c r="G1437" s="14">
        <v>720.60606060606005</v>
      </c>
      <c r="H1437" s="2">
        <v>41505</v>
      </c>
      <c r="I1437" s="27">
        <v>0.11965267427546782</v>
      </c>
      <c r="J1437" s="14">
        <v>761.21209999999996</v>
      </c>
      <c r="L1437" t="s">
        <v>172</v>
      </c>
      <c r="M1437" t="s">
        <v>172</v>
      </c>
      <c r="N1437" t="s">
        <v>172</v>
      </c>
      <c r="O1437" s="2">
        <v>92235</v>
      </c>
      <c r="P1437" s="27">
        <v>0.12070258365166046</v>
      </c>
      <c r="Q1437" s="14">
        <v>149.09090909090901</v>
      </c>
      <c r="R1437" s="2">
        <v>95015</v>
      </c>
      <c r="S1437" s="27">
        <v>0.11952188729230061</v>
      </c>
      <c r="T1437" s="14">
        <v>124.242424</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2028</v>
      </c>
      <c r="B1438" t="s">
        <v>172</v>
      </c>
      <c r="C1438" t="s">
        <v>172</v>
      </c>
      <c r="D1438" t="s">
        <v>172</v>
      </c>
      <c r="E1438" s="2">
        <v>48250</v>
      </c>
      <c r="F1438" s="27">
        <v>0.14614082220492428</v>
      </c>
      <c r="G1438" s="14">
        <v>801.21212121212102</v>
      </c>
      <c r="H1438" s="2">
        <v>49947</v>
      </c>
      <c r="I1438" s="27">
        <v>0.14398969092969019</v>
      </c>
      <c r="J1438" s="14">
        <v>913.93939999999998</v>
      </c>
      <c r="L1438" t="s">
        <v>172</v>
      </c>
      <c r="M1438" t="s">
        <v>172</v>
      </c>
      <c r="N1438" t="s">
        <v>172</v>
      </c>
      <c r="O1438" s="2">
        <v>108191</v>
      </c>
      <c r="P1438" s="27">
        <v>0.1415832734629674</v>
      </c>
      <c r="Q1438" s="14">
        <v>554.54545454545405</v>
      </c>
      <c r="R1438" s="2">
        <v>110616</v>
      </c>
      <c r="S1438" s="27">
        <v>0.1391467987657225</v>
      </c>
      <c r="T1438" s="14">
        <v>412.72726399999999</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2040</v>
      </c>
      <c r="B1439" t="s">
        <v>172</v>
      </c>
      <c r="C1439" t="s">
        <v>172</v>
      </c>
      <c r="D1439" t="s">
        <v>172</v>
      </c>
      <c r="E1439" s="2">
        <v>690</v>
      </c>
      <c r="F1439" s="27">
        <v>2.0898894781636837E-3</v>
      </c>
      <c r="G1439" s="14">
        <v>122.424242424242</v>
      </c>
      <c r="H1439" s="2">
        <v>570</v>
      </c>
      <c r="I1439" s="27">
        <v>1.6432242943504795E-3</v>
      </c>
      <c r="J1439" s="14">
        <v>130.30302399999999</v>
      </c>
      <c r="L1439" t="s">
        <v>172</v>
      </c>
      <c r="M1439" t="s">
        <v>172</v>
      </c>
      <c r="N1439" t="s">
        <v>172</v>
      </c>
      <c r="O1439" s="2">
        <v>1679</v>
      </c>
      <c r="P1439" s="27">
        <v>2.1972097137869348E-3</v>
      </c>
      <c r="Q1439" s="14">
        <v>232.72727272727201</v>
      </c>
      <c r="R1439" s="2">
        <v>1552</v>
      </c>
      <c r="S1439" s="27">
        <v>1.9523019426159085E-3</v>
      </c>
      <c r="T1439" s="14">
        <v>209.69697600000001</v>
      </c>
      <c r="V1439" t="s">
        <v>172</v>
      </c>
      <c r="W1439" t="s">
        <v>172</v>
      </c>
      <c r="X1439" t="s">
        <v>172</v>
      </c>
      <c r="Y1439" s="2">
        <v>56000</v>
      </c>
      <c r="Z1439" s="27">
        <v>2E-3</v>
      </c>
      <c r="AA1439" s="14">
        <v>1068.48</v>
      </c>
      <c r="AB1439" s="2">
        <v>52801</v>
      </c>
      <c r="AC1439" s="27">
        <v>1E-3</v>
      </c>
      <c r="AD1439" s="14">
        <v>1286.67</v>
      </c>
    </row>
    <row r="1440" spans="1:31" x14ac:dyDescent="0.3">
      <c r="A1440" t="s">
        <v>2041</v>
      </c>
      <c r="B1440" t="s">
        <v>172</v>
      </c>
      <c r="C1440" t="s">
        <v>172</v>
      </c>
      <c r="D1440" t="s">
        <v>172</v>
      </c>
      <c r="E1440" s="2">
        <v>47560</v>
      </c>
      <c r="F1440" s="27">
        <v>0.14405093272676059</v>
      </c>
      <c r="G1440" s="14">
        <v>778.78787878787898</v>
      </c>
      <c r="H1440" s="2">
        <v>49377</v>
      </c>
      <c r="I1440" s="27">
        <v>0.1423464666353397</v>
      </c>
      <c r="J1440" s="14">
        <v>912.12120000000004</v>
      </c>
      <c r="L1440" t="s">
        <v>172</v>
      </c>
      <c r="M1440" t="s">
        <v>172</v>
      </c>
      <c r="N1440" t="s">
        <v>172</v>
      </c>
      <c r="O1440" s="2">
        <v>106512</v>
      </c>
      <c r="P1440" s="27">
        <v>0.13938606374918047</v>
      </c>
      <c r="Q1440" s="14">
        <v>644.84848484848396</v>
      </c>
      <c r="R1440" s="2">
        <v>109064</v>
      </c>
      <c r="S1440" s="27">
        <v>0.13719449682310661</v>
      </c>
      <c r="T1440" s="14">
        <v>448.48486300000002</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2029</v>
      </c>
      <c r="B1441" t="s">
        <v>172</v>
      </c>
      <c r="C1441" t="s">
        <v>172</v>
      </c>
      <c r="D1441" t="s">
        <v>172</v>
      </c>
      <c r="E1441" s="2">
        <v>60702</v>
      </c>
      <c r="F1441" s="27">
        <v>0.18385575522245207</v>
      </c>
      <c r="G1441" s="14">
        <v>672.12121212121201</v>
      </c>
      <c r="H1441" s="2">
        <v>62380</v>
      </c>
      <c r="I1441" s="27">
        <v>0.17983216049400511</v>
      </c>
      <c r="J1441" s="14">
        <v>833.33330000000001</v>
      </c>
      <c r="L1441" t="s">
        <v>172</v>
      </c>
      <c r="M1441" t="s">
        <v>172</v>
      </c>
      <c r="N1441" t="s">
        <v>172</v>
      </c>
      <c r="O1441" s="2">
        <v>142034</v>
      </c>
      <c r="P1441" s="27">
        <v>0.18587164055271799</v>
      </c>
      <c r="Q1441" s="14">
        <v>511.51515151515099</v>
      </c>
      <c r="R1441" s="2">
        <v>144586</v>
      </c>
      <c r="S1441" s="27">
        <v>0.18187856229063384</v>
      </c>
      <c r="T1441" s="14">
        <v>559.39390000000003</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2040</v>
      </c>
      <c r="B1442" t="s">
        <v>172</v>
      </c>
      <c r="C1442" t="s">
        <v>172</v>
      </c>
      <c r="D1442" t="s">
        <v>172</v>
      </c>
      <c r="E1442" s="2">
        <v>3897</v>
      </c>
      <c r="F1442" s="27">
        <v>1.1803332313628805E-2</v>
      </c>
      <c r="G1442" s="14">
        <v>240.60606060606</v>
      </c>
      <c r="H1442" s="2">
        <v>3998</v>
      </c>
      <c r="I1442" s="27">
        <v>1.1525632857567048E-2</v>
      </c>
      <c r="J1442" s="14">
        <v>361.81817599999999</v>
      </c>
      <c r="L1442" t="s">
        <v>172</v>
      </c>
      <c r="M1442" t="s">
        <v>172</v>
      </c>
      <c r="N1442" t="s">
        <v>172</v>
      </c>
      <c r="O1442" s="2">
        <v>11017</v>
      </c>
      <c r="P1442" s="27">
        <v>1.44173075740266E-2</v>
      </c>
      <c r="Q1442" s="14">
        <v>440</v>
      </c>
      <c r="R1442" s="2">
        <v>10757</v>
      </c>
      <c r="S1442" s="27">
        <v>1.353151546180369E-2</v>
      </c>
      <c r="T1442" s="14">
        <v>583.03030000000001</v>
      </c>
      <c r="V1442" t="s">
        <v>172</v>
      </c>
      <c r="W1442" t="s">
        <v>172</v>
      </c>
      <c r="X1442" t="s">
        <v>172</v>
      </c>
      <c r="Y1442" s="2">
        <v>370293</v>
      </c>
      <c r="Z1442" s="27">
        <v>0.01</v>
      </c>
      <c r="AA1442" s="14">
        <v>2784.85</v>
      </c>
      <c r="AB1442" s="2">
        <v>339017</v>
      </c>
      <c r="AC1442" s="27">
        <v>8.9999999999999993E-3</v>
      </c>
      <c r="AD1442" s="14">
        <v>2884.24</v>
      </c>
    </row>
    <row r="1443" spans="1:30" x14ac:dyDescent="0.3">
      <c r="A1443" t="s">
        <v>2041</v>
      </c>
      <c r="B1443" t="s">
        <v>172</v>
      </c>
      <c r="C1443" t="s">
        <v>172</v>
      </c>
      <c r="D1443" t="s">
        <v>172</v>
      </c>
      <c r="E1443" s="2">
        <v>56805</v>
      </c>
      <c r="F1443" s="27">
        <v>0.17205242290882328</v>
      </c>
      <c r="G1443" s="14">
        <v>655.75757575757495</v>
      </c>
      <c r="H1443" s="2">
        <v>58382</v>
      </c>
      <c r="I1443" s="27">
        <v>0.16830652763643805</v>
      </c>
      <c r="J1443" s="14">
        <v>911.51513699999998</v>
      </c>
      <c r="L1443" t="s">
        <v>172</v>
      </c>
      <c r="M1443" t="s">
        <v>172</v>
      </c>
      <c r="N1443" t="s">
        <v>172</v>
      </c>
      <c r="O1443" s="2">
        <v>131017</v>
      </c>
      <c r="P1443" s="27">
        <v>0.17145433297869139</v>
      </c>
      <c r="Q1443" s="14">
        <v>640.60606060606005</v>
      </c>
      <c r="R1443" s="2">
        <v>133829</v>
      </c>
      <c r="S1443" s="27">
        <v>0.16834704682883017</v>
      </c>
      <c r="T1443" s="14">
        <v>758.78790000000004</v>
      </c>
      <c r="V1443" t="s">
        <v>172</v>
      </c>
      <c r="W1443" t="s">
        <v>172</v>
      </c>
      <c r="X1443" t="s">
        <v>172</v>
      </c>
      <c r="Y1443" s="2">
        <v>6824853</v>
      </c>
      <c r="Z1443" s="27">
        <v>0.193</v>
      </c>
      <c r="AA1443" s="14">
        <v>2907.27</v>
      </c>
      <c r="AB1443" s="2">
        <v>6970430</v>
      </c>
      <c r="AC1443" s="27">
        <v>0.191</v>
      </c>
      <c r="AD1443" s="14">
        <v>3454.55</v>
      </c>
    </row>
    <row r="1444" spans="1:30" x14ac:dyDescent="0.3">
      <c r="A1444" t="s">
        <v>2030</v>
      </c>
      <c r="B1444" t="s">
        <v>172</v>
      </c>
      <c r="C1444" t="s">
        <v>172</v>
      </c>
      <c r="D1444" t="s">
        <v>172</v>
      </c>
      <c r="E1444" s="2">
        <v>8712</v>
      </c>
      <c r="F1444" s="27">
        <v>2.6387126280814511E-2</v>
      </c>
      <c r="G1444" s="14">
        <v>315.15151515151501</v>
      </c>
      <c r="H1444" s="2">
        <v>10436</v>
      </c>
      <c r="I1444" s="27">
        <v>3.0085418834809832E-2</v>
      </c>
      <c r="J1444" s="14">
        <v>352.121216</v>
      </c>
      <c r="L1444" t="s">
        <v>172</v>
      </c>
      <c r="M1444" t="s">
        <v>172</v>
      </c>
      <c r="N1444" t="s">
        <v>172</v>
      </c>
      <c r="O1444" s="2">
        <v>23283</v>
      </c>
      <c r="P1444" s="27">
        <v>3.0469108854140083E-2</v>
      </c>
      <c r="Q1444" s="14">
        <v>49.090909090909101</v>
      </c>
      <c r="R1444" s="2">
        <v>27950</v>
      </c>
      <c r="S1444" s="27">
        <v>3.5159045938218197E-2</v>
      </c>
      <c r="T1444" s="14">
        <v>89.090909999999994</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2040</v>
      </c>
      <c r="B1445" t="s">
        <v>172</v>
      </c>
      <c r="C1445" t="s">
        <v>172</v>
      </c>
      <c r="D1445" t="s">
        <v>172</v>
      </c>
      <c r="E1445" s="2">
        <v>1244</v>
      </c>
      <c r="F1445" s="27">
        <v>3.7678587113559748E-3</v>
      </c>
      <c r="G1445" s="14">
        <v>130.90909090909</v>
      </c>
      <c r="H1445" s="2">
        <v>1755</v>
      </c>
      <c r="I1445" s="27">
        <v>5.05940111681595E-3</v>
      </c>
      <c r="J1445" s="14">
        <v>252.121216</v>
      </c>
      <c r="L1445" t="s">
        <v>172</v>
      </c>
      <c r="M1445" t="s">
        <v>172</v>
      </c>
      <c r="N1445" t="s">
        <v>172</v>
      </c>
      <c r="O1445" s="2">
        <v>3834</v>
      </c>
      <c r="P1445" s="27">
        <v>5.0173329616790396E-3</v>
      </c>
      <c r="Q1445" s="14">
        <v>221.81818181818099</v>
      </c>
      <c r="R1445" s="2">
        <v>4776</v>
      </c>
      <c r="S1445" s="27">
        <v>6.0078570089778212E-3</v>
      </c>
      <c r="T1445" s="14">
        <v>323.03030000000001</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2041</v>
      </c>
      <c r="B1446" t="s">
        <v>172</v>
      </c>
      <c r="C1446" t="s">
        <v>172</v>
      </c>
      <c r="D1446" t="s">
        <v>172</v>
      </c>
      <c r="E1446" s="2">
        <v>7468</v>
      </c>
      <c r="F1446" s="27">
        <v>2.2619267569458538E-2</v>
      </c>
      <c r="G1446" s="14">
        <v>289.09090909090901</v>
      </c>
      <c r="H1446" s="2">
        <v>8681</v>
      </c>
      <c r="I1446" s="27">
        <v>2.5026017717993884E-2</v>
      </c>
      <c r="J1446" s="14">
        <v>313.93939999999998</v>
      </c>
      <c r="L1446" t="s">
        <v>172</v>
      </c>
      <c r="M1446" t="s">
        <v>172</v>
      </c>
      <c r="N1446" t="s">
        <v>172</v>
      </c>
      <c r="O1446" s="2">
        <v>19449</v>
      </c>
      <c r="P1446" s="27">
        <v>2.5451775892461045E-2</v>
      </c>
      <c r="Q1446" s="14">
        <v>229.09090909090901</v>
      </c>
      <c r="R1446" s="2">
        <v>23174</v>
      </c>
      <c r="S1446" s="27">
        <v>2.9151188929240377E-2</v>
      </c>
      <c r="T1446" s="14">
        <v>332.121216</v>
      </c>
      <c r="V1446" t="s">
        <v>172</v>
      </c>
      <c r="W1446" t="s">
        <v>172</v>
      </c>
      <c r="X1446" t="s">
        <v>172</v>
      </c>
      <c r="Y1446" s="2">
        <v>1076627</v>
      </c>
      <c r="Z1446" s="27">
        <v>0.03</v>
      </c>
      <c r="AA1446" s="14">
        <v>1683.03</v>
      </c>
      <c r="AB1446" s="2">
        <v>1317315</v>
      </c>
      <c r="AC1446" s="27">
        <v>3.5999999999999997E-2</v>
      </c>
      <c r="AD1446" s="14">
        <v>2100</v>
      </c>
    </row>
    <row r="1447" spans="1:30" x14ac:dyDescent="0.3">
      <c r="A1447" t="s">
        <v>2031</v>
      </c>
      <c r="B1447" t="s">
        <v>172</v>
      </c>
      <c r="C1447" t="s">
        <v>172</v>
      </c>
      <c r="D1447" t="s">
        <v>172</v>
      </c>
      <c r="E1447" s="2">
        <v>4900</v>
      </c>
      <c r="F1447" s="27">
        <v>1.4841244120292826E-2</v>
      </c>
      <c r="G1447" s="14">
        <v>194.54545454545399</v>
      </c>
      <c r="H1447" s="2">
        <v>6068</v>
      </c>
      <c r="I1447" s="27">
        <v>1.749313161073458E-2</v>
      </c>
      <c r="J1447" s="14">
        <v>356.36364700000001</v>
      </c>
      <c r="L1447" t="s">
        <v>172</v>
      </c>
      <c r="M1447" t="s">
        <v>172</v>
      </c>
      <c r="N1447" t="s">
        <v>172</v>
      </c>
      <c r="O1447" s="2">
        <v>13981</v>
      </c>
      <c r="P1447" s="27">
        <v>1.829612210152182E-2</v>
      </c>
      <c r="Q1447" s="14">
        <v>53.3333333333333</v>
      </c>
      <c r="R1447" s="2">
        <v>16375</v>
      </c>
      <c r="S1447" s="27">
        <v>2.0598546591711019E-2</v>
      </c>
      <c r="T1447" s="14">
        <v>86.060609999999997</v>
      </c>
      <c r="V1447" t="s">
        <v>172</v>
      </c>
      <c r="W1447" t="s">
        <v>172</v>
      </c>
      <c r="X1447" t="s">
        <v>172</v>
      </c>
      <c r="Y1447" s="2">
        <v>840432</v>
      </c>
      <c r="Z1447" s="27">
        <v>2.4E-2</v>
      </c>
      <c r="AA1447" s="14">
        <v>598.17999999999995</v>
      </c>
      <c r="AB1447" s="2">
        <v>968078</v>
      </c>
      <c r="AC1447" s="27">
        <v>2.7E-2</v>
      </c>
      <c r="AD1447" s="14">
        <v>536.36</v>
      </c>
    </row>
    <row r="1448" spans="1:30" x14ac:dyDescent="0.3">
      <c r="A1448" t="s">
        <v>2040</v>
      </c>
      <c r="B1448" t="s">
        <v>172</v>
      </c>
      <c r="C1448" t="s">
        <v>172</v>
      </c>
      <c r="D1448" t="s">
        <v>172</v>
      </c>
      <c r="E1448" s="2">
        <v>1538</v>
      </c>
      <c r="F1448" s="27">
        <v>4.6583333585735447E-3</v>
      </c>
      <c r="G1448" s="14">
        <v>150.30303030303</v>
      </c>
      <c r="H1448" s="2">
        <v>1831</v>
      </c>
      <c r="I1448" s="27">
        <v>5.2784976893960143E-3</v>
      </c>
      <c r="J1448" s="14">
        <v>212.72728000000001</v>
      </c>
      <c r="L1448" t="s">
        <v>172</v>
      </c>
      <c r="M1448" t="s">
        <v>172</v>
      </c>
      <c r="N1448" t="s">
        <v>172</v>
      </c>
      <c r="O1448" s="2">
        <v>4405</v>
      </c>
      <c r="P1448" s="27">
        <v>5.7645674742295696E-3</v>
      </c>
      <c r="Q1448" s="14">
        <v>233.93939393939399</v>
      </c>
      <c r="R1448" s="2">
        <v>4841</v>
      </c>
      <c r="S1448" s="27">
        <v>6.0896222320899569E-3</v>
      </c>
      <c r="T1448" s="14">
        <v>326.66665599999999</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2041</v>
      </c>
      <c r="B1449" t="s">
        <v>172</v>
      </c>
      <c r="C1449" t="s">
        <v>172</v>
      </c>
      <c r="D1449" t="s">
        <v>172</v>
      </c>
      <c r="E1449" s="2">
        <v>3362</v>
      </c>
      <c r="F1449" s="27">
        <v>1.0182910761719283E-2</v>
      </c>
      <c r="G1449" s="14">
        <v>168.48484848484799</v>
      </c>
      <c r="H1449" s="2">
        <v>4237</v>
      </c>
      <c r="I1449" s="27">
        <v>1.2214633921338565E-2</v>
      </c>
      <c r="J1449" s="14">
        <v>284.24243200000001</v>
      </c>
      <c r="L1449" t="s">
        <v>172</v>
      </c>
      <c r="M1449" t="s">
        <v>172</v>
      </c>
      <c r="N1449" t="s">
        <v>172</v>
      </c>
      <c r="O1449" s="2">
        <v>9576</v>
      </c>
      <c r="P1449" s="27">
        <v>1.253155462729225E-2</v>
      </c>
      <c r="Q1449" s="14">
        <v>242.42424242424201</v>
      </c>
      <c r="R1449" s="2">
        <v>11534</v>
      </c>
      <c r="S1449" s="27">
        <v>1.4508924359621062E-2</v>
      </c>
      <c r="T1449" s="14">
        <v>329.69695999999999</v>
      </c>
      <c r="V1449" t="s">
        <v>172</v>
      </c>
      <c r="W1449" t="s">
        <v>172</v>
      </c>
      <c r="X1449" t="s">
        <v>172</v>
      </c>
      <c r="Y1449" s="2">
        <v>600519</v>
      </c>
      <c r="Z1449" s="27">
        <v>1.7000000000000001E-2</v>
      </c>
      <c r="AA1449" s="14">
        <v>1679.39</v>
      </c>
      <c r="AB1449" s="2">
        <v>697720</v>
      </c>
      <c r="AC1449" s="27">
        <v>1.9E-2</v>
      </c>
      <c r="AD1449" s="14">
        <v>2270.91</v>
      </c>
    </row>
    <row r="1450" spans="1:30" x14ac:dyDescent="0.3">
      <c r="A1450" t="s">
        <v>2032</v>
      </c>
      <c r="B1450" t="s">
        <v>172</v>
      </c>
      <c r="C1450" t="s">
        <v>172</v>
      </c>
      <c r="D1450" t="s">
        <v>172</v>
      </c>
      <c r="E1450" s="2">
        <v>167590</v>
      </c>
      <c r="F1450" s="27">
        <v>0.50760083716732141</v>
      </c>
      <c r="G1450" s="14">
        <v>988.48484848484804</v>
      </c>
      <c r="H1450" s="2">
        <v>176288</v>
      </c>
      <c r="I1450" s="27">
        <v>0.50821179719729359</v>
      </c>
      <c r="J1450" s="14">
        <v>1167.87878</v>
      </c>
      <c r="L1450" t="s">
        <v>172</v>
      </c>
      <c r="M1450" t="s">
        <v>172</v>
      </c>
      <c r="N1450" t="s">
        <v>172</v>
      </c>
      <c r="O1450" s="2">
        <v>383706</v>
      </c>
      <c r="P1450" s="27">
        <v>0.50213374058268589</v>
      </c>
      <c r="Q1450" s="14">
        <v>145.45454545454501</v>
      </c>
      <c r="R1450" s="2">
        <v>399881</v>
      </c>
      <c r="S1450" s="27">
        <v>0.50302091051236608</v>
      </c>
      <c r="T1450" s="14">
        <v>142.42424</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2027</v>
      </c>
      <c r="B1451" t="s">
        <v>172</v>
      </c>
      <c r="C1451" t="s">
        <v>172</v>
      </c>
      <c r="D1451" t="s">
        <v>172</v>
      </c>
      <c r="E1451" s="2">
        <v>38162</v>
      </c>
      <c r="F1451" s="27">
        <v>0.11558603226910508</v>
      </c>
      <c r="G1451" s="14">
        <v>746.66666666666595</v>
      </c>
      <c r="H1451" s="2">
        <v>40484</v>
      </c>
      <c r="I1451" s="27">
        <v>0.11670928479383301</v>
      </c>
      <c r="J1451" s="14">
        <v>849.69695999999999</v>
      </c>
      <c r="L1451" t="s">
        <v>172</v>
      </c>
      <c r="M1451" t="s">
        <v>172</v>
      </c>
      <c r="N1451" t="s">
        <v>172</v>
      </c>
      <c r="O1451" s="2">
        <v>89972</v>
      </c>
      <c r="P1451" s="27">
        <v>0.11774112708090417</v>
      </c>
      <c r="Q1451" s="14">
        <v>38.181818181818102</v>
      </c>
      <c r="R1451" s="2">
        <v>93141</v>
      </c>
      <c r="S1451" s="27">
        <v>0.11716453301365228</v>
      </c>
      <c r="T1451" s="14">
        <v>29.090910000000001</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2040</v>
      </c>
      <c r="B1452" t="s">
        <v>172</v>
      </c>
      <c r="C1452" t="s">
        <v>172</v>
      </c>
      <c r="D1452" t="s">
        <v>172</v>
      </c>
      <c r="E1452" s="2">
        <v>387</v>
      </c>
      <c r="F1452" s="27">
        <v>1.1721554029700662E-3</v>
      </c>
      <c r="G1452" s="14">
        <v>95.151515151515099</v>
      </c>
      <c r="H1452" s="2">
        <v>225</v>
      </c>
      <c r="I1452" s="27">
        <v>6.4864116882255775E-4</v>
      </c>
      <c r="J1452" s="14">
        <v>82.424239999999998</v>
      </c>
      <c r="L1452" t="s">
        <v>172</v>
      </c>
      <c r="M1452" t="s">
        <v>172</v>
      </c>
      <c r="N1452" t="s">
        <v>172</v>
      </c>
      <c r="O1452" s="2">
        <v>731</v>
      </c>
      <c r="P1452" s="27">
        <v>9.5661721309008301E-4</v>
      </c>
      <c r="Q1452" s="14">
        <v>124.24242424242399</v>
      </c>
      <c r="R1452" s="2">
        <v>541</v>
      </c>
      <c r="S1452" s="27">
        <v>6.8053824159484955E-4</v>
      </c>
      <c r="T1452" s="14">
        <v>125.454544</v>
      </c>
      <c r="V1452" t="s">
        <v>172</v>
      </c>
      <c r="W1452" t="s">
        <v>172</v>
      </c>
      <c r="X1452" t="s">
        <v>172</v>
      </c>
      <c r="Y1452" s="2">
        <v>16986</v>
      </c>
      <c r="Z1452" s="27">
        <v>0</v>
      </c>
      <c r="AA1452" s="14">
        <v>550.91</v>
      </c>
      <c r="AB1452" s="2">
        <v>16086</v>
      </c>
      <c r="AC1452" s="27">
        <v>0</v>
      </c>
      <c r="AD1452" s="14">
        <v>623.03</v>
      </c>
    </row>
    <row r="1453" spans="1:30" x14ac:dyDescent="0.3">
      <c r="A1453" t="s">
        <v>2041</v>
      </c>
      <c r="B1453" t="s">
        <v>172</v>
      </c>
      <c r="C1453" t="s">
        <v>172</v>
      </c>
      <c r="D1453" t="s">
        <v>172</v>
      </c>
      <c r="E1453" s="2">
        <v>37775</v>
      </c>
      <c r="F1453" s="27">
        <v>0.11441387686613501</v>
      </c>
      <c r="G1453" s="14">
        <v>735.75757575757495</v>
      </c>
      <c r="H1453" s="2">
        <v>40259</v>
      </c>
      <c r="I1453" s="27">
        <v>0.11606064362501045</v>
      </c>
      <c r="J1453" s="14">
        <v>857.57574499999998</v>
      </c>
      <c r="L1453" t="s">
        <v>172</v>
      </c>
      <c r="M1453" t="s">
        <v>172</v>
      </c>
      <c r="N1453" t="s">
        <v>172</v>
      </c>
      <c r="O1453" s="2">
        <v>89241</v>
      </c>
      <c r="P1453" s="27">
        <v>0.11678450986781408</v>
      </c>
      <c r="Q1453" s="14">
        <v>132.12121212121201</v>
      </c>
      <c r="R1453" s="2">
        <v>92600</v>
      </c>
      <c r="S1453" s="27">
        <v>0.11648399477205743</v>
      </c>
      <c r="T1453" s="14">
        <v>125.454544</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2028</v>
      </c>
      <c r="B1454" t="s">
        <v>172</v>
      </c>
      <c r="C1454" t="s">
        <v>172</v>
      </c>
      <c r="D1454" t="s">
        <v>172</v>
      </c>
      <c r="E1454" s="2">
        <v>47760</v>
      </c>
      <c r="F1454" s="27">
        <v>0.14465669779289497</v>
      </c>
      <c r="G1454" s="14">
        <v>606.06060606060601</v>
      </c>
      <c r="H1454" s="2">
        <v>49918</v>
      </c>
      <c r="I1454" s="27">
        <v>0.14390608829015306</v>
      </c>
      <c r="J1454" s="14">
        <v>801.81820000000005</v>
      </c>
      <c r="L1454" t="s">
        <v>172</v>
      </c>
      <c r="M1454" t="s">
        <v>172</v>
      </c>
      <c r="N1454" t="s">
        <v>172</v>
      </c>
      <c r="O1454" s="2">
        <v>102918</v>
      </c>
      <c r="P1454" s="27">
        <v>0.13468280483831074</v>
      </c>
      <c r="Q1454" s="14">
        <v>79.393939393939405</v>
      </c>
      <c r="R1454" s="2">
        <v>105873</v>
      </c>
      <c r="S1454" s="27">
        <v>0.13318045333155545</v>
      </c>
      <c r="T1454" s="14">
        <v>50.303031900000001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2040</v>
      </c>
      <c r="B1455" t="s">
        <v>172</v>
      </c>
      <c r="C1455" t="s">
        <v>172</v>
      </c>
      <c r="D1455" t="s">
        <v>172</v>
      </c>
      <c r="E1455" s="2">
        <v>783</v>
      </c>
      <c r="F1455" s="27">
        <v>2.3715702339161802E-3</v>
      </c>
      <c r="G1455" s="14">
        <v>132.72727272727201</v>
      </c>
      <c r="H1455" s="2">
        <v>601</v>
      </c>
      <c r="I1455" s="27">
        <v>1.732592633166032E-3</v>
      </c>
      <c r="J1455" s="14">
        <v>196.96969999999999</v>
      </c>
      <c r="L1455" t="s">
        <v>172</v>
      </c>
      <c r="M1455" t="s">
        <v>172</v>
      </c>
      <c r="N1455" t="s">
        <v>172</v>
      </c>
      <c r="O1455" s="2">
        <v>1739</v>
      </c>
      <c r="P1455" s="27">
        <v>2.2757282264892673E-3</v>
      </c>
      <c r="Q1455" s="14">
        <v>227.87878787878699</v>
      </c>
      <c r="R1455" s="2">
        <v>1542</v>
      </c>
      <c r="S1455" s="27">
        <v>1.9397226775217339E-3</v>
      </c>
      <c r="T1455" s="14">
        <v>258.18182400000001</v>
      </c>
      <c r="V1455" t="s">
        <v>172</v>
      </c>
      <c r="W1455" t="s">
        <v>172</v>
      </c>
      <c r="X1455" t="s">
        <v>172</v>
      </c>
      <c r="Y1455" s="2">
        <v>50301</v>
      </c>
      <c r="Z1455" s="27">
        <v>1E-3</v>
      </c>
      <c r="AA1455" s="14">
        <v>1016.36</v>
      </c>
      <c r="AB1455" s="2">
        <v>48072</v>
      </c>
      <c r="AC1455" s="27">
        <v>1E-3</v>
      </c>
      <c r="AD1455" s="14">
        <v>1077.58</v>
      </c>
    </row>
    <row r="1456" spans="1:30" x14ac:dyDescent="0.3">
      <c r="A1456" t="s">
        <v>2041</v>
      </c>
      <c r="B1456" t="s">
        <v>172</v>
      </c>
      <c r="C1456" t="s">
        <v>172</v>
      </c>
      <c r="D1456" t="s">
        <v>172</v>
      </c>
      <c r="E1456" s="2">
        <v>46977</v>
      </c>
      <c r="F1456" s="27">
        <v>0.14228512755897879</v>
      </c>
      <c r="G1456" s="14">
        <v>617.57575757575705</v>
      </c>
      <c r="H1456" s="2">
        <v>49317</v>
      </c>
      <c r="I1456" s="27">
        <v>0.14217349565698703</v>
      </c>
      <c r="J1456" s="14">
        <v>807.87879999999996</v>
      </c>
      <c r="L1456" t="s">
        <v>172</v>
      </c>
      <c r="M1456" t="s">
        <v>172</v>
      </c>
      <c r="N1456" t="s">
        <v>172</v>
      </c>
      <c r="O1456" s="2">
        <v>101179</v>
      </c>
      <c r="P1456" s="27">
        <v>0.13240707661182149</v>
      </c>
      <c r="Q1456" s="14">
        <v>233.333333333333</v>
      </c>
      <c r="R1456" s="2">
        <v>104331</v>
      </c>
      <c r="S1456" s="27">
        <v>0.13124073065403374</v>
      </c>
      <c r="T1456" s="14">
        <v>257.57574499999998</v>
      </c>
      <c r="V1456" t="s">
        <v>172</v>
      </c>
      <c r="W1456" t="s">
        <v>172</v>
      </c>
      <c r="X1456" t="s">
        <v>172</v>
      </c>
      <c r="Y1456" s="2">
        <v>4587143</v>
      </c>
      <c r="Z1456" s="27">
        <v>0.13</v>
      </c>
      <c r="AA1456" s="14">
        <v>1326.06</v>
      </c>
      <c r="AB1456" s="2">
        <v>4642707</v>
      </c>
      <c r="AC1456" s="27">
        <v>0.127</v>
      </c>
      <c r="AD1456" s="14">
        <v>1306.06</v>
      </c>
    </row>
    <row r="1457" spans="1:31" x14ac:dyDescent="0.3">
      <c r="A1457" t="s">
        <v>2029</v>
      </c>
      <c r="B1457" t="s">
        <v>172</v>
      </c>
      <c r="C1457" t="s">
        <v>172</v>
      </c>
      <c r="D1457" t="s">
        <v>172</v>
      </c>
      <c r="E1457" s="2">
        <v>63966</v>
      </c>
      <c r="F1457" s="27">
        <v>0.19374184110176551</v>
      </c>
      <c r="G1457" s="14">
        <v>720</v>
      </c>
      <c r="H1457" s="2">
        <v>65505</v>
      </c>
      <c r="I1457" s="27">
        <v>0.18884106561654063</v>
      </c>
      <c r="J1457" s="14">
        <v>844.24243200000001</v>
      </c>
      <c r="L1457" t="s">
        <v>172</v>
      </c>
      <c r="M1457" t="s">
        <v>172</v>
      </c>
      <c r="N1457" t="s">
        <v>172</v>
      </c>
      <c r="O1457" s="2">
        <v>146233</v>
      </c>
      <c r="P1457" s="27">
        <v>0.19136662780000288</v>
      </c>
      <c r="Q1457" s="14">
        <v>83.636363636363598</v>
      </c>
      <c r="R1457" s="2">
        <v>149066</v>
      </c>
      <c r="S1457" s="27">
        <v>0.18751407305282411</v>
      </c>
      <c r="T1457" s="14">
        <v>64.848489999999998</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2040</v>
      </c>
      <c r="B1458" t="s">
        <v>172</v>
      </c>
      <c r="C1458" t="s">
        <v>172</v>
      </c>
      <c r="D1458" t="s">
        <v>172</v>
      </c>
      <c r="E1458" s="2">
        <v>4796</v>
      </c>
      <c r="F1458" s="27">
        <v>1.4526246285902938E-2</v>
      </c>
      <c r="G1458" s="14">
        <v>332.72727272727201</v>
      </c>
      <c r="H1458" s="2">
        <v>4971</v>
      </c>
      <c r="I1458" s="27">
        <v>1.4330645556519708E-2</v>
      </c>
      <c r="J1458" s="14">
        <v>335.15152</v>
      </c>
      <c r="L1458" t="s">
        <v>172</v>
      </c>
      <c r="M1458" t="s">
        <v>172</v>
      </c>
      <c r="N1458" t="s">
        <v>172</v>
      </c>
      <c r="O1458" s="2">
        <v>12766</v>
      </c>
      <c r="P1458" s="27">
        <v>1.6706122219299589E-2</v>
      </c>
      <c r="Q1458" s="14">
        <v>526.66666666666595</v>
      </c>
      <c r="R1458" s="2">
        <v>12215</v>
      </c>
      <c r="S1458" s="27">
        <v>1.5365572312534357E-2</v>
      </c>
      <c r="T1458" s="14">
        <v>509.69695999999999</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2041</v>
      </c>
      <c r="B1459" t="s">
        <v>172</v>
      </c>
      <c r="C1459" t="s">
        <v>172</v>
      </c>
      <c r="D1459" t="s">
        <v>172</v>
      </c>
      <c r="E1459" s="2">
        <v>59170</v>
      </c>
      <c r="F1459" s="27">
        <v>0.17921559481586258</v>
      </c>
      <c r="G1459" s="14">
        <v>766.66666666666595</v>
      </c>
      <c r="H1459" s="2">
        <v>60534</v>
      </c>
      <c r="I1459" s="27">
        <v>0.17451042006002093</v>
      </c>
      <c r="J1459" s="14">
        <v>824.24243200000001</v>
      </c>
      <c r="L1459" t="s">
        <v>172</v>
      </c>
      <c r="M1459" t="s">
        <v>172</v>
      </c>
      <c r="N1459" t="s">
        <v>172</v>
      </c>
      <c r="O1459" s="2">
        <v>133467</v>
      </c>
      <c r="P1459" s="27">
        <v>0.17466050558070328</v>
      </c>
      <c r="Q1459" s="14">
        <v>534.54545454545405</v>
      </c>
      <c r="R1459" s="2">
        <v>136851</v>
      </c>
      <c r="S1459" s="27">
        <v>0.17214850074028976</v>
      </c>
      <c r="T1459" s="14">
        <v>507.27273600000001</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2030</v>
      </c>
      <c r="B1460" t="s">
        <v>172</v>
      </c>
      <c r="C1460" t="s">
        <v>172</v>
      </c>
      <c r="D1460" t="s">
        <v>172</v>
      </c>
      <c r="E1460" s="2">
        <v>9962</v>
      </c>
      <c r="F1460" s="27">
        <v>3.0173157944154518E-2</v>
      </c>
      <c r="G1460" s="14">
        <v>253.93939393939399</v>
      </c>
      <c r="H1460" s="2">
        <v>12224</v>
      </c>
      <c r="I1460" s="27">
        <v>3.5239953989719755E-2</v>
      </c>
      <c r="J1460" s="14">
        <v>330.30304000000001</v>
      </c>
      <c r="L1460" t="s">
        <v>172</v>
      </c>
      <c r="M1460" t="s">
        <v>172</v>
      </c>
      <c r="N1460" t="s">
        <v>172</v>
      </c>
      <c r="O1460" s="2">
        <v>25599</v>
      </c>
      <c r="P1460" s="27">
        <v>3.3499923444450116E-2</v>
      </c>
      <c r="Q1460" s="14">
        <v>61.212121212121197</v>
      </c>
      <c r="R1460" s="2">
        <v>30817</v>
      </c>
      <c r="S1460" s="27">
        <v>3.8765521240718075E-2</v>
      </c>
      <c r="T1460" s="14">
        <v>48.484848</v>
      </c>
      <c r="V1460" t="s">
        <v>172</v>
      </c>
      <c r="W1460" t="s">
        <v>172</v>
      </c>
      <c r="X1460" t="s">
        <v>172</v>
      </c>
      <c r="Y1460" s="2">
        <v>1427224</v>
      </c>
      <c r="Z1460" s="27">
        <v>0.04</v>
      </c>
      <c r="AA1460" s="14">
        <v>443.64</v>
      </c>
      <c r="AB1460" s="2">
        <v>1735473</v>
      </c>
      <c r="AC1460" s="27">
        <v>4.8000000000000001E-2</v>
      </c>
      <c r="AD1460" s="14">
        <v>575.76</v>
      </c>
    </row>
    <row r="1461" spans="1:31" x14ac:dyDescent="0.3">
      <c r="A1461" t="s">
        <v>2040</v>
      </c>
      <c r="B1461" t="s">
        <v>172</v>
      </c>
      <c r="C1461" t="s">
        <v>172</v>
      </c>
      <c r="D1461" t="s">
        <v>172</v>
      </c>
      <c r="E1461" s="2">
        <v>2282</v>
      </c>
      <c r="F1461" s="27">
        <v>6.9117794045935165E-3</v>
      </c>
      <c r="G1461" s="14">
        <v>190.30303030303</v>
      </c>
      <c r="H1461" s="2">
        <v>2776</v>
      </c>
      <c r="I1461" s="27">
        <v>8.0027905984507569E-3</v>
      </c>
      <c r="J1461" s="14">
        <v>235.75756799999999</v>
      </c>
      <c r="L1461" t="s">
        <v>172</v>
      </c>
      <c r="M1461" t="s">
        <v>172</v>
      </c>
      <c r="N1461" t="s">
        <v>172</v>
      </c>
      <c r="O1461" s="2">
        <v>5787</v>
      </c>
      <c r="P1461" s="27">
        <v>7.5731105501399588E-3</v>
      </c>
      <c r="Q1461" s="14">
        <v>264.84848484848402</v>
      </c>
      <c r="R1461" s="2">
        <v>6728</v>
      </c>
      <c r="S1461" s="27">
        <v>8.4633295553607161E-3</v>
      </c>
      <c r="T1461" s="14">
        <v>338.18182400000001</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2041</v>
      </c>
      <c r="B1462" t="s">
        <v>172</v>
      </c>
      <c r="C1462" t="s">
        <v>172</v>
      </c>
      <c r="D1462" t="s">
        <v>172</v>
      </c>
      <c r="E1462" s="2">
        <v>7680</v>
      </c>
      <c r="F1462" s="27">
        <v>2.3261378539561003E-2</v>
      </c>
      <c r="G1462" s="14">
        <v>221.21212121212099</v>
      </c>
      <c r="H1462" s="2">
        <v>9448</v>
      </c>
      <c r="I1462" s="27">
        <v>2.7237163391269002E-2</v>
      </c>
      <c r="J1462" s="14">
        <v>340.60604899999998</v>
      </c>
      <c r="L1462" t="s">
        <v>172</v>
      </c>
      <c r="M1462" t="s">
        <v>172</v>
      </c>
      <c r="N1462" t="s">
        <v>172</v>
      </c>
      <c r="O1462" s="2">
        <v>19812</v>
      </c>
      <c r="P1462" s="27">
        <v>2.5926812894310158E-2</v>
      </c>
      <c r="Q1462" s="14">
        <v>267.27272727272702</v>
      </c>
      <c r="R1462" s="2">
        <v>24089</v>
      </c>
      <c r="S1462" s="27">
        <v>3.0302191685357357E-2</v>
      </c>
      <c r="T1462" s="14">
        <v>343.63635299999999</v>
      </c>
      <c r="V1462" t="s">
        <v>172</v>
      </c>
      <c r="W1462" t="s">
        <v>172</v>
      </c>
      <c r="X1462" t="s">
        <v>172</v>
      </c>
      <c r="Y1462" s="2">
        <v>1188597</v>
      </c>
      <c r="Z1462" s="27">
        <v>3.4000000000000002E-2</v>
      </c>
      <c r="AA1462" s="14">
        <v>1563.03</v>
      </c>
      <c r="AB1462" s="2">
        <v>1466875</v>
      </c>
      <c r="AC1462" s="27">
        <v>0.04</v>
      </c>
      <c r="AD1462" s="14">
        <v>2317.58</v>
      </c>
    </row>
    <row r="1463" spans="1:31" x14ac:dyDescent="0.3">
      <c r="A1463" t="s">
        <v>2031</v>
      </c>
      <c r="B1463" t="s">
        <v>172</v>
      </c>
      <c r="C1463" t="s">
        <v>172</v>
      </c>
      <c r="D1463" t="s">
        <v>172</v>
      </c>
      <c r="E1463" s="2">
        <v>7740</v>
      </c>
      <c r="F1463" s="27">
        <v>2.3443108059401321E-2</v>
      </c>
      <c r="G1463" s="14">
        <v>253.333333333333</v>
      </c>
      <c r="H1463" s="2">
        <v>8157</v>
      </c>
      <c r="I1463" s="27">
        <v>2.3515404507047127E-2</v>
      </c>
      <c r="J1463" s="14">
        <v>353.93939999999998</v>
      </c>
      <c r="L1463" t="s">
        <v>172</v>
      </c>
      <c r="M1463" t="s">
        <v>172</v>
      </c>
      <c r="N1463" t="s">
        <v>172</v>
      </c>
      <c r="O1463" s="2">
        <v>18984</v>
      </c>
      <c r="P1463" s="27">
        <v>2.484325741901797E-2</v>
      </c>
      <c r="Q1463" s="14">
        <v>101.818181818181</v>
      </c>
      <c r="R1463" s="2">
        <v>20984</v>
      </c>
      <c r="S1463" s="27">
        <v>2.6396329873616124E-2</v>
      </c>
      <c r="T1463" s="14">
        <v>130.30302399999999</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2040</v>
      </c>
      <c r="B1464" t="s">
        <v>172</v>
      </c>
      <c r="C1464" t="s">
        <v>172</v>
      </c>
      <c r="D1464" t="s">
        <v>172</v>
      </c>
      <c r="E1464" s="2">
        <v>3314</v>
      </c>
      <c r="F1464" s="27">
        <v>1.0037527145847026E-2</v>
      </c>
      <c r="G1464" s="14">
        <v>196.363636363636</v>
      </c>
      <c r="H1464" s="2">
        <v>3495</v>
      </c>
      <c r="I1464" s="27">
        <v>1.007555948904373E-2</v>
      </c>
      <c r="J1464" s="14">
        <v>255.15152</v>
      </c>
      <c r="L1464" t="s">
        <v>172</v>
      </c>
      <c r="M1464" t="s">
        <v>172</v>
      </c>
      <c r="N1464" t="s">
        <v>172</v>
      </c>
      <c r="O1464" s="2">
        <v>7855</v>
      </c>
      <c r="P1464" s="27">
        <v>1.0279381954613682E-2</v>
      </c>
      <c r="Q1464" s="14">
        <v>284.24242424242402</v>
      </c>
      <c r="R1464" s="2">
        <v>7992</v>
      </c>
      <c r="S1464" s="27">
        <v>1.0053348663264395E-2</v>
      </c>
      <c r="T1464" s="14">
        <v>330.30304000000001</v>
      </c>
      <c r="V1464" t="s">
        <v>172</v>
      </c>
      <c r="W1464" t="s">
        <v>172</v>
      </c>
      <c r="X1464" t="s">
        <v>172</v>
      </c>
      <c r="Y1464" s="2">
        <v>467412</v>
      </c>
      <c r="Z1464" s="27">
        <v>1.2999999999999999E-2</v>
      </c>
      <c r="AA1464" s="14">
        <v>2248</v>
      </c>
      <c r="AB1464" s="2">
        <v>502760</v>
      </c>
      <c r="AC1464" s="27">
        <v>1.4E-2</v>
      </c>
      <c r="AD1464" s="14">
        <v>2773.33</v>
      </c>
    </row>
    <row r="1465" spans="1:31" x14ac:dyDescent="0.3">
      <c r="A1465" t="s">
        <v>2041</v>
      </c>
      <c r="B1465" t="s">
        <v>172</v>
      </c>
      <c r="C1465" t="s">
        <v>172</v>
      </c>
      <c r="D1465" t="s">
        <v>172</v>
      </c>
      <c r="E1465" s="2">
        <v>4426</v>
      </c>
      <c r="F1465" s="27">
        <v>1.3405580913554297E-2</v>
      </c>
      <c r="G1465" s="14">
        <v>236.969696969697</v>
      </c>
      <c r="H1465" s="2">
        <v>4662</v>
      </c>
      <c r="I1465" s="27">
        <v>1.3439845018003396E-2</v>
      </c>
      <c r="J1465" s="14">
        <v>285.45455900000002</v>
      </c>
      <c r="L1465" t="s">
        <v>172</v>
      </c>
      <c r="M1465" t="s">
        <v>172</v>
      </c>
      <c r="N1465" t="s">
        <v>172</v>
      </c>
      <c r="O1465" s="2">
        <v>11129</v>
      </c>
      <c r="P1465" s="27">
        <v>1.4563875464404286E-2</v>
      </c>
      <c r="Q1465" s="14">
        <v>285.45454545454498</v>
      </c>
      <c r="R1465" s="2">
        <v>12992</v>
      </c>
      <c r="S1465" s="27">
        <v>1.6342981210351729E-2</v>
      </c>
      <c r="T1465" s="14">
        <v>329.69695999999999</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122" t="s">
        <v>2042</v>
      </c>
      <c r="B1467" s="122"/>
      <c r="C1467" s="122"/>
      <c r="D1467" s="122"/>
      <c r="E1467" s="122"/>
      <c r="F1467" s="122"/>
      <c r="G1467" s="122"/>
      <c r="H1467" s="122"/>
      <c r="I1467" s="122"/>
      <c r="J1467" s="122"/>
      <c r="K1467" s="122"/>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211" t="s">
        <v>1702</v>
      </c>
      <c r="F1468" s="211"/>
      <c r="G1468" s="211" t="s">
        <v>1703</v>
      </c>
      <c r="H1468" s="211" t="s">
        <v>1702</v>
      </c>
      <c r="I1468" s="211"/>
      <c r="J1468" s="211" t="s">
        <v>1703</v>
      </c>
      <c r="K1468" t="s">
        <v>172</v>
      </c>
      <c r="L1468" t="s">
        <v>172</v>
      </c>
      <c r="M1468" t="s">
        <v>172</v>
      </c>
      <c r="N1468" t="s">
        <v>172</v>
      </c>
      <c r="O1468" s="211" t="s">
        <v>1702</v>
      </c>
      <c r="P1468" s="211"/>
      <c r="Q1468" s="211" t="s">
        <v>1703</v>
      </c>
      <c r="R1468" s="211" t="s">
        <v>1702</v>
      </c>
      <c r="S1468" s="211"/>
      <c r="T1468" s="211" t="s">
        <v>1703</v>
      </c>
      <c r="U1468" t="s">
        <v>172</v>
      </c>
      <c r="V1468" t="s">
        <v>172</v>
      </c>
      <c r="W1468" t="s">
        <v>172</v>
      </c>
      <c r="X1468" t="s">
        <v>172</v>
      </c>
      <c r="Y1468" s="211" t="s">
        <v>1702</v>
      </c>
      <c r="Z1468" s="211"/>
      <c r="AA1468" s="211" t="s">
        <v>1703</v>
      </c>
      <c r="AB1468" s="211" t="s">
        <v>1702</v>
      </c>
      <c r="AC1468" s="211"/>
      <c r="AD1468" s="211" t="s">
        <v>1703</v>
      </c>
      <c r="AE1468" t="s">
        <v>172</v>
      </c>
    </row>
    <row r="1469" spans="1:31" x14ac:dyDescent="0.3">
      <c r="A1469" t="s">
        <v>174</v>
      </c>
      <c r="B1469" t="s">
        <v>172</v>
      </c>
      <c r="C1469" t="s">
        <v>172</v>
      </c>
      <c r="D1469" t="s">
        <v>172</v>
      </c>
      <c r="E1469" s="2">
        <v>330161</v>
      </c>
      <c r="F1469" s="27" t="s">
        <v>172</v>
      </c>
      <c r="G1469" s="14">
        <v>696.36363636363603</v>
      </c>
      <c r="H1469" s="2">
        <v>346879</v>
      </c>
      <c r="I1469" s="27" t="s">
        <v>172</v>
      </c>
      <c r="J1469" s="14">
        <v>726.06060000000002</v>
      </c>
      <c r="L1469" t="s">
        <v>172</v>
      </c>
      <c r="M1469" t="s">
        <v>172</v>
      </c>
      <c r="N1469" t="s">
        <v>172</v>
      </c>
      <c r="O1469" s="2">
        <v>764151</v>
      </c>
      <c r="P1469" s="27" t="s">
        <v>172</v>
      </c>
      <c r="Q1469" s="14">
        <v>927.87878787878799</v>
      </c>
      <c r="R1469" s="2">
        <v>794959</v>
      </c>
      <c r="S1469" s="27" t="s">
        <v>172</v>
      </c>
      <c r="T1469" s="14">
        <v>836.96969999999999</v>
      </c>
      <c r="V1469" t="s">
        <v>172</v>
      </c>
      <c r="W1469" t="s">
        <v>172</v>
      </c>
      <c r="X1469" t="s">
        <v>172</v>
      </c>
      <c r="Y1469" s="2">
        <v>35400693</v>
      </c>
      <c r="Z1469" s="27" t="s">
        <v>172</v>
      </c>
      <c r="AA1469" s="14">
        <v>1443.03</v>
      </c>
      <c r="AB1469" s="2">
        <v>36429855</v>
      </c>
      <c r="AC1469" s="27" t="s">
        <v>172</v>
      </c>
      <c r="AD1469" s="14">
        <v>1813.33</v>
      </c>
    </row>
    <row r="1470" spans="1:31" x14ac:dyDescent="0.3">
      <c r="A1470" t="s">
        <v>2024</v>
      </c>
      <c r="B1470" t="s">
        <v>172</v>
      </c>
      <c r="C1470" t="s">
        <v>172</v>
      </c>
      <c r="D1470" t="s">
        <v>172</v>
      </c>
      <c r="E1470" s="2">
        <v>162571</v>
      </c>
      <c r="F1470" s="27">
        <v>0.49239916283267859</v>
      </c>
      <c r="G1470" s="14">
        <v>841.81818181818198</v>
      </c>
      <c r="H1470" s="2">
        <v>170591</v>
      </c>
      <c r="I1470" s="27">
        <v>0.49178820280270641</v>
      </c>
      <c r="J1470" s="14">
        <v>1166.0605499999999</v>
      </c>
      <c r="L1470" t="s">
        <v>172</v>
      </c>
      <c r="M1470" t="s">
        <v>172</v>
      </c>
      <c r="N1470" t="s">
        <v>172</v>
      </c>
      <c r="O1470" s="2">
        <v>380445</v>
      </c>
      <c r="P1470" s="27">
        <v>0.49786625941731411</v>
      </c>
      <c r="Q1470" s="14">
        <v>921.21212121212102</v>
      </c>
      <c r="R1470" s="2">
        <v>395078</v>
      </c>
      <c r="S1470" s="27">
        <v>0.49697908948763397</v>
      </c>
      <c r="T1470" s="14">
        <v>840</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2027</v>
      </c>
      <c r="B1471" t="s">
        <v>172</v>
      </c>
      <c r="C1471" t="s">
        <v>172</v>
      </c>
      <c r="D1471" t="s">
        <v>172</v>
      </c>
      <c r="E1471" s="2">
        <v>40007</v>
      </c>
      <c r="F1471" s="27">
        <v>0.12117421500419492</v>
      </c>
      <c r="G1471" s="14">
        <v>716.36363636363603</v>
      </c>
      <c r="H1471" s="2">
        <v>41760</v>
      </c>
      <c r="I1471" s="27">
        <v>0.12038780093346671</v>
      </c>
      <c r="J1471" s="14">
        <v>780</v>
      </c>
      <c r="L1471" t="s">
        <v>172</v>
      </c>
      <c r="M1471" t="s">
        <v>172</v>
      </c>
      <c r="N1471" t="s">
        <v>172</v>
      </c>
      <c r="O1471" s="2">
        <v>92956</v>
      </c>
      <c r="P1471" s="27">
        <v>0.12164611444596683</v>
      </c>
      <c r="Q1471" s="14">
        <v>55.757575757575701</v>
      </c>
      <c r="R1471" s="2">
        <v>95551</v>
      </c>
      <c r="S1471" s="27">
        <v>0.12019613590134837</v>
      </c>
      <c r="T1471" s="14">
        <v>56.969695999999999</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2043</v>
      </c>
      <c r="B1472" t="s">
        <v>172</v>
      </c>
      <c r="C1472" t="s">
        <v>172</v>
      </c>
      <c r="D1472" t="s">
        <v>172</v>
      </c>
      <c r="E1472" s="2">
        <v>332</v>
      </c>
      <c r="F1472" s="27">
        <v>1.0055700097831059E-3</v>
      </c>
      <c r="G1472" s="14">
        <v>100</v>
      </c>
      <c r="H1472" s="2">
        <v>545</v>
      </c>
      <c r="I1472" s="27">
        <v>1.5711530533701955E-3</v>
      </c>
      <c r="J1472" s="14">
        <v>149.69697600000001</v>
      </c>
      <c r="L1472" t="s">
        <v>172</v>
      </c>
      <c r="M1472" t="s">
        <v>172</v>
      </c>
      <c r="N1472" t="s">
        <v>172</v>
      </c>
      <c r="O1472" s="2">
        <v>765</v>
      </c>
      <c r="P1472" s="27">
        <v>1.0011110369547379E-3</v>
      </c>
      <c r="Q1472" s="14">
        <v>123.636363636363</v>
      </c>
      <c r="R1472" s="2">
        <v>968</v>
      </c>
      <c r="S1472" s="27">
        <v>1.2176728611161078E-3</v>
      </c>
      <c r="T1472" s="14">
        <v>186.66667200000001</v>
      </c>
      <c r="V1472" t="s">
        <v>172</v>
      </c>
      <c r="W1472" t="s">
        <v>172</v>
      </c>
      <c r="X1472" t="s">
        <v>172</v>
      </c>
      <c r="Y1472" s="2">
        <v>37293</v>
      </c>
      <c r="Z1472" s="27">
        <v>1E-3</v>
      </c>
      <c r="AA1472" s="14">
        <v>725.45</v>
      </c>
      <c r="AB1472" s="2">
        <v>46698</v>
      </c>
      <c r="AC1472" s="27">
        <v>1E-3</v>
      </c>
      <c r="AD1472" s="14">
        <v>1167.27</v>
      </c>
    </row>
    <row r="1473" spans="1:30" x14ac:dyDescent="0.3">
      <c r="A1473" t="s">
        <v>2044</v>
      </c>
      <c r="B1473" t="s">
        <v>172</v>
      </c>
      <c r="C1473" t="s">
        <v>172</v>
      </c>
      <c r="D1473" t="s">
        <v>172</v>
      </c>
      <c r="E1473" s="2">
        <v>39675</v>
      </c>
      <c r="F1473" s="27">
        <v>0.12016864499441182</v>
      </c>
      <c r="G1473" s="14">
        <v>724.24242424242402</v>
      </c>
      <c r="H1473" s="2">
        <v>41215</v>
      </c>
      <c r="I1473" s="27">
        <v>0.11881664788009652</v>
      </c>
      <c r="J1473" s="14">
        <v>755.75756799999999</v>
      </c>
      <c r="L1473" t="s">
        <v>172</v>
      </c>
      <c r="M1473" t="s">
        <v>172</v>
      </c>
      <c r="N1473" t="s">
        <v>172</v>
      </c>
      <c r="O1473" s="2">
        <v>92191</v>
      </c>
      <c r="P1473" s="27">
        <v>0.12064500340901209</v>
      </c>
      <c r="Q1473" s="14">
        <v>136.969696969696</v>
      </c>
      <c r="R1473" s="2">
        <v>94583</v>
      </c>
      <c r="S1473" s="27">
        <v>0.11897846304023227</v>
      </c>
      <c r="T1473" s="14">
        <v>199.393936</v>
      </c>
      <c r="V1473" t="s">
        <v>172</v>
      </c>
      <c r="W1473" t="s">
        <v>172</v>
      </c>
      <c r="X1473" t="s">
        <v>172</v>
      </c>
      <c r="Y1473" s="2">
        <v>3354431</v>
      </c>
      <c r="Z1473" s="27">
        <v>9.5000000000000001E-2</v>
      </c>
      <c r="AA1473" s="14">
        <v>827.27</v>
      </c>
      <c r="AB1473" s="2">
        <v>3288030</v>
      </c>
      <c r="AC1473" s="27">
        <v>0.09</v>
      </c>
      <c r="AD1473" s="14">
        <v>1340</v>
      </c>
    </row>
    <row r="1474" spans="1:30" x14ac:dyDescent="0.3">
      <c r="A1474" t="s">
        <v>2028</v>
      </c>
      <c r="B1474" t="s">
        <v>172</v>
      </c>
      <c r="C1474" t="s">
        <v>172</v>
      </c>
      <c r="D1474" t="s">
        <v>172</v>
      </c>
      <c r="E1474" s="2">
        <v>48250</v>
      </c>
      <c r="F1474" s="27">
        <v>0.14614082220492428</v>
      </c>
      <c r="G1474" s="14">
        <v>801.21212121212102</v>
      </c>
      <c r="H1474" s="2">
        <v>49947</v>
      </c>
      <c r="I1474" s="27">
        <v>0.14398969092969019</v>
      </c>
      <c r="J1474" s="14">
        <v>913.93939999999998</v>
      </c>
      <c r="L1474" t="s">
        <v>172</v>
      </c>
      <c r="M1474" t="s">
        <v>172</v>
      </c>
      <c r="N1474" t="s">
        <v>172</v>
      </c>
      <c r="O1474" s="2">
        <v>108191</v>
      </c>
      <c r="P1474" s="27">
        <v>0.1415832734629674</v>
      </c>
      <c r="Q1474" s="14">
        <v>554.54545454545405</v>
      </c>
      <c r="R1474" s="2">
        <v>110616</v>
      </c>
      <c r="S1474" s="27">
        <v>0.1391467987657225</v>
      </c>
      <c r="T1474" s="14">
        <v>412.72726399999999</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2043</v>
      </c>
      <c r="B1475" t="s">
        <v>172</v>
      </c>
      <c r="C1475" t="s">
        <v>172</v>
      </c>
      <c r="D1475" t="s">
        <v>172</v>
      </c>
      <c r="E1475" s="2">
        <v>372</v>
      </c>
      <c r="F1475" s="27">
        <v>1.1267230230099861E-3</v>
      </c>
      <c r="G1475" s="14">
        <v>89.090909090909093</v>
      </c>
      <c r="H1475" s="2">
        <v>378</v>
      </c>
      <c r="I1475" s="27">
        <v>1.0897171636218969E-3</v>
      </c>
      <c r="J1475" s="14">
        <v>95.151510000000002</v>
      </c>
      <c r="L1475" t="s">
        <v>172</v>
      </c>
      <c r="M1475" t="s">
        <v>172</v>
      </c>
      <c r="N1475" t="s">
        <v>172</v>
      </c>
      <c r="O1475" s="2">
        <v>845</v>
      </c>
      <c r="P1475" s="27">
        <v>1.1058023872245145E-3</v>
      </c>
      <c r="Q1475" s="14">
        <v>134.54545454545399</v>
      </c>
      <c r="R1475" s="2">
        <v>914</v>
      </c>
      <c r="S1475" s="27">
        <v>1.1497448296075646E-3</v>
      </c>
      <c r="T1475" s="14">
        <v>178.18182400000001</v>
      </c>
      <c r="V1475" t="s">
        <v>172</v>
      </c>
      <c r="W1475" t="s">
        <v>172</v>
      </c>
      <c r="X1475" t="s">
        <v>172</v>
      </c>
      <c r="Y1475" s="2">
        <v>41345</v>
      </c>
      <c r="Z1475" s="27">
        <v>1E-3</v>
      </c>
      <c r="AA1475" s="14">
        <v>853.33</v>
      </c>
      <c r="AB1475" s="2">
        <v>42696</v>
      </c>
      <c r="AC1475" s="27">
        <v>1E-3</v>
      </c>
      <c r="AD1475" s="14">
        <v>1030.9100000000001</v>
      </c>
    </row>
    <row r="1476" spans="1:30" x14ac:dyDescent="0.3">
      <c r="A1476" t="s">
        <v>2044</v>
      </c>
      <c r="B1476" t="s">
        <v>172</v>
      </c>
      <c r="C1476" t="s">
        <v>172</v>
      </c>
      <c r="D1476" t="s">
        <v>172</v>
      </c>
      <c r="E1476" s="2">
        <v>47878</v>
      </c>
      <c r="F1476" s="27">
        <v>0.14501409918191427</v>
      </c>
      <c r="G1476" s="14">
        <v>790.30303030303003</v>
      </c>
      <c r="H1476" s="2">
        <v>49569</v>
      </c>
      <c r="I1476" s="27">
        <v>0.14289997376606828</v>
      </c>
      <c r="J1476" s="14">
        <v>911.51513699999998</v>
      </c>
      <c r="L1476" t="s">
        <v>172</v>
      </c>
      <c r="M1476" t="s">
        <v>172</v>
      </c>
      <c r="N1476" t="s">
        <v>172</v>
      </c>
      <c r="O1476" s="2">
        <v>107346</v>
      </c>
      <c r="P1476" s="27">
        <v>0.14047747107574288</v>
      </c>
      <c r="Q1476" s="14">
        <v>573.33333333333303</v>
      </c>
      <c r="R1476" s="2">
        <v>109702</v>
      </c>
      <c r="S1476" s="27">
        <v>0.13799705393611494</v>
      </c>
      <c r="T1476" s="14">
        <v>467.27273600000001</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2029</v>
      </c>
      <c r="B1477" t="s">
        <v>172</v>
      </c>
      <c r="C1477" t="s">
        <v>172</v>
      </c>
      <c r="D1477" t="s">
        <v>172</v>
      </c>
      <c r="E1477" s="2">
        <v>60702</v>
      </c>
      <c r="F1477" s="27">
        <v>0.18385575522245207</v>
      </c>
      <c r="G1477" s="14">
        <v>672.12121212121201</v>
      </c>
      <c r="H1477" s="2">
        <v>62380</v>
      </c>
      <c r="I1477" s="27">
        <v>0.17983216049400511</v>
      </c>
      <c r="J1477" s="14">
        <v>833.33330000000001</v>
      </c>
      <c r="L1477" t="s">
        <v>172</v>
      </c>
      <c r="M1477" t="s">
        <v>172</v>
      </c>
      <c r="N1477" t="s">
        <v>172</v>
      </c>
      <c r="O1477" s="2">
        <v>142034</v>
      </c>
      <c r="P1477" s="27">
        <v>0.18587164055271799</v>
      </c>
      <c r="Q1477" s="14">
        <v>511.51515151515099</v>
      </c>
      <c r="R1477" s="2">
        <v>144586</v>
      </c>
      <c r="S1477" s="27">
        <v>0.18187856229063384</v>
      </c>
      <c r="T1477" s="14">
        <v>559.39390000000003</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2043</v>
      </c>
      <c r="B1478" t="s">
        <v>172</v>
      </c>
      <c r="C1478" t="s">
        <v>172</v>
      </c>
      <c r="D1478" t="s">
        <v>172</v>
      </c>
      <c r="E1478" s="2">
        <v>1139</v>
      </c>
      <c r="F1478" s="27">
        <v>3.4498320516354142E-3</v>
      </c>
      <c r="G1478" s="14">
        <v>148.48484848484799</v>
      </c>
      <c r="H1478" s="2">
        <v>1196</v>
      </c>
      <c r="I1478" s="27">
        <v>3.4478881684967956E-3</v>
      </c>
      <c r="J1478" s="14">
        <v>159.393936</v>
      </c>
      <c r="L1478" t="s">
        <v>172</v>
      </c>
      <c r="M1478" t="s">
        <v>172</v>
      </c>
      <c r="N1478" t="s">
        <v>172</v>
      </c>
      <c r="O1478" s="2">
        <v>3669</v>
      </c>
      <c r="P1478" s="27">
        <v>4.8014070517476259E-3</v>
      </c>
      <c r="Q1478" s="14">
        <v>252.72727272727201</v>
      </c>
      <c r="R1478" s="2">
        <v>3709</v>
      </c>
      <c r="S1478" s="27">
        <v>4.6656494234293844E-3</v>
      </c>
      <c r="T1478" s="14">
        <v>363.63635299999999</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2044</v>
      </c>
      <c r="B1479" t="s">
        <v>172</v>
      </c>
      <c r="C1479" t="s">
        <v>172</v>
      </c>
      <c r="D1479" t="s">
        <v>172</v>
      </c>
      <c r="E1479" s="2">
        <v>59563</v>
      </c>
      <c r="F1479" s="27">
        <v>0.18040592317081666</v>
      </c>
      <c r="G1479" s="14">
        <v>670.90909090909099</v>
      </c>
      <c r="H1479" s="2">
        <v>61184</v>
      </c>
      <c r="I1479" s="27">
        <v>0.17638427232550832</v>
      </c>
      <c r="J1479" s="14">
        <v>841.81820000000005</v>
      </c>
      <c r="L1479" t="s">
        <v>172</v>
      </c>
      <c r="M1479" t="s">
        <v>172</v>
      </c>
      <c r="N1479" t="s">
        <v>172</v>
      </c>
      <c r="O1479" s="2">
        <v>138365</v>
      </c>
      <c r="P1479" s="27">
        <v>0.18107023350097035</v>
      </c>
      <c r="Q1479" s="14">
        <v>523.030303030303</v>
      </c>
      <c r="R1479" s="2">
        <v>140877</v>
      </c>
      <c r="S1479" s="27">
        <v>0.17721291286720448</v>
      </c>
      <c r="T1479" s="14">
        <v>649.09090000000003</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2030</v>
      </c>
      <c r="B1480" t="s">
        <v>172</v>
      </c>
      <c r="C1480" t="s">
        <v>172</v>
      </c>
      <c r="D1480" t="s">
        <v>172</v>
      </c>
      <c r="E1480" s="2">
        <v>8712</v>
      </c>
      <c r="F1480" s="27">
        <v>2.6387126280814511E-2</v>
      </c>
      <c r="G1480" s="14">
        <v>315.15151515151501</v>
      </c>
      <c r="H1480" s="2">
        <v>10436</v>
      </c>
      <c r="I1480" s="27">
        <v>3.0085418834809832E-2</v>
      </c>
      <c r="J1480" s="14">
        <v>352.121216</v>
      </c>
      <c r="L1480" t="s">
        <v>172</v>
      </c>
      <c r="M1480" t="s">
        <v>172</v>
      </c>
      <c r="N1480" t="s">
        <v>172</v>
      </c>
      <c r="O1480" s="2">
        <v>23283</v>
      </c>
      <c r="P1480" s="27">
        <v>3.0469108854140083E-2</v>
      </c>
      <c r="Q1480" s="14">
        <v>49.090909090909101</v>
      </c>
      <c r="R1480" s="2">
        <v>27950</v>
      </c>
      <c r="S1480" s="27">
        <v>3.5159045938218197E-2</v>
      </c>
      <c r="T1480" s="14">
        <v>89.090909999999994</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2043</v>
      </c>
      <c r="B1481" t="s">
        <v>172</v>
      </c>
      <c r="C1481" t="s">
        <v>172</v>
      </c>
      <c r="D1481" t="s">
        <v>172</v>
      </c>
      <c r="E1481" s="2">
        <v>488</v>
      </c>
      <c r="F1481" s="27">
        <v>1.4780667613679386E-3</v>
      </c>
      <c r="G1481" s="14">
        <v>101.818181818181</v>
      </c>
      <c r="H1481" s="2">
        <v>634</v>
      </c>
      <c r="I1481" s="27">
        <v>1.827726671260007E-3</v>
      </c>
      <c r="J1481" s="14">
        <v>106.060608</v>
      </c>
      <c r="L1481" t="s">
        <v>172</v>
      </c>
      <c r="M1481" t="s">
        <v>172</v>
      </c>
      <c r="N1481" t="s">
        <v>172</v>
      </c>
      <c r="O1481" s="2">
        <v>1376</v>
      </c>
      <c r="P1481" s="27">
        <v>1.8006912246401562E-3</v>
      </c>
      <c r="Q1481" s="14">
        <v>190.90909090909</v>
      </c>
      <c r="R1481" s="2">
        <v>1442</v>
      </c>
      <c r="S1481" s="27">
        <v>1.8139300265799872E-3</v>
      </c>
      <c r="T1481" s="14">
        <v>147.27271999999999</v>
      </c>
      <c r="V1481" t="s">
        <v>172</v>
      </c>
      <c r="W1481" t="s">
        <v>172</v>
      </c>
      <c r="X1481" t="s">
        <v>172</v>
      </c>
      <c r="Y1481" s="2">
        <v>55151</v>
      </c>
      <c r="Z1481" s="27">
        <v>2E-3</v>
      </c>
      <c r="AA1481" s="14">
        <v>1024.24</v>
      </c>
      <c r="AB1481" s="2">
        <v>65179</v>
      </c>
      <c r="AC1481" s="27">
        <v>2E-3</v>
      </c>
      <c r="AD1481" s="14">
        <v>1267.8800000000001</v>
      </c>
    </row>
    <row r="1482" spans="1:30" x14ac:dyDescent="0.3">
      <c r="A1482" t="s">
        <v>2044</v>
      </c>
      <c r="B1482" t="s">
        <v>172</v>
      </c>
      <c r="C1482" t="s">
        <v>172</v>
      </c>
      <c r="D1482" t="s">
        <v>172</v>
      </c>
      <c r="E1482" s="2">
        <v>8224</v>
      </c>
      <c r="F1482" s="27">
        <v>2.4909059519446573E-2</v>
      </c>
      <c r="G1482" s="14">
        <v>317.575757575757</v>
      </c>
      <c r="H1482" s="2">
        <v>9802</v>
      </c>
      <c r="I1482" s="27">
        <v>2.8257692163549827E-2</v>
      </c>
      <c r="J1482" s="14">
        <v>349.69695999999999</v>
      </c>
      <c r="L1482" t="s">
        <v>172</v>
      </c>
      <c r="M1482" t="s">
        <v>172</v>
      </c>
      <c r="N1482" t="s">
        <v>172</v>
      </c>
      <c r="O1482" s="2">
        <v>21907</v>
      </c>
      <c r="P1482" s="27">
        <v>2.8668417629499929E-2</v>
      </c>
      <c r="Q1482" s="14">
        <v>198.18181818181799</v>
      </c>
      <c r="R1482" s="2">
        <v>26508</v>
      </c>
      <c r="S1482" s="27">
        <v>3.3345115911638211E-2</v>
      </c>
      <c r="T1482" s="14">
        <v>178.18182400000001</v>
      </c>
      <c r="V1482" t="s">
        <v>172</v>
      </c>
      <c r="W1482" t="s">
        <v>172</v>
      </c>
      <c r="X1482" t="s">
        <v>172</v>
      </c>
      <c r="Y1482" s="2">
        <v>1180829</v>
      </c>
      <c r="Z1482" s="27">
        <v>3.3000000000000002E-2</v>
      </c>
      <c r="AA1482" s="14">
        <v>1187.27</v>
      </c>
      <c r="AB1482" s="2">
        <v>1438224</v>
      </c>
      <c r="AC1482" s="27">
        <v>3.9E-2</v>
      </c>
      <c r="AD1482" s="14">
        <v>1383.03</v>
      </c>
    </row>
    <row r="1483" spans="1:30" x14ac:dyDescent="0.3">
      <c r="A1483" t="s">
        <v>2031</v>
      </c>
      <c r="B1483" t="s">
        <v>172</v>
      </c>
      <c r="C1483" t="s">
        <v>172</v>
      </c>
      <c r="D1483" t="s">
        <v>172</v>
      </c>
      <c r="E1483" s="2">
        <v>4900</v>
      </c>
      <c r="F1483" s="27">
        <v>1.4841244120292826E-2</v>
      </c>
      <c r="G1483" s="14">
        <v>194.54545454545399</v>
      </c>
      <c r="H1483" s="2">
        <v>6068</v>
      </c>
      <c r="I1483" s="27">
        <v>1.749313161073458E-2</v>
      </c>
      <c r="J1483" s="14">
        <v>356.36364700000001</v>
      </c>
      <c r="L1483" t="s">
        <v>172</v>
      </c>
      <c r="M1483" t="s">
        <v>172</v>
      </c>
      <c r="N1483" t="s">
        <v>172</v>
      </c>
      <c r="O1483" s="2">
        <v>13981</v>
      </c>
      <c r="P1483" s="27">
        <v>1.829612210152182E-2</v>
      </c>
      <c r="Q1483" s="14">
        <v>53.3333333333333</v>
      </c>
      <c r="R1483" s="2">
        <v>16375</v>
      </c>
      <c r="S1483" s="27">
        <v>2.0598546591711019E-2</v>
      </c>
      <c r="T1483" s="14">
        <v>86.060609999999997</v>
      </c>
      <c r="V1483" t="s">
        <v>172</v>
      </c>
      <c r="W1483" t="s">
        <v>172</v>
      </c>
      <c r="X1483" t="s">
        <v>172</v>
      </c>
      <c r="Y1483" s="2">
        <v>840432</v>
      </c>
      <c r="Z1483" s="27">
        <v>2.4E-2</v>
      </c>
      <c r="AA1483" s="14">
        <v>598.17999999999995</v>
      </c>
      <c r="AB1483" s="2">
        <v>968078</v>
      </c>
      <c r="AC1483" s="27">
        <v>2.7E-2</v>
      </c>
      <c r="AD1483" s="14">
        <v>536.36</v>
      </c>
    </row>
    <row r="1484" spans="1:30" x14ac:dyDescent="0.3">
      <c r="A1484" t="s">
        <v>2043</v>
      </c>
      <c r="B1484" t="s">
        <v>172</v>
      </c>
      <c r="C1484" t="s">
        <v>172</v>
      </c>
      <c r="D1484" t="s">
        <v>172</v>
      </c>
      <c r="E1484" s="2">
        <v>665</v>
      </c>
      <c r="F1484" s="27">
        <v>2.0141688448968836E-3</v>
      </c>
      <c r="G1484" s="14">
        <v>113.333333333333</v>
      </c>
      <c r="H1484" s="2">
        <v>639</v>
      </c>
      <c r="I1484" s="27">
        <v>1.8421409194560639E-3</v>
      </c>
      <c r="J1484" s="14">
        <v>109.090912</v>
      </c>
      <c r="L1484" t="s">
        <v>172</v>
      </c>
      <c r="M1484" t="s">
        <v>172</v>
      </c>
      <c r="N1484" t="s">
        <v>172</v>
      </c>
      <c r="O1484" s="2">
        <v>1795</v>
      </c>
      <c r="P1484" s="27">
        <v>2.3490121716781107E-3</v>
      </c>
      <c r="Q1484" s="14">
        <v>181.81818181818099</v>
      </c>
      <c r="R1484" s="2">
        <v>2127</v>
      </c>
      <c r="S1484" s="27">
        <v>2.6756096855309521E-3</v>
      </c>
      <c r="T1484" s="14">
        <v>330.30304000000001</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2044</v>
      </c>
      <c r="B1485" t="s">
        <v>172</v>
      </c>
      <c r="C1485" t="s">
        <v>172</v>
      </c>
      <c r="D1485" t="s">
        <v>172</v>
      </c>
      <c r="E1485" s="2">
        <v>4235</v>
      </c>
      <c r="F1485" s="27">
        <v>1.2827075275395942E-2</v>
      </c>
      <c r="G1485" s="14">
        <v>184.84848484848399</v>
      </c>
      <c r="H1485" s="2">
        <v>5429</v>
      </c>
      <c r="I1485" s="27">
        <v>1.5650990691278514E-2</v>
      </c>
      <c r="J1485" s="14">
        <v>378.78787199999999</v>
      </c>
      <c r="L1485" t="s">
        <v>172</v>
      </c>
      <c r="M1485" t="s">
        <v>172</v>
      </c>
      <c r="N1485" t="s">
        <v>172</v>
      </c>
      <c r="O1485" s="2">
        <v>12186</v>
      </c>
      <c r="P1485" s="27">
        <v>1.594710992984371E-2</v>
      </c>
      <c r="Q1485" s="14">
        <v>193.333333333333</v>
      </c>
      <c r="R1485" s="2">
        <v>14248</v>
      </c>
      <c r="S1485" s="27">
        <v>1.7922936906180065E-2</v>
      </c>
      <c r="T1485" s="14">
        <v>332.121216</v>
      </c>
      <c r="V1485" t="s">
        <v>172</v>
      </c>
      <c r="W1485" t="s">
        <v>172</v>
      </c>
      <c r="X1485" t="s">
        <v>172</v>
      </c>
      <c r="Y1485" s="2">
        <v>731284</v>
      </c>
      <c r="Z1485" s="27">
        <v>2.1000000000000001E-2</v>
      </c>
      <c r="AA1485" s="14">
        <v>1424.24</v>
      </c>
      <c r="AB1485" s="2">
        <v>840190</v>
      </c>
      <c r="AC1485" s="27">
        <v>2.3E-2</v>
      </c>
      <c r="AD1485" s="14">
        <v>1789.7</v>
      </c>
    </row>
    <row r="1486" spans="1:30" x14ac:dyDescent="0.3">
      <c r="A1486" t="s">
        <v>2032</v>
      </c>
      <c r="B1486" t="s">
        <v>172</v>
      </c>
      <c r="C1486" t="s">
        <v>172</v>
      </c>
      <c r="D1486" t="s">
        <v>172</v>
      </c>
      <c r="E1486" s="2">
        <v>167590</v>
      </c>
      <c r="F1486" s="27">
        <v>0.50760083716732141</v>
      </c>
      <c r="G1486" s="14">
        <v>988.48484848484804</v>
      </c>
      <c r="H1486" s="2">
        <v>176288</v>
      </c>
      <c r="I1486" s="27">
        <v>0.50821179719729359</v>
      </c>
      <c r="J1486" s="14">
        <v>1167.87878</v>
      </c>
      <c r="L1486" t="s">
        <v>172</v>
      </c>
      <c r="M1486" t="s">
        <v>172</v>
      </c>
      <c r="N1486" t="s">
        <v>172</v>
      </c>
      <c r="O1486" s="2">
        <v>383706</v>
      </c>
      <c r="P1486" s="27">
        <v>0.50213374058268589</v>
      </c>
      <c r="Q1486" s="14">
        <v>145.45454545454501</v>
      </c>
      <c r="R1486" s="2">
        <v>399881</v>
      </c>
      <c r="S1486" s="27">
        <v>0.50302091051236608</v>
      </c>
      <c r="T1486" s="14">
        <v>142.42424</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2027</v>
      </c>
      <c r="B1487" t="s">
        <v>172</v>
      </c>
      <c r="C1487" t="s">
        <v>172</v>
      </c>
      <c r="D1487" t="s">
        <v>172</v>
      </c>
      <c r="E1487" s="2">
        <v>38162</v>
      </c>
      <c r="F1487" s="27">
        <v>0.11558603226910508</v>
      </c>
      <c r="G1487" s="14">
        <v>746.66666666666595</v>
      </c>
      <c r="H1487" s="2">
        <v>40484</v>
      </c>
      <c r="I1487" s="27">
        <v>0.11670928479383301</v>
      </c>
      <c r="J1487" s="14">
        <v>849.69695999999999</v>
      </c>
      <c r="L1487" t="s">
        <v>172</v>
      </c>
      <c r="M1487" t="s">
        <v>172</v>
      </c>
      <c r="N1487" t="s">
        <v>172</v>
      </c>
      <c r="O1487" s="2">
        <v>89972</v>
      </c>
      <c r="P1487" s="27">
        <v>0.11774112708090417</v>
      </c>
      <c r="Q1487" s="14">
        <v>38.181818181818102</v>
      </c>
      <c r="R1487" s="2">
        <v>93141</v>
      </c>
      <c r="S1487" s="27">
        <v>0.11716453301365228</v>
      </c>
      <c r="T1487" s="14">
        <v>29.090910000000001</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2043</v>
      </c>
      <c r="B1488" t="s">
        <v>172</v>
      </c>
      <c r="C1488" t="s">
        <v>172</v>
      </c>
      <c r="D1488" t="s">
        <v>172</v>
      </c>
      <c r="E1488" s="2">
        <v>299</v>
      </c>
      <c r="F1488" s="27">
        <v>9.0561877387092965E-4</v>
      </c>
      <c r="G1488" s="14">
        <v>82.424242424242394</v>
      </c>
      <c r="H1488" s="2">
        <v>355</v>
      </c>
      <c r="I1488" s="27">
        <v>1.0234116219200355E-3</v>
      </c>
      <c r="J1488" s="14">
        <v>90.303030000000007</v>
      </c>
      <c r="L1488" t="s">
        <v>172</v>
      </c>
      <c r="M1488" t="s">
        <v>172</v>
      </c>
      <c r="N1488" t="s">
        <v>172</v>
      </c>
      <c r="O1488" s="2">
        <v>706</v>
      </c>
      <c r="P1488" s="27">
        <v>9.2390116613077784E-4</v>
      </c>
      <c r="Q1488" s="14">
        <v>124.24242424242399</v>
      </c>
      <c r="R1488" s="2">
        <v>694</v>
      </c>
      <c r="S1488" s="27">
        <v>8.7300099753572196E-4</v>
      </c>
      <c r="T1488" s="14">
        <v>121.21212</v>
      </c>
      <c r="V1488" t="s">
        <v>172</v>
      </c>
      <c r="W1488" t="s">
        <v>172</v>
      </c>
      <c r="X1488" t="s">
        <v>172</v>
      </c>
      <c r="Y1488" s="2">
        <v>22979</v>
      </c>
      <c r="Z1488" s="27">
        <v>1E-3</v>
      </c>
      <c r="AA1488" s="14">
        <v>681.21</v>
      </c>
      <c r="AB1488" s="2">
        <v>24483</v>
      </c>
      <c r="AC1488" s="27">
        <v>1E-3</v>
      </c>
      <c r="AD1488" s="14">
        <v>789.7</v>
      </c>
    </row>
    <row r="1489" spans="1:31" x14ac:dyDescent="0.3">
      <c r="A1489" t="s">
        <v>2044</v>
      </c>
      <c r="B1489" t="s">
        <v>172</v>
      </c>
      <c r="C1489" t="s">
        <v>172</v>
      </c>
      <c r="D1489" t="s">
        <v>172</v>
      </c>
      <c r="E1489" s="2">
        <v>37863</v>
      </c>
      <c r="F1489" s="27">
        <v>0.11468041349523414</v>
      </c>
      <c r="G1489" s="14">
        <v>738.78787878787796</v>
      </c>
      <c r="H1489" s="2">
        <v>40129</v>
      </c>
      <c r="I1489" s="27">
        <v>0.11568587317191298</v>
      </c>
      <c r="J1489" s="14">
        <v>863.03030000000001</v>
      </c>
      <c r="L1489" t="s">
        <v>172</v>
      </c>
      <c r="M1489" t="s">
        <v>172</v>
      </c>
      <c r="N1489" t="s">
        <v>172</v>
      </c>
      <c r="O1489" s="2">
        <v>89266</v>
      </c>
      <c r="P1489" s="27">
        <v>0.11681722591477339</v>
      </c>
      <c r="Q1489" s="14">
        <v>130.30303030303</v>
      </c>
      <c r="R1489" s="2">
        <v>92447</v>
      </c>
      <c r="S1489" s="27">
        <v>0.11629153201611656</v>
      </c>
      <c r="T1489" s="14">
        <v>124.848488</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2028</v>
      </c>
      <c r="B1490" t="s">
        <v>172</v>
      </c>
      <c r="C1490" t="s">
        <v>172</v>
      </c>
      <c r="D1490" t="s">
        <v>172</v>
      </c>
      <c r="E1490" s="2">
        <v>47760</v>
      </c>
      <c r="F1490" s="27">
        <v>0.14465669779289497</v>
      </c>
      <c r="G1490" s="14">
        <v>606.06060606060601</v>
      </c>
      <c r="H1490" s="2">
        <v>49918</v>
      </c>
      <c r="I1490" s="27">
        <v>0.14390608829015306</v>
      </c>
      <c r="J1490" s="14">
        <v>801.81820000000005</v>
      </c>
      <c r="L1490" t="s">
        <v>172</v>
      </c>
      <c r="M1490" t="s">
        <v>172</v>
      </c>
      <c r="N1490" t="s">
        <v>172</v>
      </c>
      <c r="O1490" s="2">
        <v>102918</v>
      </c>
      <c r="P1490" s="27">
        <v>0.13468280483831074</v>
      </c>
      <c r="Q1490" s="14">
        <v>79.393939393939405</v>
      </c>
      <c r="R1490" s="2">
        <v>105873</v>
      </c>
      <c r="S1490" s="27">
        <v>0.13318045333155545</v>
      </c>
      <c r="T1490" s="14">
        <v>50.303031900000001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2043</v>
      </c>
      <c r="B1491" t="s">
        <v>172</v>
      </c>
      <c r="C1491" t="s">
        <v>172</v>
      </c>
      <c r="D1491" t="s">
        <v>172</v>
      </c>
      <c r="E1491" s="2">
        <v>330</v>
      </c>
      <c r="F1491" s="27">
        <v>9.9951235912176177E-4</v>
      </c>
      <c r="G1491" s="14">
        <v>89.090909090909093</v>
      </c>
      <c r="H1491" s="2">
        <v>490</v>
      </c>
      <c r="I1491" s="27">
        <v>1.4125963232135702E-3</v>
      </c>
      <c r="J1491" s="14">
        <v>200</v>
      </c>
      <c r="L1491" t="s">
        <v>172</v>
      </c>
      <c r="M1491" t="s">
        <v>172</v>
      </c>
      <c r="N1491" t="s">
        <v>172</v>
      </c>
      <c r="O1491" s="2">
        <v>817</v>
      </c>
      <c r="P1491" s="27">
        <v>1.0691604146300928E-3</v>
      </c>
      <c r="Q1491" s="14">
        <v>149.09090909090901</v>
      </c>
      <c r="R1491" s="2">
        <v>847</v>
      </c>
      <c r="S1491" s="27">
        <v>1.0654637534765945E-3</v>
      </c>
      <c r="T1491" s="14">
        <v>224.84848</v>
      </c>
      <c r="V1491" t="s">
        <v>172</v>
      </c>
      <c r="W1491" t="s">
        <v>172</v>
      </c>
      <c r="X1491" t="s">
        <v>172</v>
      </c>
      <c r="Y1491" s="2">
        <v>31516</v>
      </c>
      <c r="Z1491" s="27">
        <v>1E-3</v>
      </c>
      <c r="AA1491" s="14">
        <v>925.45</v>
      </c>
      <c r="AB1491" s="2">
        <v>32258</v>
      </c>
      <c r="AC1491" s="27">
        <v>1E-3</v>
      </c>
      <c r="AD1491" s="14">
        <v>1048.48</v>
      </c>
    </row>
    <row r="1492" spans="1:31" x14ac:dyDescent="0.3">
      <c r="A1492" t="s">
        <v>2044</v>
      </c>
      <c r="B1492" t="s">
        <v>172</v>
      </c>
      <c r="C1492" t="s">
        <v>172</v>
      </c>
      <c r="D1492" t="s">
        <v>172</v>
      </c>
      <c r="E1492" s="2">
        <v>47430</v>
      </c>
      <c r="F1492" s="27">
        <v>0.14365718543377323</v>
      </c>
      <c r="G1492" s="14">
        <v>621.21212121212102</v>
      </c>
      <c r="H1492" s="2">
        <v>49428</v>
      </c>
      <c r="I1492" s="27">
        <v>0.14249349196693947</v>
      </c>
      <c r="J1492" s="14">
        <v>790.90909999999997</v>
      </c>
      <c r="L1492" t="s">
        <v>172</v>
      </c>
      <c r="M1492" t="s">
        <v>172</v>
      </c>
      <c r="N1492" t="s">
        <v>172</v>
      </c>
      <c r="O1492" s="2">
        <v>102101</v>
      </c>
      <c r="P1492" s="27">
        <v>0.13361364442368065</v>
      </c>
      <c r="Q1492" s="14">
        <v>158.18181818181799</v>
      </c>
      <c r="R1492" s="2">
        <v>105026</v>
      </c>
      <c r="S1492" s="27">
        <v>0.13211498957807888</v>
      </c>
      <c r="T1492" s="14">
        <v>221.21212800000001</v>
      </c>
      <c r="V1492" t="s">
        <v>172</v>
      </c>
      <c r="W1492" t="s">
        <v>172</v>
      </c>
      <c r="X1492" t="s">
        <v>172</v>
      </c>
      <c r="Y1492" s="2">
        <v>4605928</v>
      </c>
      <c r="Z1492" s="27">
        <v>0.13</v>
      </c>
      <c r="AA1492" s="14">
        <v>1169.7</v>
      </c>
      <c r="AB1492" s="2">
        <v>4658521</v>
      </c>
      <c r="AC1492" s="27">
        <v>0.128</v>
      </c>
      <c r="AD1492" s="14">
        <v>1229.7</v>
      </c>
    </row>
    <row r="1493" spans="1:31" x14ac:dyDescent="0.3">
      <c r="A1493" t="s">
        <v>2029</v>
      </c>
      <c r="B1493" t="s">
        <v>172</v>
      </c>
      <c r="C1493" t="s">
        <v>172</v>
      </c>
      <c r="D1493" t="s">
        <v>172</v>
      </c>
      <c r="E1493" s="2">
        <v>63966</v>
      </c>
      <c r="F1493" s="27">
        <v>0.19374184110176551</v>
      </c>
      <c r="G1493" s="14">
        <v>720</v>
      </c>
      <c r="H1493" s="2">
        <v>65505</v>
      </c>
      <c r="I1493" s="27">
        <v>0.18884106561654063</v>
      </c>
      <c r="J1493" s="14">
        <v>844.24243200000001</v>
      </c>
      <c r="L1493" t="s">
        <v>172</v>
      </c>
      <c r="M1493" t="s">
        <v>172</v>
      </c>
      <c r="N1493" t="s">
        <v>172</v>
      </c>
      <c r="O1493" s="2">
        <v>146233</v>
      </c>
      <c r="P1493" s="27">
        <v>0.19136662780000288</v>
      </c>
      <c r="Q1493" s="14">
        <v>83.636363636363598</v>
      </c>
      <c r="R1493" s="2">
        <v>149066</v>
      </c>
      <c r="S1493" s="27">
        <v>0.18751407305282411</v>
      </c>
      <c r="T1493" s="14">
        <v>64.848489999999998</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2043</v>
      </c>
      <c r="B1494" t="s">
        <v>172</v>
      </c>
      <c r="C1494" t="s">
        <v>172</v>
      </c>
      <c r="D1494" t="s">
        <v>172</v>
      </c>
      <c r="E1494" s="2">
        <v>1494</v>
      </c>
      <c r="F1494" s="27">
        <v>4.5250650440239763E-3</v>
      </c>
      <c r="G1494" s="14">
        <v>168.48484848484799</v>
      </c>
      <c r="H1494" s="2">
        <v>1858</v>
      </c>
      <c r="I1494" s="27">
        <v>5.3563346296547215E-3</v>
      </c>
      <c r="J1494" s="14">
        <v>215.15152</v>
      </c>
      <c r="L1494" t="s">
        <v>172</v>
      </c>
      <c r="M1494" t="s">
        <v>172</v>
      </c>
      <c r="N1494" t="s">
        <v>172</v>
      </c>
      <c r="O1494" s="2">
        <v>3875</v>
      </c>
      <c r="P1494" s="27">
        <v>5.0709872786923E-3</v>
      </c>
      <c r="Q1494" s="14">
        <v>269.09090909090901</v>
      </c>
      <c r="R1494" s="2">
        <v>4426</v>
      </c>
      <c r="S1494" s="27">
        <v>5.5675827306817085E-3</v>
      </c>
      <c r="T1494" s="14">
        <v>311.51513699999998</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2044</v>
      </c>
      <c r="B1495" t="s">
        <v>172</v>
      </c>
      <c r="C1495" t="s">
        <v>172</v>
      </c>
      <c r="D1495" t="s">
        <v>172</v>
      </c>
      <c r="E1495" s="2">
        <v>62472</v>
      </c>
      <c r="F1495" s="27">
        <v>0.18921677605774154</v>
      </c>
      <c r="G1495" s="14">
        <v>746.66666666666595</v>
      </c>
      <c r="H1495" s="2">
        <v>63647</v>
      </c>
      <c r="I1495" s="27">
        <v>0.18348473098688592</v>
      </c>
      <c r="J1495" s="14">
        <v>847.27269999999999</v>
      </c>
      <c r="L1495" t="s">
        <v>172</v>
      </c>
      <c r="M1495" t="s">
        <v>172</v>
      </c>
      <c r="N1495" t="s">
        <v>172</v>
      </c>
      <c r="O1495" s="2">
        <v>142358</v>
      </c>
      <c r="P1495" s="27">
        <v>0.18629564052131059</v>
      </c>
      <c r="Q1495" s="14">
        <v>283.636363636363</v>
      </c>
      <c r="R1495" s="2">
        <v>144640</v>
      </c>
      <c r="S1495" s="27">
        <v>0.18194649032214241</v>
      </c>
      <c r="T1495" s="14">
        <v>322.42425500000002</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2030</v>
      </c>
      <c r="B1496" t="s">
        <v>172</v>
      </c>
      <c r="C1496" t="s">
        <v>172</v>
      </c>
      <c r="D1496" t="s">
        <v>172</v>
      </c>
      <c r="E1496" s="2">
        <v>9962</v>
      </c>
      <c r="F1496" s="27">
        <v>3.0173157944154518E-2</v>
      </c>
      <c r="G1496" s="14">
        <v>253.93939393939399</v>
      </c>
      <c r="H1496" s="2">
        <v>12224</v>
      </c>
      <c r="I1496" s="27">
        <v>3.5239953989719755E-2</v>
      </c>
      <c r="J1496" s="14">
        <v>330.30304000000001</v>
      </c>
      <c r="L1496" t="s">
        <v>172</v>
      </c>
      <c r="M1496" t="s">
        <v>172</v>
      </c>
      <c r="N1496" t="s">
        <v>172</v>
      </c>
      <c r="O1496" s="2">
        <v>25599</v>
      </c>
      <c r="P1496" s="27">
        <v>3.3499923444450116E-2</v>
      </c>
      <c r="Q1496" s="14">
        <v>61.212121212121197</v>
      </c>
      <c r="R1496" s="2">
        <v>30817</v>
      </c>
      <c r="S1496" s="27">
        <v>3.8765521240718075E-2</v>
      </c>
      <c r="T1496" s="14">
        <v>48.484848</v>
      </c>
      <c r="V1496" t="s">
        <v>172</v>
      </c>
      <c r="W1496" t="s">
        <v>172</v>
      </c>
      <c r="X1496" t="s">
        <v>172</v>
      </c>
      <c r="Y1496" s="2">
        <v>1427224</v>
      </c>
      <c r="Z1496" s="27">
        <v>0.04</v>
      </c>
      <c r="AA1496" s="14">
        <v>443.64</v>
      </c>
      <c r="AB1496" s="2">
        <v>1735473</v>
      </c>
      <c r="AC1496" s="27">
        <v>4.8000000000000001E-2</v>
      </c>
      <c r="AD1496" s="14">
        <v>575.76</v>
      </c>
    </row>
    <row r="1497" spans="1:31" x14ac:dyDescent="0.3">
      <c r="A1497" t="s">
        <v>2043</v>
      </c>
      <c r="B1497" t="s">
        <v>172</v>
      </c>
      <c r="C1497" t="s">
        <v>172</v>
      </c>
      <c r="D1497" t="s">
        <v>172</v>
      </c>
      <c r="E1497" s="2">
        <v>647</v>
      </c>
      <c r="F1497" s="27">
        <v>1.9596499889447875E-3</v>
      </c>
      <c r="G1497" s="14">
        <v>103.636363636363</v>
      </c>
      <c r="H1497" s="2">
        <v>943</v>
      </c>
      <c r="I1497" s="27">
        <v>2.7185272097763197E-3</v>
      </c>
      <c r="J1497" s="14">
        <v>150.30302399999999</v>
      </c>
      <c r="L1497" t="s">
        <v>172</v>
      </c>
      <c r="M1497" t="s">
        <v>172</v>
      </c>
      <c r="N1497" t="s">
        <v>172</v>
      </c>
      <c r="O1497" s="2">
        <v>1530</v>
      </c>
      <c r="P1497" s="27">
        <v>2.0022220739094759E-3</v>
      </c>
      <c r="Q1497" s="14">
        <v>170.90909090909</v>
      </c>
      <c r="R1497" s="2">
        <v>1986</v>
      </c>
      <c r="S1497" s="27">
        <v>2.4982420477030892E-3</v>
      </c>
      <c r="T1497" s="14">
        <v>184.84848</v>
      </c>
      <c r="V1497" t="s">
        <v>172</v>
      </c>
      <c r="W1497" t="s">
        <v>172</v>
      </c>
      <c r="X1497" t="s">
        <v>172</v>
      </c>
      <c r="Y1497" s="2">
        <v>80307</v>
      </c>
      <c r="Z1497" s="27">
        <v>2E-3</v>
      </c>
      <c r="AA1497" s="14">
        <v>1112.1199999999999</v>
      </c>
      <c r="AB1497" s="2">
        <v>85876</v>
      </c>
      <c r="AC1497" s="27">
        <v>2E-3</v>
      </c>
      <c r="AD1497" s="14">
        <v>1426.67</v>
      </c>
    </row>
    <row r="1498" spans="1:31" x14ac:dyDescent="0.3">
      <c r="A1498" t="s">
        <v>2044</v>
      </c>
      <c r="B1498" t="s">
        <v>172</v>
      </c>
      <c r="C1498" t="s">
        <v>172</v>
      </c>
      <c r="D1498" t="s">
        <v>172</v>
      </c>
      <c r="E1498" s="2">
        <v>9315</v>
      </c>
      <c r="F1498" s="27">
        <v>2.821350795520973E-2</v>
      </c>
      <c r="G1498" s="14">
        <v>242.42424242424201</v>
      </c>
      <c r="H1498" s="2">
        <v>11281</v>
      </c>
      <c r="I1498" s="27">
        <v>3.2521426779943435E-2</v>
      </c>
      <c r="J1498" s="14">
        <v>347.878784</v>
      </c>
      <c r="L1498" t="s">
        <v>172</v>
      </c>
      <c r="M1498" t="s">
        <v>172</v>
      </c>
      <c r="N1498" t="s">
        <v>172</v>
      </c>
      <c r="O1498" s="2">
        <v>24069</v>
      </c>
      <c r="P1498" s="27">
        <v>3.1497701370540636E-2</v>
      </c>
      <c r="Q1498" s="14">
        <v>176.363636363636</v>
      </c>
      <c r="R1498" s="2">
        <v>28831</v>
      </c>
      <c r="S1498" s="27">
        <v>3.6267279193014985E-2</v>
      </c>
      <c r="T1498" s="14">
        <v>201.81817599999999</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2031</v>
      </c>
      <c r="B1499" t="s">
        <v>172</v>
      </c>
      <c r="C1499" t="s">
        <v>172</v>
      </c>
      <c r="D1499" t="s">
        <v>172</v>
      </c>
      <c r="E1499" s="2">
        <v>7740</v>
      </c>
      <c r="F1499" s="27">
        <v>2.3443108059401321E-2</v>
      </c>
      <c r="G1499" s="14">
        <v>253.333333333333</v>
      </c>
      <c r="H1499" s="2">
        <v>8157</v>
      </c>
      <c r="I1499" s="27">
        <v>2.3515404507047127E-2</v>
      </c>
      <c r="J1499" s="14">
        <v>353.93939999999998</v>
      </c>
      <c r="L1499" t="s">
        <v>172</v>
      </c>
      <c r="M1499" t="s">
        <v>172</v>
      </c>
      <c r="N1499" t="s">
        <v>172</v>
      </c>
      <c r="O1499" s="2">
        <v>18984</v>
      </c>
      <c r="P1499" s="27">
        <v>2.484325741901797E-2</v>
      </c>
      <c r="Q1499" s="14">
        <v>101.818181818181</v>
      </c>
      <c r="R1499" s="2">
        <v>20984</v>
      </c>
      <c r="S1499" s="27">
        <v>2.6396329873616124E-2</v>
      </c>
      <c r="T1499" s="14">
        <v>130.30302399999999</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2043</v>
      </c>
      <c r="B1500" t="s">
        <v>172</v>
      </c>
      <c r="C1500" t="s">
        <v>172</v>
      </c>
      <c r="D1500" t="s">
        <v>172</v>
      </c>
      <c r="E1500" s="2">
        <v>1422</v>
      </c>
      <c r="F1500" s="27">
        <v>4.3069896202155922E-3</v>
      </c>
      <c r="G1500" s="14">
        <v>146.666666666666</v>
      </c>
      <c r="H1500" s="2">
        <v>1841</v>
      </c>
      <c r="I1500" s="27">
        <v>5.3073261857881282E-3</v>
      </c>
      <c r="J1500" s="14">
        <v>209.090912</v>
      </c>
      <c r="L1500" t="s">
        <v>172</v>
      </c>
      <c r="M1500" t="s">
        <v>172</v>
      </c>
      <c r="N1500" t="s">
        <v>172</v>
      </c>
      <c r="O1500" s="2">
        <v>3087</v>
      </c>
      <c r="P1500" s="27">
        <v>4.0397774785350012E-3</v>
      </c>
      <c r="Q1500" s="14">
        <v>192.12121212121201</v>
      </c>
      <c r="R1500" s="2">
        <v>4018</v>
      </c>
      <c r="S1500" s="27">
        <v>5.0543487148393814E-3</v>
      </c>
      <c r="T1500" s="14">
        <v>300</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2044</v>
      </c>
      <c r="B1501" t="s">
        <v>172</v>
      </c>
      <c r="C1501" t="s">
        <v>172</v>
      </c>
      <c r="D1501" t="s">
        <v>172</v>
      </c>
      <c r="E1501" s="2">
        <v>6318</v>
      </c>
      <c r="F1501" s="27">
        <v>1.913611843918573E-2</v>
      </c>
      <c r="G1501" s="14">
        <v>275.15151515151501</v>
      </c>
      <c r="H1501" s="2">
        <v>6316</v>
      </c>
      <c r="I1501" s="27">
        <v>1.8208078321258998E-2</v>
      </c>
      <c r="J1501" s="14">
        <v>310.30304000000001</v>
      </c>
      <c r="L1501" t="s">
        <v>172</v>
      </c>
      <c r="M1501" t="s">
        <v>172</v>
      </c>
      <c r="N1501" t="s">
        <v>172</v>
      </c>
      <c r="O1501" s="2">
        <v>15897</v>
      </c>
      <c r="P1501" s="27">
        <v>2.0803479940482969E-2</v>
      </c>
      <c r="Q1501" s="14">
        <v>221.21212121212099</v>
      </c>
      <c r="R1501" s="2">
        <v>16966</v>
      </c>
      <c r="S1501" s="27">
        <v>2.1341981158776741E-2</v>
      </c>
      <c r="T1501" s="14">
        <v>315.75756799999999</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122" t="s">
        <v>2045</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211" t="s">
        <v>1702</v>
      </c>
      <c r="F1504" s="211"/>
      <c r="G1504" s="211" t="s">
        <v>1703</v>
      </c>
      <c r="H1504" s="211" t="s">
        <v>1702</v>
      </c>
      <c r="I1504" s="211"/>
      <c r="J1504" s="211" t="s">
        <v>1703</v>
      </c>
      <c r="K1504" t="s">
        <v>172</v>
      </c>
      <c r="L1504" t="s">
        <v>172</v>
      </c>
      <c r="M1504" t="s">
        <v>172</v>
      </c>
      <c r="N1504" t="s">
        <v>172</v>
      </c>
      <c r="O1504" s="211" t="s">
        <v>1702</v>
      </c>
      <c r="P1504" s="211"/>
      <c r="Q1504" s="211" t="s">
        <v>1703</v>
      </c>
      <c r="R1504" s="211" t="s">
        <v>1702</v>
      </c>
      <c r="S1504" s="211"/>
      <c r="T1504" s="211" t="s">
        <v>1703</v>
      </c>
      <c r="U1504" t="s">
        <v>172</v>
      </c>
      <c r="V1504" t="s">
        <v>172</v>
      </c>
      <c r="W1504" t="s">
        <v>172</v>
      </c>
      <c r="X1504" t="s">
        <v>172</v>
      </c>
      <c r="Y1504" s="211" t="s">
        <v>1702</v>
      </c>
      <c r="Z1504" s="211"/>
      <c r="AA1504" s="211" t="s">
        <v>1703</v>
      </c>
      <c r="AB1504" s="211" t="s">
        <v>1702</v>
      </c>
      <c r="AC1504" s="211"/>
      <c r="AD1504" s="211" t="s">
        <v>1703</v>
      </c>
      <c r="AE1504" t="s">
        <v>172</v>
      </c>
    </row>
    <row r="1505" spans="1:30" x14ac:dyDescent="0.3">
      <c r="A1505" t="s">
        <v>174</v>
      </c>
      <c r="B1505" t="s">
        <v>172</v>
      </c>
      <c r="C1505" t="s">
        <v>172</v>
      </c>
      <c r="D1505" t="s">
        <v>172</v>
      </c>
      <c r="E1505" s="2">
        <v>251992</v>
      </c>
      <c r="F1505" s="27" t="s">
        <v>172</v>
      </c>
      <c r="G1505" s="14">
        <v>928.48484848484804</v>
      </c>
      <c r="H1505" s="2">
        <v>264635</v>
      </c>
      <c r="I1505" s="27" t="s">
        <v>172</v>
      </c>
      <c r="J1505" s="14">
        <v>1174.5454099999999</v>
      </c>
      <c r="L1505" t="s">
        <v>172</v>
      </c>
      <c r="M1505" t="s">
        <v>172</v>
      </c>
      <c r="N1505" t="s">
        <v>172</v>
      </c>
      <c r="O1505" s="2">
        <v>581223</v>
      </c>
      <c r="P1505" s="27" t="s">
        <v>172</v>
      </c>
      <c r="Q1505" s="14">
        <v>930.30303030303003</v>
      </c>
      <c r="R1505" s="2">
        <v>606267</v>
      </c>
      <c r="S1505" s="27" t="s">
        <v>172</v>
      </c>
      <c r="T1505" s="14">
        <v>818.78790000000004</v>
      </c>
      <c r="V1505" t="s">
        <v>172</v>
      </c>
      <c r="W1505" t="s">
        <v>172</v>
      </c>
      <c r="X1505" t="s">
        <v>172</v>
      </c>
      <c r="Y1505" s="2">
        <v>28753451</v>
      </c>
      <c r="Z1505" s="27" t="s">
        <v>172</v>
      </c>
      <c r="AA1505" s="14">
        <v>1511.52</v>
      </c>
      <c r="AB1505" s="2">
        <v>29895819</v>
      </c>
      <c r="AC1505" s="27" t="s">
        <v>172</v>
      </c>
      <c r="AD1505" s="14">
        <v>1806.06</v>
      </c>
    </row>
    <row r="1506" spans="1:30" x14ac:dyDescent="0.3">
      <c r="A1506" t="s">
        <v>2024</v>
      </c>
      <c r="B1506" t="s">
        <v>172</v>
      </c>
      <c r="C1506" t="s">
        <v>172</v>
      </c>
      <c r="D1506" t="s">
        <v>172</v>
      </c>
      <c r="E1506" s="2">
        <v>122564</v>
      </c>
      <c r="F1506" s="27">
        <v>0.48638052001650844</v>
      </c>
      <c r="G1506" s="14">
        <v>883.030303030303</v>
      </c>
      <c r="H1506" s="2">
        <v>128831</v>
      </c>
      <c r="I1506" s="27">
        <v>0.48682524987246584</v>
      </c>
      <c r="J1506" s="14">
        <v>1077.57581</v>
      </c>
      <c r="L1506" t="s">
        <v>172</v>
      </c>
      <c r="M1506" t="s">
        <v>172</v>
      </c>
      <c r="N1506" t="s">
        <v>172</v>
      </c>
      <c r="O1506" s="2">
        <v>287489</v>
      </c>
      <c r="P1506" s="27">
        <v>0.49462770743759282</v>
      </c>
      <c r="Q1506" s="14">
        <v>935.15151515151501</v>
      </c>
      <c r="R1506" s="2">
        <v>299527</v>
      </c>
      <c r="S1506" s="27">
        <v>0.49405130082950249</v>
      </c>
      <c r="T1506" s="14">
        <v>820.60609999999997</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2028</v>
      </c>
      <c r="B1507" t="s">
        <v>172</v>
      </c>
      <c r="C1507" t="s">
        <v>172</v>
      </c>
      <c r="D1507" t="s">
        <v>172</v>
      </c>
      <c r="E1507" s="2">
        <v>48250</v>
      </c>
      <c r="F1507" s="27">
        <v>0.19147433251849266</v>
      </c>
      <c r="G1507" s="14">
        <v>801.21212121212102</v>
      </c>
      <c r="H1507" s="2">
        <v>49947</v>
      </c>
      <c r="I1507" s="27">
        <v>0.1887392068320517</v>
      </c>
      <c r="J1507" s="14">
        <v>913.93939999999998</v>
      </c>
      <c r="L1507" t="s">
        <v>172</v>
      </c>
      <c r="M1507" t="s">
        <v>172</v>
      </c>
      <c r="N1507" t="s">
        <v>172</v>
      </c>
      <c r="O1507" s="2">
        <v>108191</v>
      </c>
      <c r="P1507" s="27">
        <v>0.18614370043855802</v>
      </c>
      <c r="Q1507" s="14">
        <v>554.54545454545405</v>
      </c>
      <c r="R1507" s="2">
        <v>110616</v>
      </c>
      <c r="S1507" s="27">
        <v>0.18245426519998614</v>
      </c>
      <c r="T1507" s="14">
        <v>412.72726399999999</v>
      </c>
      <c r="V1507" t="s">
        <v>172</v>
      </c>
      <c r="W1507" t="s">
        <v>172</v>
      </c>
      <c r="X1507" t="s">
        <v>172</v>
      </c>
      <c r="Y1507" s="2">
        <v>4741790</v>
      </c>
      <c r="Z1507" s="27">
        <v>0.16500000000000001</v>
      </c>
      <c r="AA1507" s="14">
        <v>1612.12</v>
      </c>
      <c r="AB1507" s="2">
        <v>4816407</v>
      </c>
      <c r="AC1507" s="27">
        <v>0.161</v>
      </c>
      <c r="AD1507" s="14">
        <v>1673.33</v>
      </c>
    </row>
    <row r="1508" spans="1:30" x14ac:dyDescent="0.3">
      <c r="A1508" t="s">
        <v>2046</v>
      </c>
      <c r="B1508" t="s">
        <v>172</v>
      </c>
      <c r="C1508" t="s">
        <v>172</v>
      </c>
      <c r="D1508" t="s">
        <v>172</v>
      </c>
      <c r="E1508" s="2">
        <v>1144</v>
      </c>
      <c r="F1508" s="27">
        <v>4.5398266611638462E-3</v>
      </c>
      <c r="G1508" s="14">
        <v>155.75757575757501</v>
      </c>
      <c r="H1508" s="2">
        <v>870</v>
      </c>
      <c r="I1508" s="27">
        <v>3.2875469986963176E-3</v>
      </c>
      <c r="J1508" s="14">
        <v>131.515152</v>
      </c>
      <c r="L1508" t="s">
        <v>172</v>
      </c>
      <c r="M1508" t="s">
        <v>172</v>
      </c>
      <c r="N1508" t="s">
        <v>172</v>
      </c>
      <c r="O1508" s="2">
        <v>2415</v>
      </c>
      <c r="P1508" s="27">
        <v>4.1550317176023664E-3</v>
      </c>
      <c r="Q1508" s="14">
        <v>233.93939393939399</v>
      </c>
      <c r="R1508" s="2">
        <v>3007</v>
      </c>
      <c r="S1508" s="27">
        <v>4.9598609193639105E-3</v>
      </c>
      <c r="T1508" s="14">
        <v>333.93939999999998</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2047</v>
      </c>
      <c r="B1509" t="s">
        <v>172</v>
      </c>
      <c r="C1509" t="s">
        <v>172</v>
      </c>
      <c r="D1509" t="s">
        <v>172</v>
      </c>
      <c r="E1509" s="2">
        <v>47106</v>
      </c>
      <c r="F1509" s="27">
        <v>0.18693450585732879</v>
      </c>
      <c r="G1509" s="14">
        <v>786.06060606060601</v>
      </c>
      <c r="H1509" s="2">
        <v>49077</v>
      </c>
      <c r="I1509" s="27">
        <v>0.18545165983335538</v>
      </c>
      <c r="J1509" s="14">
        <v>895.75756799999999</v>
      </c>
      <c r="L1509" t="s">
        <v>172</v>
      </c>
      <c r="M1509" t="s">
        <v>172</v>
      </c>
      <c r="N1509" t="s">
        <v>172</v>
      </c>
      <c r="O1509" s="2">
        <v>105776</v>
      </c>
      <c r="P1509" s="27">
        <v>0.18198866872095565</v>
      </c>
      <c r="Q1509" s="14">
        <v>619.39393939393904</v>
      </c>
      <c r="R1509" s="2">
        <v>107609</v>
      </c>
      <c r="S1509" s="27">
        <v>0.17749440428062224</v>
      </c>
      <c r="T1509" s="14">
        <v>514.54549999999995</v>
      </c>
      <c r="V1509" t="s">
        <v>172</v>
      </c>
      <c r="W1509" t="s">
        <v>172</v>
      </c>
      <c r="X1509" t="s">
        <v>172</v>
      </c>
      <c r="Y1509" s="2">
        <v>4643196</v>
      </c>
      <c r="Z1509" s="27">
        <v>0.161</v>
      </c>
      <c r="AA1509" s="14">
        <v>2314.5500000000002</v>
      </c>
      <c r="AB1509" s="2">
        <v>4699714</v>
      </c>
      <c r="AC1509" s="27">
        <v>0.157</v>
      </c>
      <c r="AD1509" s="14">
        <v>2644.24</v>
      </c>
    </row>
    <row r="1510" spans="1:30" x14ac:dyDescent="0.3">
      <c r="A1510" t="s">
        <v>2029</v>
      </c>
      <c r="B1510" t="s">
        <v>172</v>
      </c>
      <c r="C1510" t="s">
        <v>172</v>
      </c>
      <c r="D1510" t="s">
        <v>172</v>
      </c>
      <c r="E1510" s="2">
        <v>60702</v>
      </c>
      <c r="F1510" s="27">
        <v>0.24088859963808376</v>
      </c>
      <c r="G1510" s="14">
        <v>672.12121212121201</v>
      </c>
      <c r="H1510" s="2">
        <v>62380</v>
      </c>
      <c r="I1510" s="27">
        <v>0.23572089859617965</v>
      </c>
      <c r="J1510" s="14">
        <v>833.33330000000001</v>
      </c>
      <c r="L1510" t="s">
        <v>172</v>
      </c>
      <c r="M1510" t="s">
        <v>172</v>
      </c>
      <c r="N1510" t="s">
        <v>172</v>
      </c>
      <c r="O1510" s="2">
        <v>142034</v>
      </c>
      <c r="P1510" s="27">
        <v>0.2443709213159149</v>
      </c>
      <c r="Q1510" s="14">
        <v>511.51515151515099</v>
      </c>
      <c r="R1510" s="2">
        <v>144586</v>
      </c>
      <c r="S1510" s="27">
        <v>0.23848568370041581</v>
      </c>
      <c r="T1510" s="14">
        <v>559.39390000000003</v>
      </c>
      <c r="V1510" t="s">
        <v>172</v>
      </c>
      <c r="W1510" t="s">
        <v>172</v>
      </c>
      <c r="X1510" t="s">
        <v>172</v>
      </c>
      <c r="Y1510" s="2">
        <v>7195146</v>
      </c>
      <c r="Z1510" s="27">
        <v>0.25</v>
      </c>
      <c r="AA1510" s="14">
        <v>1241.21</v>
      </c>
      <c r="AB1510" s="2">
        <v>7309447</v>
      </c>
      <c r="AC1510" s="27">
        <v>0.24399999999999999</v>
      </c>
      <c r="AD1510" s="14">
        <v>1505.45</v>
      </c>
    </row>
    <row r="1511" spans="1:30" x14ac:dyDescent="0.3">
      <c r="A1511" t="s">
        <v>2046</v>
      </c>
      <c r="B1511" t="s">
        <v>172</v>
      </c>
      <c r="C1511" t="s">
        <v>172</v>
      </c>
      <c r="D1511" t="s">
        <v>172</v>
      </c>
      <c r="E1511" s="2">
        <v>1821</v>
      </c>
      <c r="F1511" s="27">
        <v>7.226419886345598E-3</v>
      </c>
      <c r="G1511" s="14">
        <v>182.42424242424201</v>
      </c>
      <c r="H1511" s="2">
        <v>1989</v>
      </c>
      <c r="I1511" s="27">
        <v>7.5160126211574431E-3</v>
      </c>
      <c r="J1511" s="14">
        <v>212.72728000000001</v>
      </c>
      <c r="L1511" t="s">
        <v>172</v>
      </c>
      <c r="M1511" t="s">
        <v>172</v>
      </c>
      <c r="N1511" t="s">
        <v>172</v>
      </c>
      <c r="O1511" s="2">
        <v>5623</v>
      </c>
      <c r="P1511" s="27">
        <v>9.6744278874029421E-3</v>
      </c>
      <c r="Q1511" s="14">
        <v>303.636363636363</v>
      </c>
      <c r="R1511" s="2">
        <v>5927</v>
      </c>
      <c r="S1511" s="27">
        <v>9.776220708037877E-3</v>
      </c>
      <c r="T1511" s="14">
        <v>406.06060000000002</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2047</v>
      </c>
      <c r="B1512" t="s">
        <v>172</v>
      </c>
      <c r="C1512" t="s">
        <v>172</v>
      </c>
      <c r="D1512" t="s">
        <v>172</v>
      </c>
      <c r="E1512" s="2">
        <v>58881</v>
      </c>
      <c r="F1512" s="27">
        <v>0.23366217975173814</v>
      </c>
      <c r="G1512" s="14">
        <v>651.51515151515105</v>
      </c>
      <c r="H1512" s="2">
        <v>60391</v>
      </c>
      <c r="I1512" s="27">
        <v>0.2282048859750222</v>
      </c>
      <c r="J1512" s="14">
        <v>846.06060000000002</v>
      </c>
      <c r="L1512" t="s">
        <v>172</v>
      </c>
      <c r="M1512" t="s">
        <v>172</v>
      </c>
      <c r="N1512" t="s">
        <v>172</v>
      </c>
      <c r="O1512" s="2">
        <v>136411</v>
      </c>
      <c r="P1512" s="27">
        <v>0.23469649342851195</v>
      </c>
      <c r="Q1512" s="14">
        <v>598.18181818181802</v>
      </c>
      <c r="R1512" s="2">
        <v>138659</v>
      </c>
      <c r="S1512" s="27">
        <v>0.22870946299237793</v>
      </c>
      <c r="T1512" s="14">
        <v>664.84849999999994</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2030</v>
      </c>
      <c r="B1513" t="s">
        <v>172</v>
      </c>
      <c r="C1513" t="s">
        <v>172</v>
      </c>
      <c r="D1513" t="s">
        <v>172</v>
      </c>
      <c r="E1513" s="2">
        <v>8712</v>
      </c>
      <c r="F1513" s="27">
        <v>3.4572526111940061E-2</v>
      </c>
      <c r="G1513" s="14">
        <v>315.15151515151501</v>
      </c>
      <c r="H1513" s="2">
        <v>10436</v>
      </c>
      <c r="I1513" s="27">
        <v>3.9435448825741112E-2</v>
      </c>
      <c r="J1513" s="14">
        <v>352.121216</v>
      </c>
      <c r="L1513" t="s">
        <v>172</v>
      </c>
      <c r="M1513" t="s">
        <v>172</v>
      </c>
      <c r="N1513" t="s">
        <v>172</v>
      </c>
      <c r="O1513" s="2">
        <v>23283</v>
      </c>
      <c r="P1513" s="27">
        <v>4.0058634981753993E-2</v>
      </c>
      <c r="Q1513" s="14">
        <v>49.090909090909101</v>
      </c>
      <c r="R1513" s="2">
        <v>27950</v>
      </c>
      <c r="S1513" s="27">
        <v>4.6101800031999103E-2</v>
      </c>
      <c r="T1513" s="14">
        <v>89.090909999999994</v>
      </c>
      <c r="V1513" t="s">
        <v>172</v>
      </c>
      <c r="W1513" t="s">
        <v>172</v>
      </c>
      <c r="X1513" t="s">
        <v>172</v>
      </c>
      <c r="Y1513" s="2">
        <v>1235980</v>
      </c>
      <c r="Z1513" s="27">
        <v>4.2999999999999997E-2</v>
      </c>
      <c r="AA1513" s="14">
        <v>441.21</v>
      </c>
      <c r="AB1513" s="2">
        <v>1503403</v>
      </c>
      <c r="AC1513" s="27">
        <v>0.05</v>
      </c>
      <c r="AD1513" s="14">
        <v>581.21</v>
      </c>
    </row>
    <row r="1514" spans="1:30" x14ac:dyDescent="0.3">
      <c r="A1514" t="s">
        <v>2046</v>
      </c>
      <c r="B1514" t="s">
        <v>172</v>
      </c>
      <c r="C1514" t="s">
        <v>172</v>
      </c>
      <c r="D1514" t="s">
        <v>172</v>
      </c>
      <c r="E1514" s="2">
        <v>698</v>
      </c>
      <c r="F1514" s="27">
        <v>2.7699292041017177E-3</v>
      </c>
      <c r="G1514" s="14">
        <v>102.424242424242</v>
      </c>
      <c r="H1514" s="2">
        <v>979</v>
      </c>
      <c r="I1514" s="27">
        <v>3.6994350709467758E-3</v>
      </c>
      <c r="J1514" s="14">
        <v>172.72728000000001</v>
      </c>
      <c r="L1514" t="s">
        <v>172</v>
      </c>
      <c r="M1514" t="s">
        <v>172</v>
      </c>
      <c r="N1514" t="s">
        <v>172</v>
      </c>
      <c r="O1514" s="2">
        <v>1924</v>
      </c>
      <c r="P1514" s="27">
        <v>3.3102612938579511E-3</v>
      </c>
      <c r="Q1514" s="14">
        <v>193.333333333333</v>
      </c>
      <c r="R1514" s="2">
        <v>2455</v>
      </c>
      <c r="S1514" s="27">
        <v>4.0493709867104755E-3</v>
      </c>
      <c r="T1514" s="14">
        <v>252.121216</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2047</v>
      </c>
      <c r="B1515" t="s">
        <v>172</v>
      </c>
      <c r="C1515" t="s">
        <v>172</v>
      </c>
      <c r="D1515" t="s">
        <v>172</v>
      </c>
      <c r="E1515" s="2">
        <v>8014</v>
      </c>
      <c r="F1515" s="27">
        <v>3.1802596907838342E-2</v>
      </c>
      <c r="G1515" s="14">
        <v>312.12121212121201</v>
      </c>
      <c r="H1515" s="2">
        <v>9457</v>
      </c>
      <c r="I1515" s="27">
        <v>3.5736013754794342E-2</v>
      </c>
      <c r="J1515" s="14">
        <v>342.42425500000002</v>
      </c>
      <c r="L1515" t="s">
        <v>172</v>
      </c>
      <c r="M1515" t="s">
        <v>172</v>
      </c>
      <c r="N1515" t="s">
        <v>172</v>
      </c>
      <c r="O1515" s="2">
        <v>21359</v>
      </c>
      <c r="P1515" s="27">
        <v>3.674837368789604E-2</v>
      </c>
      <c r="Q1515" s="14">
        <v>203.030303030303</v>
      </c>
      <c r="R1515" s="2">
        <v>25495</v>
      </c>
      <c r="S1515" s="27">
        <v>4.2052429045288629E-2</v>
      </c>
      <c r="T1515" s="14">
        <v>267.878784</v>
      </c>
      <c r="V1515" t="s">
        <v>172</v>
      </c>
      <c r="W1515" t="s">
        <v>172</v>
      </c>
      <c r="X1515" t="s">
        <v>172</v>
      </c>
      <c r="Y1515" s="2">
        <v>1147504</v>
      </c>
      <c r="Z1515" s="27">
        <v>0.04</v>
      </c>
      <c r="AA1515" s="14">
        <v>1264.8499999999999</v>
      </c>
      <c r="AB1515" s="2">
        <v>1399884</v>
      </c>
      <c r="AC1515" s="27">
        <v>4.7E-2</v>
      </c>
      <c r="AD1515" s="14">
        <v>1574.55</v>
      </c>
    </row>
    <row r="1516" spans="1:30" x14ac:dyDescent="0.3">
      <c r="A1516" t="s">
        <v>2031</v>
      </c>
      <c r="B1516" t="s">
        <v>172</v>
      </c>
      <c r="C1516" t="s">
        <v>172</v>
      </c>
      <c r="D1516" t="s">
        <v>172</v>
      </c>
      <c r="E1516" s="2">
        <v>4900</v>
      </c>
      <c r="F1516" s="27">
        <v>1.9445061747992001E-2</v>
      </c>
      <c r="G1516" s="14">
        <v>194.54545454545399</v>
      </c>
      <c r="H1516" s="2">
        <v>6068</v>
      </c>
      <c r="I1516" s="27">
        <v>2.2929695618493395E-2</v>
      </c>
      <c r="J1516" s="14">
        <v>356.36364700000001</v>
      </c>
      <c r="L1516" t="s">
        <v>172</v>
      </c>
      <c r="M1516" t="s">
        <v>172</v>
      </c>
      <c r="N1516" t="s">
        <v>172</v>
      </c>
      <c r="O1516" s="2">
        <v>13981</v>
      </c>
      <c r="P1516" s="27">
        <v>2.4054450701365911E-2</v>
      </c>
      <c r="Q1516" s="14">
        <v>53.3333333333333</v>
      </c>
      <c r="R1516" s="2">
        <v>16375</v>
      </c>
      <c r="S1516" s="27">
        <v>2.7009551897101441E-2</v>
      </c>
      <c r="T1516" s="14">
        <v>86.060609999999997</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2046</v>
      </c>
      <c r="B1517" t="s">
        <v>172</v>
      </c>
      <c r="C1517" t="s">
        <v>172</v>
      </c>
      <c r="D1517" t="s">
        <v>172</v>
      </c>
      <c r="E1517" s="2">
        <v>1162</v>
      </c>
      <c r="F1517" s="27">
        <v>4.6112575002381032E-3</v>
      </c>
      <c r="G1517" s="14">
        <v>138.18181818181799</v>
      </c>
      <c r="H1517" s="2">
        <v>1229</v>
      </c>
      <c r="I1517" s="27">
        <v>4.6441324843652576E-3</v>
      </c>
      <c r="J1517" s="14">
        <v>186.66667200000001</v>
      </c>
      <c r="L1517" t="s">
        <v>172</v>
      </c>
      <c r="M1517" t="s">
        <v>172</v>
      </c>
      <c r="N1517" t="s">
        <v>172</v>
      </c>
      <c r="O1517" s="2">
        <v>3131</v>
      </c>
      <c r="P1517" s="27">
        <v>5.3869168976451382E-3</v>
      </c>
      <c r="Q1517" s="14">
        <v>210.90909090909</v>
      </c>
      <c r="R1517" s="2">
        <v>3493</v>
      </c>
      <c r="S1517" s="27">
        <v>5.7614879252870432E-3</v>
      </c>
      <c r="T1517" s="14">
        <v>323.63635299999999</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2047</v>
      </c>
      <c r="B1518" t="s">
        <v>172</v>
      </c>
      <c r="C1518" t="s">
        <v>172</v>
      </c>
      <c r="D1518" t="s">
        <v>172</v>
      </c>
      <c r="E1518" s="2">
        <v>3738</v>
      </c>
      <c r="F1518" s="27">
        <v>1.4833804247753896E-2</v>
      </c>
      <c r="G1518" s="14">
        <v>176.969696969696</v>
      </c>
      <c r="H1518" s="2">
        <v>4839</v>
      </c>
      <c r="I1518" s="27">
        <v>1.828556313412814E-2</v>
      </c>
      <c r="J1518" s="14">
        <v>307.878784</v>
      </c>
      <c r="L1518" t="s">
        <v>172</v>
      </c>
      <c r="M1518" t="s">
        <v>172</v>
      </c>
      <c r="N1518" t="s">
        <v>172</v>
      </c>
      <c r="O1518" s="2">
        <v>10850</v>
      </c>
      <c r="P1518" s="27">
        <v>1.8667533803720774E-2</v>
      </c>
      <c r="Q1518" s="14">
        <v>215.15151515151501</v>
      </c>
      <c r="R1518" s="2">
        <v>12882</v>
      </c>
      <c r="S1518" s="27">
        <v>2.1248063971814397E-2</v>
      </c>
      <c r="T1518" s="14">
        <v>335.75756799999999</v>
      </c>
      <c r="V1518" t="s">
        <v>172</v>
      </c>
      <c r="W1518" t="s">
        <v>172</v>
      </c>
      <c r="X1518" t="s">
        <v>172</v>
      </c>
      <c r="Y1518" s="2">
        <v>651647</v>
      </c>
      <c r="Z1518" s="27">
        <v>2.3E-2</v>
      </c>
      <c r="AA1518" s="14">
        <v>1721.82</v>
      </c>
      <c r="AB1518" s="2">
        <v>757104</v>
      </c>
      <c r="AC1518" s="27">
        <v>2.5000000000000001E-2</v>
      </c>
      <c r="AD1518" s="14">
        <v>2107.88</v>
      </c>
    </row>
    <row r="1519" spans="1:30" x14ac:dyDescent="0.3">
      <c r="A1519" t="s">
        <v>2032</v>
      </c>
      <c r="B1519" t="s">
        <v>172</v>
      </c>
      <c r="C1519" t="s">
        <v>172</v>
      </c>
      <c r="D1519" t="s">
        <v>172</v>
      </c>
      <c r="E1519" s="2">
        <v>129428</v>
      </c>
      <c r="F1519" s="27">
        <v>0.51361947998349156</v>
      </c>
      <c r="G1519" s="14">
        <v>766.06060606060601</v>
      </c>
      <c r="H1519" s="2">
        <v>135804</v>
      </c>
      <c r="I1519" s="27">
        <v>0.51317475012753411</v>
      </c>
      <c r="J1519" s="14">
        <v>913.33330000000001</v>
      </c>
      <c r="L1519" t="s">
        <v>172</v>
      </c>
      <c r="M1519" t="s">
        <v>172</v>
      </c>
      <c r="N1519" t="s">
        <v>172</v>
      </c>
      <c r="O1519" s="2">
        <v>293734</v>
      </c>
      <c r="P1519" s="27">
        <v>0.50537229256240723</v>
      </c>
      <c r="Q1519" s="14">
        <v>150.90909090909</v>
      </c>
      <c r="R1519" s="2">
        <v>306740</v>
      </c>
      <c r="S1519" s="27">
        <v>0.50594869917049745</v>
      </c>
      <c r="T1519" s="14">
        <v>140</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2028</v>
      </c>
      <c r="B1520" t="s">
        <v>172</v>
      </c>
      <c r="C1520" t="s">
        <v>172</v>
      </c>
      <c r="D1520" t="s">
        <v>172</v>
      </c>
      <c r="E1520" s="2">
        <v>47760</v>
      </c>
      <c r="F1520" s="27">
        <v>0.18952982634369345</v>
      </c>
      <c r="G1520" s="14">
        <v>606.06060606060601</v>
      </c>
      <c r="H1520" s="2">
        <v>49918</v>
      </c>
      <c r="I1520" s="27">
        <v>0.18862962193209515</v>
      </c>
      <c r="J1520" s="14">
        <v>801.81820000000005</v>
      </c>
      <c r="L1520" t="s">
        <v>172</v>
      </c>
      <c r="M1520" t="s">
        <v>172</v>
      </c>
      <c r="N1520" t="s">
        <v>172</v>
      </c>
      <c r="O1520" s="2">
        <v>102918</v>
      </c>
      <c r="P1520" s="27">
        <v>0.17707145106095251</v>
      </c>
      <c r="Q1520" s="14">
        <v>79.393939393939405</v>
      </c>
      <c r="R1520" s="2">
        <v>105873</v>
      </c>
      <c r="S1520" s="27">
        <v>0.17463097941995853</v>
      </c>
      <c r="T1520" s="14">
        <v>50.303031900000001</v>
      </c>
      <c r="V1520" t="s">
        <v>172</v>
      </c>
      <c r="W1520" t="s">
        <v>172</v>
      </c>
      <c r="X1520" t="s">
        <v>172</v>
      </c>
      <c r="Y1520" s="2">
        <v>4637444</v>
      </c>
      <c r="Z1520" s="27">
        <v>0.161</v>
      </c>
      <c r="AA1520" s="14">
        <v>757.58</v>
      </c>
      <c r="AB1520" s="2">
        <v>4690779</v>
      </c>
      <c r="AC1520" s="27">
        <v>0.157</v>
      </c>
      <c r="AD1520" s="14">
        <v>973.33</v>
      </c>
    </row>
    <row r="1521" spans="1:31" x14ac:dyDescent="0.3">
      <c r="A1521" t="s">
        <v>2046</v>
      </c>
      <c r="B1521" t="s">
        <v>172</v>
      </c>
      <c r="C1521" t="s">
        <v>172</v>
      </c>
      <c r="D1521" t="s">
        <v>172</v>
      </c>
      <c r="E1521" s="2">
        <v>963</v>
      </c>
      <c r="F1521" s="27">
        <v>3.8215498904727134E-3</v>
      </c>
      <c r="G1521" s="14">
        <v>137.575757575757</v>
      </c>
      <c r="H1521" s="2">
        <v>1075</v>
      </c>
      <c r="I1521" s="27">
        <v>4.0621988776994725E-3</v>
      </c>
      <c r="J1521" s="14">
        <v>198.18182400000001</v>
      </c>
      <c r="L1521" t="s">
        <v>172</v>
      </c>
      <c r="M1521" t="s">
        <v>172</v>
      </c>
      <c r="N1521" t="s">
        <v>172</v>
      </c>
      <c r="O1521" s="2">
        <v>2113</v>
      </c>
      <c r="P1521" s="27">
        <v>3.6354376891485712E-3</v>
      </c>
      <c r="Q1521" s="14">
        <v>255.15151515151501</v>
      </c>
      <c r="R1521" s="2">
        <v>2682</v>
      </c>
      <c r="S1521" s="27">
        <v>4.4237934771313627E-3</v>
      </c>
      <c r="T1521" s="14">
        <v>348.48486300000002</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2047</v>
      </c>
      <c r="B1522" t="s">
        <v>172</v>
      </c>
      <c r="C1522" t="s">
        <v>172</v>
      </c>
      <c r="D1522" t="s">
        <v>172</v>
      </c>
      <c r="E1522" s="2">
        <v>46797</v>
      </c>
      <c r="F1522" s="27">
        <v>0.18570827645322074</v>
      </c>
      <c r="G1522" s="14">
        <v>618.18181818181802</v>
      </c>
      <c r="H1522" s="2">
        <v>48843</v>
      </c>
      <c r="I1522" s="27">
        <v>0.18456742305439569</v>
      </c>
      <c r="J1522" s="14">
        <v>793.33330000000001</v>
      </c>
      <c r="L1522" t="s">
        <v>172</v>
      </c>
      <c r="M1522" t="s">
        <v>172</v>
      </c>
      <c r="N1522" t="s">
        <v>172</v>
      </c>
      <c r="O1522" s="2">
        <v>100805</v>
      </c>
      <c r="P1522" s="27">
        <v>0.17343601337180395</v>
      </c>
      <c r="Q1522" s="14">
        <v>263.030303030303</v>
      </c>
      <c r="R1522" s="2">
        <v>103191</v>
      </c>
      <c r="S1522" s="27">
        <v>0.17020718594282716</v>
      </c>
      <c r="T1522" s="14">
        <v>344.24243200000001</v>
      </c>
      <c r="V1522" t="s">
        <v>172</v>
      </c>
      <c r="W1522" t="s">
        <v>172</v>
      </c>
      <c r="X1522" t="s">
        <v>172</v>
      </c>
      <c r="Y1522" s="2">
        <v>4563743</v>
      </c>
      <c r="Z1522" s="27">
        <v>0.159</v>
      </c>
      <c r="AA1522" s="14">
        <v>1517.58</v>
      </c>
      <c r="AB1522" s="2">
        <v>4599069</v>
      </c>
      <c r="AC1522" s="27">
        <v>0.154</v>
      </c>
      <c r="AD1522" s="14">
        <v>1652.73</v>
      </c>
    </row>
    <row r="1523" spans="1:31" x14ac:dyDescent="0.3">
      <c r="A1523" t="s">
        <v>2029</v>
      </c>
      <c r="B1523" t="s">
        <v>172</v>
      </c>
      <c r="C1523" t="s">
        <v>172</v>
      </c>
      <c r="D1523" t="s">
        <v>172</v>
      </c>
      <c r="E1523" s="2">
        <v>63966</v>
      </c>
      <c r="F1523" s="27">
        <v>0.25384139179021559</v>
      </c>
      <c r="G1523" s="14">
        <v>720</v>
      </c>
      <c r="H1523" s="2">
        <v>65505</v>
      </c>
      <c r="I1523" s="27">
        <v>0.24752961626391068</v>
      </c>
      <c r="J1523" s="14">
        <v>844.24243200000001</v>
      </c>
      <c r="L1523" t="s">
        <v>172</v>
      </c>
      <c r="M1523" t="s">
        <v>172</v>
      </c>
      <c r="N1523" t="s">
        <v>172</v>
      </c>
      <c r="O1523" s="2">
        <v>146233</v>
      </c>
      <c r="P1523" s="27">
        <v>0.25159534292345626</v>
      </c>
      <c r="Q1523" s="14">
        <v>83.636363636363598</v>
      </c>
      <c r="R1523" s="2">
        <v>149066</v>
      </c>
      <c r="S1523" s="27">
        <v>0.24587516721180602</v>
      </c>
      <c r="T1523" s="14">
        <v>64.848489999999998</v>
      </c>
      <c r="V1523" t="s">
        <v>172</v>
      </c>
      <c r="W1523" t="s">
        <v>172</v>
      </c>
      <c r="X1523" t="s">
        <v>172</v>
      </c>
      <c r="Y1523" s="2">
        <v>7477809</v>
      </c>
      <c r="Z1523" s="27">
        <v>0.26</v>
      </c>
      <c r="AA1523" s="14">
        <v>717.58</v>
      </c>
      <c r="AB1523" s="2">
        <v>7530762</v>
      </c>
      <c r="AC1523" s="27">
        <v>0.252</v>
      </c>
      <c r="AD1523" s="14">
        <v>807.88</v>
      </c>
    </row>
    <row r="1524" spans="1:31" x14ac:dyDescent="0.3">
      <c r="A1524" t="s">
        <v>2046</v>
      </c>
      <c r="B1524" t="s">
        <v>172</v>
      </c>
      <c r="C1524" t="s">
        <v>172</v>
      </c>
      <c r="D1524" t="s">
        <v>172</v>
      </c>
      <c r="E1524" s="2">
        <v>2974</v>
      </c>
      <c r="F1524" s="27">
        <v>1.1801961967046573E-2</v>
      </c>
      <c r="G1524" s="14">
        <v>238.78787878787799</v>
      </c>
      <c r="H1524" s="2">
        <v>3034</v>
      </c>
      <c r="I1524" s="27">
        <v>1.1464847809246698E-2</v>
      </c>
      <c r="J1524" s="14">
        <v>283.03030000000001</v>
      </c>
      <c r="L1524" t="s">
        <v>172</v>
      </c>
      <c r="M1524" t="s">
        <v>172</v>
      </c>
      <c r="N1524" t="s">
        <v>172</v>
      </c>
      <c r="O1524" s="2">
        <v>7604</v>
      </c>
      <c r="P1524" s="27">
        <v>1.3082758252856477E-2</v>
      </c>
      <c r="Q1524" s="14">
        <v>349.69696969696901</v>
      </c>
      <c r="R1524" s="2">
        <v>7877</v>
      </c>
      <c r="S1524" s="27">
        <v>1.2992625361433164E-2</v>
      </c>
      <c r="T1524" s="14">
        <v>449.69695999999999</v>
      </c>
      <c r="V1524" t="s">
        <v>172</v>
      </c>
      <c r="W1524" t="s">
        <v>172</v>
      </c>
      <c r="X1524" t="s">
        <v>172</v>
      </c>
      <c r="Y1524" s="2">
        <v>310982</v>
      </c>
      <c r="Z1524" s="27">
        <v>1.0999999999999999E-2</v>
      </c>
      <c r="AA1524" s="14">
        <v>1994.55</v>
      </c>
      <c r="AB1524" s="2">
        <v>287766</v>
      </c>
      <c r="AC1524" s="27">
        <v>0.01</v>
      </c>
      <c r="AD1524" s="14">
        <v>3018.18</v>
      </c>
    </row>
    <row r="1525" spans="1:31" x14ac:dyDescent="0.3">
      <c r="A1525" t="s">
        <v>2047</v>
      </c>
      <c r="B1525" t="s">
        <v>172</v>
      </c>
      <c r="C1525" t="s">
        <v>172</v>
      </c>
      <c r="D1525" t="s">
        <v>172</v>
      </c>
      <c r="E1525" s="2">
        <v>60992</v>
      </c>
      <c r="F1525" s="27">
        <v>0.24203942982316898</v>
      </c>
      <c r="G1525" s="14">
        <v>710.30303030303003</v>
      </c>
      <c r="H1525" s="2">
        <v>62471</v>
      </c>
      <c r="I1525" s="27">
        <v>0.23606476845466398</v>
      </c>
      <c r="J1525" s="14">
        <v>844.24243200000001</v>
      </c>
      <c r="L1525" t="s">
        <v>172</v>
      </c>
      <c r="M1525" t="s">
        <v>172</v>
      </c>
      <c r="N1525" t="s">
        <v>172</v>
      </c>
      <c r="O1525" s="2">
        <v>138629</v>
      </c>
      <c r="P1525" s="27">
        <v>0.23851258467059974</v>
      </c>
      <c r="Q1525" s="14">
        <v>359.39393939393898</v>
      </c>
      <c r="R1525" s="2">
        <v>141189</v>
      </c>
      <c r="S1525" s="27">
        <v>0.23288254185037285</v>
      </c>
      <c r="T1525" s="14">
        <v>459.39395100000002</v>
      </c>
      <c r="V1525" t="s">
        <v>172</v>
      </c>
      <c r="W1525" t="s">
        <v>172</v>
      </c>
      <c r="X1525" t="s">
        <v>172</v>
      </c>
      <c r="Y1525" s="2">
        <v>7166827</v>
      </c>
      <c r="Z1525" s="27">
        <v>0.249</v>
      </c>
      <c r="AA1525" s="14">
        <v>2067.27</v>
      </c>
      <c r="AB1525" s="2">
        <v>7242996</v>
      </c>
      <c r="AC1525" s="27">
        <v>0.24199999999999999</v>
      </c>
      <c r="AD1525" s="14">
        <v>3152.12</v>
      </c>
    </row>
    <row r="1526" spans="1:31" x14ac:dyDescent="0.3">
      <c r="A1526" t="s">
        <v>2030</v>
      </c>
      <c r="B1526" t="s">
        <v>172</v>
      </c>
      <c r="C1526" t="s">
        <v>172</v>
      </c>
      <c r="D1526" t="s">
        <v>172</v>
      </c>
      <c r="E1526" s="2">
        <v>9962</v>
      </c>
      <c r="F1526" s="27">
        <v>3.9533001047652304E-2</v>
      </c>
      <c r="G1526" s="14">
        <v>253.93939393939399</v>
      </c>
      <c r="H1526" s="2">
        <v>12224</v>
      </c>
      <c r="I1526" s="27">
        <v>4.6191924726510097E-2</v>
      </c>
      <c r="J1526" s="14">
        <v>330.30304000000001</v>
      </c>
      <c r="L1526" t="s">
        <v>172</v>
      </c>
      <c r="M1526" t="s">
        <v>172</v>
      </c>
      <c r="N1526" t="s">
        <v>172</v>
      </c>
      <c r="O1526" s="2">
        <v>25599</v>
      </c>
      <c r="P1526" s="27">
        <v>4.4043336206585078E-2</v>
      </c>
      <c r="Q1526" s="14">
        <v>61.212121212121197</v>
      </c>
      <c r="R1526" s="2">
        <v>30817</v>
      </c>
      <c r="S1526" s="27">
        <v>5.083073959163207E-2</v>
      </c>
      <c r="T1526" s="14">
        <v>48.484848</v>
      </c>
      <c r="V1526" t="s">
        <v>172</v>
      </c>
      <c r="W1526" t="s">
        <v>172</v>
      </c>
      <c r="X1526" t="s">
        <v>172</v>
      </c>
      <c r="Y1526" s="2">
        <v>1427224</v>
      </c>
      <c r="Z1526" s="27">
        <v>0.05</v>
      </c>
      <c r="AA1526" s="14">
        <v>443.64</v>
      </c>
      <c r="AB1526" s="2">
        <v>1735473</v>
      </c>
      <c r="AC1526" s="27">
        <v>5.8000000000000003E-2</v>
      </c>
      <c r="AD1526" s="14">
        <v>575.76</v>
      </c>
    </row>
    <row r="1527" spans="1:31" x14ac:dyDescent="0.3">
      <c r="A1527" t="s">
        <v>2046</v>
      </c>
      <c r="B1527" t="s">
        <v>172</v>
      </c>
      <c r="C1527" t="s">
        <v>172</v>
      </c>
      <c r="D1527" t="s">
        <v>172</v>
      </c>
      <c r="E1527" s="2">
        <v>1216</v>
      </c>
      <c r="F1527" s="27">
        <v>4.8255500174608718E-3</v>
      </c>
      <c r="G1527" s="14">
        <v>144.24242424242399</v>
      </c>
      <c r="H1527" s="2">
        <v>1457</v>
      </c>
      <c r="I1527" s="27">
        <v>5.505696525402913E-3</v>
      </c>
      <c r="J1527" s="14">
        <v>165.454544</v>
      </c>
      <c r="L1527" t="s">
        <v>172</v>
      </c>
      <c r="M1527" t="s">
        <v>172</v>
      </c>
      <c r="N1527" t="s">
        <v>172</v>
      </c>
      <c r="O1527" s="2">
        <v>2772</v>
      </c>
      <c r="P1527" s="27">
        <v>4.7692537975957596E-3</v>
      </c>
      <c r="Q1527" s="14">
        <v>205.45454545454501</v>
      </c>
      <c r="R1527" s="2">
        <v>3591</v>
      </c>
      <c r="S1527" s="27">
        <v>5.9231328770987038E-3</v>
      </c>
      <c r="T1527" s="14">
        <v>267.27273600000001</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2047</v>
      </c>
      <c r="B1528" t="s">
        <v>172</v>
      </c>
      <c r="C1528" t="s">
        <v>172</v>
      </c>
      <c r="D1528" t="s">
        <v>172</v>
      </c>
      <c r="E1528" s="2">
        <v>8746</v>
      </c>
      <c r="F1528" s="27">
        <v>3.4707451030191433E-2</v>
      </c>
      <c r="G1528" s="14">
        <v>241.81818181818099</v>
      </c>
      <c r="H1528" s="2">
        <v>10767</v>
      </c>
      <c r="I1528" s="27">
        <v>4.0686228201107184E-2</v>
      </c>
      <c r="J1528" s="14">
        <v>330.30304000000001</v>
      </c>
      <c r="L1528" t="s">
        <v>172</v>
      </c>
      <c r="M1528" t="s">
        <v>172</v>
      </c>
      <c r="N1528" t="s">
        <v>172</v>
      </c>
      <c r="O1528" s="2">
        <v>22827</v>
      </c>
      <c r="P1528" s="27">
        <v>3.9274082408989323E-2</v>
      </c>
      <c r="Q1528" s="14">
        <v>218.78787878787799</v>
      </c>
      <c r="R1528" s="2">
        <v>27226</v>
      </c>
      <c r="S1528" s="27">
        <v>4.4907606714533366E-2</v>
      </c>
      <c r="T1528" s="14">
        <v>274.54544099999998</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2031</v>
      </c>
      <c r="B1529" t="s">
        <v>172</v>
      </c>
      <c r="C1529" t="s">
        <v>172</v>
      </c>
      <c r="D1529" t="s">
        <v>172</v>
      </c>
      <c r="E1529" s="2">
        <v>7740</v>
      </c>
      <c r="F1529" s="27">
        <v>3.0715260801930221E-2</v>
      </c>
      <c r="G1529" s="14">
        <v>253.333333333333</v>
      </c>
      <c r="H1529" s="2">
        <v>8157</v>
      </c>
      <c r="I1529" s="27">
        <v>3.0823587205018231E-2</v>
      </c>
      <c r="J1529" s="14">
        <v>353.93939999999998</v>
      </c>
      <c r="L1529" t="s">
        <v>172</v>
      </c>
      <c r="M1529" t="s">
        <v>172</v>
      </c>
      <c r="N1529" t="s">
        <v>172</v>
      </c>
      <c r="O1529" s="2">
        <v>18984</v>
      </c>
      <c r="P1529" s="27">
        <v>3.2662162371413381E-2</v>
      </c>
      <c r="Q1529" s="14">
        <v>101.818181818181</v>
      </c>
      <c r="R1529" s="2">
        <v>20984</v>
      </c>
      <c r="S1529" s="27">
        <v>3.4611812947100862E-2</v>
      </c>
      <c r="T1529" s="14">
        <v>130.30302399999999</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2046</v>
      </c>
      <c r="B1530" t="s">
        <v>172</v>
      </c>
      <c r="C1530" t="s">
        <v>172</v>
      </c>
      <c r="D1530" t="s">
        <v>172</v>
      </c>
      <c r="E1530" s="2">
        <v>2606</v>
      </c>
      <c r="F1530" s="27">
        <v>1.0341598145972889E-2</v>
      </c>
      <c r="G1530" s="14">
        <v>182.42424242424201</v>
      </c>
      <c r="H1530" s="2">
        <v>2928</v>
      </c>
      <c r="I1530" s="27">
        <v>1.1064296105957262E-2</v>
      </c>
      <c r="J1530" s="14">
        <v>260</v>
      </c>
      <c r="L1530" t="s">
        <v>172</v>
      </c>
      <c r="M1530" t="s">
        <v>172</v>
      </c>
      <c r="N1530" t="s">
        <v>172</v>
      </c>
      <c r="O1530" s="2">
        <v>5812</v>
      </c>
      <c r="P1530" s="27">
        <v>9.9996042826935617E-3</v>
      </c>
      <c r="Q1530" s="14">
        <v>272.12121212121201</v>
      </c>
      <c r="R1530" s="2">
        <v>6730</v>
      </c>
      <c r="S1530" s="27">
        <v>1.1100719649923218E-2</v>
      </c>
      <c r="T1530" s="14">
        <v>353.93939999999998</v>
      </c>
      <c r="V1530" t="s">
        <v>172</v>
      </c>
      <c r="W1530" t="s">
        <v>172</v>
      </c>
      <c r="X1530" t="s">
        <v>172</v>
      </c>
      <c r="Y1530" s="2">
        <v>413888</v>
      </c>
      <c r="Z1530" s="27">
        <v>1.4E-2</v>
      </c>
      <c r="AA1530" s="14">
        <v>2195.15</v>
      </c>
      <c r="AB1530" s="2">
        <v>444289</v>
      </c>
      <c r="AC1530" s="27">
        <v>1.4999999999999999E-2</v>
      </c>
      <c r="AD1530" s="14">
        <v>2942.42</v>
      </c>
    </row>
    <row r="1531" spans="1:31" x14ac:dyDescent="0.3">
      <c r="A1531" t="s">
        <v>2047</v>
      </c>
      <c r="B1531" t="s">
        <v>172</v>
      </c>
      <c r="C1531" t="s">
        <v>172</v>
      </c>
      <c r="D1531" t="s">
        <v>172</v>
      </c>
      <c r="E1531" s="2">
        <v>5134</v>
      </c>
      <c r="F1531" s="27">
        <v>2.0373662655957331E-2</v>
      </c>
      <c r="G1531" s="14">
        <v>249.69696969696901</v>
      </c>
      <c r="H1531" s="2">
        <v>5229</v>
      </c>
      <c r="I1531" s="27">
        <v>1.975929109906097E-2</v>
      </c>
      <c r="J1531" s="14">
        <v>290.30304000000001</v>
      </c>
      <c r="L1531" t="s">
        <v>172</v>
      </c>
      <c r="M1531" t="s">
        <v>172</v>
      </c>
      <c r="N1531" t="s">
        <v>172</v>
      </c>
      <c r="O1531" s="2">
        <v>13172</v>
      </c>
      <c r="P1531" s="27">
        <v>2.2662558088719819E-2</v>
      </c>
      <c r="Q1531" s="14">
        <v>289.69696969696901</v>
      </c>
      <c r="R1531" s="2">
        <v>14254</v>
      </c>
      <c r="S1531" s="27">
        <v>2.3511093297177647E-2</v>
      </c>
      <c r="T1531" s="14">
        <v>354.54544099999998</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122" t="s">
        <v>2048</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211" t="s">
        <v>1702</v>
      </c>
      <c r="F1534" s="211"/>
      <c r="G1534" s="211" t="s">
        <v>1703</v>
      </c>
      <c r="H1534" s="211" t="s">
        <v>1702</v>
      </c>
      <c r="I1534" s="211"/>
      <c r="J1534" s="211" t="s">
        <v>1703</v>
      </c>
      <c r="K1534" t="s">
        <v>172</v>
      </c>
      <c r="L1534" t="s">
        <v>172</v>
      </c>
      <c r="M1534" t="s">
        <v>172</v>
      </c>
      <c r="N1534" t="s">
        <v>172</v>
      </c>
      <c r="O1534" s="211" t="s">
        <v>1702</v>
      </c>
      <c r="P1534" s="211"/>
      <c r="Q1534" s="211" t="s">
        <v>1703</v>
      </c>
      <c r="R1534" s="211" t="s">
        <v>1702</v>
      </c>
      <c r="S1534" s="211"/>
      <c r="T1534" s="211" t="s">
        <v>1703</v>
      </c>
      <c r="U1534" t="s">
        <v>172</v>
      </c>
      <c r="V1534" t="s">
        <v>172</v>
      </c>
      <c r="W1534" t="s">
        <v>172</v>
      </c>
      <c r="X1534" t="s">
        <v>172</v>
      </c>
      <c r="Y1534" s="211" t="s">
        <v>1702</v>
      </c>
      <c r="Z1534" s="211"/>
      <c r="AA1534" s="211" t="s">
        <v>1703</v>
      </c>
      <c r="AB1534" s="211" t="s">
        <v>1702</v>
      </c>
      <c r="AC1534" s="211"/>
      <c r="AD1534" s="211" t="s">
        <v>1703</v>
      </c>
      <c r="AE1534" t="s">
        <v>172</v>
      </c>
    </row>
    <row r="1535" spans="1:31" x14ac:dyDescent="0.3">
      <c r="A1535" t="s">
        <v>174</v>
      </c>
      <c r="B1535" t="s">
        <v>172</v>
      </c>
      <c r="C1535" t="s">
        <v>172</v>
      </c>
      <c r="D1535" t="s">
        <v>172</v>
      </c>
      <c r="E1535" s="2">
        <v>361934</v>
      </c>
      <c r="F1535" s="27" t="s">
        <v>172</v>
      </c>
      <c r="G1535" s="14">
        <v>183.636363636363</v>
      </c>
      <c r="H1535" s="2">
        <v>377974</v>
      </c>
      <c r="I1535" s="27" t="s">
        <v>172</v>
      </c>
      <c r="J1535" s="14">
        <v>195.75756799999999</v>
      </c>
      <c r="L1535" t="s">
        <v>172</v>
      </c>
      <c r="M1535" t="s">
        <v>172</v>
      </c>
      <c r="N1535" t="s">
        <v>172</v>
      </c>
      <c r="O1535" s="2">
        <v>836745</v>
      </c>
      <c r="P1535" s="27" t="s">
        <v>172</v>
      </c>
      <c r="Q1535" s="14">
        <v>930.90909090909099</v>
      </c>
      <c r="R1535" s="2">
        <v>864023</v>
      </c>
      <c r="S1535" s="27" t="s">
        <v>172</v>
      </c>
      <c r="T1535" s="14">
        <v>833.33330000000001</v>
      </c>
      <c r="V1535" t="s">
        <v>172</v>
      </c>
      <c r="W1535" t="s">
        <v>172</v>
      </c>
      <c r="X1535" t="s">
        <v>172</v>
      </c>
      <c r="Y1535" s="2">
        <v>37912312</v>
      </c>
      <c r="Z1535" s="27" t="s">
        <v>172</v>
      </c>
      <c r="AA1535" s="14">
        <v>1469.09</v>
      </c>
      <c r="AB1535" s="2">
        <v>38838726</v>
      </c>
      <c r="AC1535" s="27" t="s">
        <v>172</v>
      </c>
      <c r="AD1535" s="14">
        <v>1783.64</v>
      </c>
    </row>
    <row r="1536" spans="1:31" x14ac:dyDescent="0.3">
      <c r="A1536" t="s">
        <v>2049</v>
      </c>
      <c r="B1536" t="s">
        <v>172</v>
      </c>
      <c r="C1536" t="s">
        <v>172</v>
      </c>
      <c r="D1536" t="s">
        <v>172</v>
      </c>
      <c r="E1536" s="2">
        <v>109942</v>
      </c>
      <c r="F1536" s="27">
        <v>0.30376256444545136</v>
      </c>
      <c r="G1536" s="14">
        <v>926.06060606060601</v>
      </c>
      <c r="H1536" s="2">
        <v>113339</v>
      </c>
      <c r="I1536" s="27">
        <v>0.2998592495780133</v>
      </c>
      <c r="J1536" s="14">
        <v>1201.21216</v>
      </c>
      <c r="L1536" t="s">
        <v>172</v>
      </c>
      <c r="M1536" t="s">
        <v>172</v>
      </c>
      <c r="N1536" t="s">
        <v>172</v>
      </c>
      <c r="O1536" s="2">
        <v>255522</v>
      </c>
      <c r="P1536" s="27">
        <v>0.30537618987863685</v>
      </c>
      <c r="Q1536" s="14">
        <v>50.909090909090899</v>
      </c>
      <c r="R1536" s="2">
        <v>257756</v>
      </c>
      <c r="S1536" s="27">
        <v>0.29832076229452226</v>
      </c>
      <c r="T1536" s="14">
        <v>52.727271999999999</v>
      </c>
      <c r="V1536" t="s">
        <v>172</v>
      </c>
      <c r="W1536" t="s">
        <v>172</v>
      </c>
      <c r="X1536" t="s">
        <v>172</v>
      </c>
      <c r="Y1536" s="2">
        <v>9158861</v>
      </c>
      <c r="Z1536" s="27">
        <v>0.24199999999999999</v>
      </c>
      <c r="AA1536" s="14">
        <v>349.7</v>
      </c>
      <c r="AB1536" s="2">
        <v>8942907</v>
      </c>
      <c r="AC1536" s="27">
        <v>0.23</v>
      </c>
      <c r="AD1536" s="14">
        <v>413.33</v>
      </c>
    </row>
    <row r="1537" spans="1:31" x14ac:dyDescent="0.3">
      <c r="A1537" t="s">
        <v>2050</v>
      </c>
      <c r="B1537" t="s">
        <v>172</v>
      </c>
      <c r="C1537" t="s">
        <v>172</v>
      </c>
      <c r="D1537" t="s">
        <v>172</v>
      </c>
      <c r="E1537" s="2">
        <v>2509</v>
      </c>
      <c r="F1537" s="27">
        <v>6.9322031088541007E-3</v>
      </c>
      <c r="G1537" s="14">
        <v>240.60606060606</v>
      </c>
      <c r="H1537" s="2">
        <v>2877</v>
      </c>
      <c r="I1537" s="27">
        <v>7.6116346627016669E-3</v>
      </c>
      <c r="J1537" s="14">
        <v>307.878784</v>
      </c>
      <c r="L1537" t="s">
        <v>172</v>
      </c>
      <c r="M1537" t="s">
        <v>172</v>
      </c>
      <c r="N1537" t="s">
        <v>172</v>
      </c>
      <c r="O1537" s="2">
        <v>5597</v>
      </c>
      <c r="P1537" s="27">
        <v>6.6890151718862973E-3</v>
      </c>
      <c r="Q1537" s="14">
        <v>372.12121212121201</v>
      </c>
      <c r="R1537" s="2">
        <v>5792</v>
      </c>
      <c r="S1537" s="27">
        <v>6.7035252533786715E-3</v>
      </c>
      <c r="T1537" s="14">
        <v>433.33334400000001</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2051</v>
      </c>
      <c r="B1538" t="s">
        <v>172</v>
      </c>
      <c r="C1538" t="s">
        <v>172</v>
      </c>
      <c r="D1538" t="s">
        <v>172</v>
      </c>
      <c r="E1538" s="2">
        <v>1023</v>
      </c>
      <c r="F1538" s="27">
        <v>2.8264821763083875E-3</v>
      </c>
      <c r="G1538" s="14">
        <v>186.666666666666</v>
      </c>
      <c r="H1538" s="2">
        <v>1453</v>
      </c>
      <c r="I1538" s="27">
        <v>3.84417975839608E-3</v>
      </c>
      <c r="J1538" s="14">
        <v>227.878784</v>
      </c>
      <c r="L1538" t="s">
        <v>172</v>
      </c>
      <c r="M1538" t="s">
        <v>172</v>
      </c>
      <c r="N1538" t="s">
        <v>172</v>
      </c>
      <c r="O1538" s="2">
        <v>2409</v>
      </c>
      <c r="P1538" s="27">
        <v>2.8790133194700894E-3</v>
      </c>
      <c r="Q1538" s="14">
        <v>284.24242424242402</v>
      </c>
      <c r="R1538" s="2">
        <v>3272</v>
      </c>
      <c r="S1538" s="27">
        <v>3.786936227392095E-3</v>
      </c>
      <c r="T1538" s="14">
        <v>421.81817599999999</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106410</v>
      </c>
      <c r="F1539" s="27">
        <v>0.29400387916028892</v>
      </c>
      <c r="G1539" s="14">
        <v>913.93939393939399</v>
      </c>
      <c r="H1539" s="2">
        <v>109009</v>
      </c>
      <c r="I1539" s="27">
        <v>0.28840343515691558</v>
      </c>
      <c r="J1539" s="14">
        <v>1239.39392</v>
      </c>
      <c r="L1539" t="s">
        <v>172</v>
      </c>
      <c r="M1539" t="s">
        <v>172</v>
      </c>
      <c r="N1539" t="s">
        <v>172</v>
      </c>
      <c r="O1539" s="2">
        <v>247516</v>
      </c>
      <c r="P1539" s="27">
        <v>0.2958081613872805</v>
      </c>
      <c r="Q1539" s="14">
        <v>452.12121212121201</v>
      </c>
      <c r="R1539" s="2">
        <v>248692</v>
      </c>
      <c r="S1539" s="27">
        <v>0.28783030081375149</v>
      </c>
      <c r="T1539" s="14">
        <v>644.24243200000001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2052</v>
      </c>
      <c r="B1540" t="s">
        <v>172</v>
      </c>
      <c r="C1540" t="s">
        <v>172</v>
      </c>
      <c r="D1540" t="s">
        <v>172</v>
      </c>
      <c r="E1540" s="2">
        <v>220678</v>
      </c>
      <c r="F1540" s="27">
        <v>0.60971889902578924</v>
      </c>
      <c r="G1540" s="14">
        <v>912.72727272727195</v>
      </c>
      <c r="H1540" s="2">
        <v>227750</v>
      </c>
      <c r="I1540" s="27">
        <v>0.60255467307275101</v>
      </c>
      <c r="J1540" s="14">
        <v>1187.27271</v>
      </c>
      <c r="L1540" t="s">
        <v>172</v>
      </c>
      <c r="M1540" t="s">
        <v>172</v>
      </c>
      <c r="N1540" t="s">
        <v>172</v>
      </c>
      <c r="O1540" s="2">
        <v>499376</v>
      </c>
      <c r="P1540" s="27">
        <v>0.59680786858600887</v>
      </c>
      <c r="Q1540" s="14">
        <v>913.93939393939399</v>
      </c>
      <c r="R1540" s="2">
        <v>510141</v>
      </c>
      <c r="S1540" s="27">
        <v>0.59042525488326125</v>
      </c>
      <c r="T1540" s="14">
        <v>806.66669999999999</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2050</v>
      </c>
      <c r="B1541" t="s">
        <v>172</v>
      </c>
      <c r="C1541" t="s">
        <v>172</v>
      </c>
      <c r="D1541" t="s">
        <v>172</v>
      </c>
      <c r="E1541" s="2">
        <v>11796</v>
      </c>
      <c r="F1541" s="27">
        <v>3.2591577469925456E-2</v>
      </c>
      <c r="G1541" s="14">
        <v>517.57575757575705</v>
      </c>
      <c r="H1541" s="2">
        <v>12657</v>
      </c>
      <c r="I1541" s="27">
        <v>3.3486430283564475E-2</v>
      </c>
      <c r="J1541" s="14">
        <v>638.18179999999995</v>
      </c>
      <c r="L1541" t="s">
        <v>172</v>
      </c>
      <c r="M1541" t="s">
        <v>172</v>
      </c>
      <c r="N1541" t="s">
        <v>172</v>
      </c>
      <c r="O1541" s="2">
        <v>29272</v>
      </c>
      <c r="P1541" s="27">
        <v>3.4983178865723726E-2</v>
      </c>
      <c r="Q1541" s="14">
        <v>860</v>
      </c>
      <c r="R1541" s="2">
        <v>29490</v>
      </c>
      <c r="S1541" s="27">
        <v>3.4131035863628631E-2</v>
      </c>
      <c r="T1541" s="14">
        <v>1089.6969999999999</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2051</v>
      </c>
      <c r="B1542" t="s">
        <v>172</v>
      </c>
      <c r="C1542" t="s">
        <v>172</v>
      </c>
      <c r="D1542" t="s">
        <v>172</v>
      </c>
      <c r="E1542" s="2">
        <v>8819</v>
      </c>
      <c r="F1542" s="27">
        <v>2.436632093144054E-2</v>
      </c>
      <c r="G1542" s="14">
        <v>456.969696969697</v>
      </c>
      <c r="H1542" s="2">
        <v>8828</v>
      </c>
      <c r="I1542" s="27">
        <v>2.3356103858995593E-2</v>
      </c>
      <c r="J1542" s="14">
        <v>426.66665599999999</v>
      </c>
      <c r="L1542" t="s">
        <v>172</v>
      </c>
      <c r="M1542" t="s">
        <v>172</v>
      </c>
      <c r="N1542" t="s">
        <v>172</v>
      </c>
      <c r="O1542" s="2">
        <v>23637</v>
      </c>
      <c r="P1542" s="27">
        <v>2.8248749619059571E-2</v>
      </c>
      <c r="Q1542" s="14">
        <v>648.48484848484804</v>
      </c>
      <c r="R1542" s="2">
        <v>23435</v>
      </c>
      <c r="S1542" s="27">
        <v>2.7123120565077551E-2</v>
      </c>
      <c r="T1542" s="14">
        <v>655.75756799999999</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200063</v>
      </c>
      <c r="F1543" s="27">
        <v>0.55276100062442324</v>
      </c>
      <c r="G1543" s="14">
        <v>985.45454545454504</v>
      </c>
      <c r="H1543" s="2">
        <v>206265</v>
      </c>
      <c r="I1543" s="27">
        <v>0.54571213893019099</v>
      </c>
      <c r="J1543" s="14">
        <v>1374.5454099999999</v>
      </c>
      <c r="L1543" t="s">
        <v>172</v>
      </c>
      <c r="M1543" t="s">
        <v>172</v>
      </c>
      <c r="N1543" t="s">
        <v>172</v>
      </c>
      <c r="O1543" s="2">
        <v>446467</v>
      </c>
      <c r="P1543" s="27">
        <v>0.53357594010122555</v>
      </c>
      <c r="Q1543" s="14">
        <v>1263.0303030303</v>
      </c>
      <c r="R1543" s="2">
        <v>457216</v>
      </c>
      <c r="S1543" s="27">
        <v>0.52917109845455501</v>
      </c>
      <c r="T1543" s="14">
        <v>1400.60608</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2053</v>
      </c>
      <c r="B1544" t="s">
        <v>172</v>
      </c>
      <c r="C1544" t="s">
        <v>172</v>
      </c>
      <c r="D1544" t="s">
        <v>172</v>
      </c>
      <c r="E1544" s="2">
        <v>31314</v>
      </c>
      <c r="F1544" s="27">
        <v>8.651853652875939E-2</v>
      </c>
      <c r="G1544" s="14">
        <v>432.72727272727201</v>
      </c>
      <c r="H1544" s="2">
        <v>36885</v>
      </c>
      <c r="I1544" s="27">
        <v>9.7586077349235661E-2</v>
      </c>
      <c r="J1544" s="14">
        <v>795.15150000000006</v>
      </c>
      <c r="L1544" t="s">
        <v>172</v>
      </c>
      <c r="M1544" t="s">
        <v>172</v>
      </c>
      <c r="N1544" t="s">
        <v>172</v>
      </c>
      <c r="O1544" s="2">
        <v>81847</v>
      </c>
      <c r="P1544" s="27">
        <v>9.7815941535354264E-2</v>
      </c>
      <c r="Q1544" s="14">
        <v>157.575757575757</v>
      </c>
      <c r="R1544" s="2">
        <v>96126</v>
      </c>
      <c r="S1544" s="27">
        <v>0.11125398282221653</v>
      </c>
      <c r="T1544" s="14">
        <v>173.939392</v>
      </c>
      <c r="V1544" t="s">
        <v>172</v>
      </c>
      <c r="W1544" t="s">
        <v>172</v>
      </c>
      <c r="X1544" t="s">
        <v>172</v>
      </c>
      <c r="Y1544" s="2">
        <v>4701262</v>
      </c>
      <c r="Z1544" s="27">
        <v>0.124</v>
      </c>
      <c r="AA1544" s="14">
        <v>793.33</v>
      </c>
      <c r="AB1544" s="2">
        <v>5548424</v>
      </c>
      <c r="AC1544" s="27">
        <v>0.14299999999999999</v>
      </c>
      <c r="AD1544" s="14">
        <v>805.45</v>
      </c>
    </row>
    <row r="1545" spans="1:31" x14ac:dyDescent="0.3">
      <c r="A1545" t="s">
        <v>2050</v>
      </c>
      <c r="B1545" t="s">
        <v>172</v>
      </c>
      <c r="C1545" t="s">
        <v>172</v>
      </c>
      <c r="D1545" t="s">
        <v>172</v>
      </c>
      <c r="E1545" s="2">
        <v>5558</v>
      </c>
      <c r="F1545" s="27">
        <v>1.5356390944205297E-2</v>
      </c>
      <c r="G1545" s="14">
        <v>307.27272727272702</v>
      </c>
      <c r="H1545" s="2">
        <v>6135</v>
      </c>
      <c r="I1545" s="27">
        <v>1.6231275167074986E-2</v>
      </c>
      <c r="J1545" s="14">
        <v>438.78787199999999</v>
      </c>
      <c r="L1545" t="s">
        <v>172</v>
      </c>
      <c r="M1545" t="s">
        <v>172</v>
      </c>
      <c r="N1545" t="s">
        <v>172</v>
      </c>
      <c r="O1545" s="2">
        <v>14459</v>
      </c>
      <c r="P1545" s="27">
        <v>1.7280055452975517E-2</v>
      </c>
      <c r="Q1545" s="14">
        <v>470.30303030303003</v>
      </c>
      <c r="R1545" s="2">
        <v>16593</v>
      </c>
      <c r="S1545" s="27">
        <v>1.9204349884204473E-2</v>
      </c>
      <c r="T1545" s="14">
        <v>680.60609999999997</v>
      </c>
      <c r="V1545" t="s">
        <v>172</v>
      </c>
      <c r="W1545" t="s">
        <v>172</v>
      </c>
      <c r="X1545" t="s">
        <v>172</v>
      </c>
      <c r="Y1545" s="2">
        <v>704874</v>
      </c>
      <c r="Z1545" s="27">
        <v>1.9E-2</v>
      </c>
      <c r="AA1545" s="14">
        <v>3190.3</v>
      </c>
      <c r="AB1545" s="2">
        <v>803463</v>
      </c>
      <c r="AC1545" s="27">
        <v>2.1000000000000001E-2</v>
      </c>
      <c r="AD1545" s="14">
        <v>3733.94</v>
      </c>
    </row>
    <row r="1546" spans="1:31" x14ac:dyDescent="0.3">
      <c r="A1546" t="s">
        <v>2051</v>
      </c>
      <c r="B1546" t="s">
        <v>172</v>
      </c>
      <c r="C1546" t="s">
        <v>172</v>
      </c>
      <c r="D1546" t="s">
        <v>172</v>
      </c>
      <c r="E1546" s="2">
        <v>7024</v>
      </c>
      <c r="F1546" s="27">
        <v>1.9406853183177045E-2</v>
      </c>
      <c r="G1546" s="14">
        <v>333.33333333333297</v>
      </c>
      <c r="H1546" s="2">
        <v>8074</v>
      </c>
      <c r="I1546" s="27">
        <v>2.1361257652642775E-2</v>
      </c>
      <c r="J1546" s="14">
        <v>413.93939999999998</v>
      </c>
      <c r="L1546" t="s">
        <v>172</v>
      </c>
      <c r="M1546" t="s">
        <v>172</v>
      </c>
      <c r="N1546" t="s">
        <v>172</v>
      </c>
      <c r="O1546" s="2">
        <v>17816</v>
      </c>
      <c r="P1546" s="27">
        <v>2.1292030427430102E-2</v>
      </c>
      <c r="Q1546" s="14">
        <v>530.30303030303003</v>
      </c>
      <c r="R1546" s="2">
        <v>19844</v>
      </c>
      <c r="S1546" s="27">
        <v>2.2966981203046678E-2</v>
      </c>
      <c r="T1546" s="14">
        <v>583.03030000000001</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18732</v>
      </c>
      <c r="F1547" s="27">
        <v>5.1755292401377044E-2</v>
      </c>
      <c r="G1547" s="14">
        <v>372.12121212121201</v>
      </c>
      <c r="H1547" s="2">
        <v>22676</v>
      </c>
      <c r="I1547" s="27">
        <v>5.9993544529517905E-2</v>
      </c>
      <c r="J1547" s="14">
        <v>575.15150000000006</v>
      </c>
      <c r="L1547" t="s">
        <v>172</v>
      </c>
      <c r="M1547" t="s">
        <v>172</v>
      </c>
      <c r="N1547" t="s">
        <v>172</v>
      </c>
      <c r="O1547" s="2">
        <v>49572</v>
      </c>
      <c r="P1547" s="27">
        <v>5.9243855654948642E-2</v>
      </c>
      <c r="Q1547" s="14">
        <v>583.030303030303</v>
      </c>
      <c r="R1547" s="2">
        <v>59689</v>
      </c>
      <c r="S1547" s="27">
        <v>6.9082651734965389E-2</v>
      </c>
      <c r="T1547" s="14">
        <v>818.78790000000004</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122" t="s">
        <v>2054</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211" t="s">
        <v>1702</v>
      </c>
      <c r="F1550" s="211"/>
      <c r="G1550" s="211" t="s">
        <v>1703</v>
      </c>
      <c r="H1550" s="211" t="s">
        <v>1702</v>
      </c>
      <c r="I1550" s="211"/>
      <c r="J1550" s="211" t="s">
        <v>1703</v>
      </c>
      <c r="K1550" t="s">
        <v>172</v>
      </c>
      <c r="L1550" t="s">
        <v>172</v>
      </c>
      <c r="M1550" t="s">
        <v>172</v>
      </c>
      <c r="N1550" t="s">
        <v>172</v>
      </c>
      <c r="O1550" s="211" t="s">
        <v>1702</v>
      </c>
      <c r="P1550" s="211"/>
      <c r="Q1550" s="211" t="s">
        <v>1703</v>
      </c>
      <c r="R1550" s="211" t="s">
        <v>1702</v>
      </c>
      <c r="S1550" s="211"/>
      <c r="T1550" s="211" t="s">
        <v>1703</v>
      </c>
      <c r="U1550" t="s">
        <v>172</v>
      </c>
      <c r="V1550" t="s">
        <v>172</v>
      </c>
      <c r="W1550" t="s">
        <v>172</v>
      </c>
      <c r="X1550" t="s">
        <v>172</v>
      </c>
      <c r="Y1550" s="211" t="s">
        <v>1702</v>
      </c>
      <c r="Z1550" s="211"/>
      <c r="AA1550" s="211" t="s">
        <v>1703</v>
      </c>
      <c r="AB1550" s="211" t="s">
        <v>1702</v>
      </c>
      <c r="AC1550" s="211"/>
      <c r="AD1550" s="211" t="s">
        <v>1703</v>
      </c>
      <c r="AE1550" t="s">
        <v>172</v>
      </c>
    </row>
    <row r="1551" spans="1:31" x14ac:dyDescent="0.3">
      <c r="A1551" t="s">
        <v>174</v>
      </c>
      <c r="B1551" t="s">
        <v>172</v>
      </c>
      <c r="C1551" t="s">
        <v>172</v>
      </c>
      <c r="D1551" t="s">
        <v>172</v>
      </c>
      <c r="E1551" s="2">
        <v>112439</v>
      </c>
      <c r="F1551" s="27" t="s">
        <v>172</v>
      </c>
      <c r="G1551" s="14">
        <v>682.42424242424204</v>
      </c>
      <c r="H1551" s="2">
        <v>118568</v>
      </c>
      <c r="I1551" s="27" t="s">
        <v>172</v>
      </c>
      <c r="J1551" s="14">
        <v>895.75756799999999</v>
      </c>
      <c r="L1551" t="s">
        <v>172</v>
      </c>
      <c r="M1551" t="s">
        <v>172</v>
      </c>
      <c r="N1551" t="s">
        <v>172</v>
      </c>
      <c r="O1551" s="2">
        <v>259700</v>
      </c>
      <c r="P1551" s="27" t="s">
        <v>172</v>
      </c>
      <c r="Q1551" s="14">
        <v>948.48484848484804</v>
      </c>
      <c r="R1551" s="2">
        <v>273556</v>
      </c>
      <c r="S1551" s="27" t="s">
        <v>172</v>
      </c>
      <c r="T1551" s="14">
        <v>804.24243200000001</v>
      </c>
      <c r="V1551" t="s">
        <v>172</v>
      </c>
      <c r="W1551" t="s">
        <v>172</v>
      </c>
      <c r="X1551" t="s">
        <v>172</v>
      </c>
      <c r="Y1551" s="2">
        <v>12717801</v>
      </c>
      <c r="Z1551" s="27" t="s">
        <v>172</v>
      </c>
      <c r="AA1551" s="14">
        <v>11122.42</v>
      </c>
      <c r="AB1551" s="2">
        <v>13103114</v>
      </c>
      <c r="AC1551" s="27" t="s">
        <v>172</v>
      </c>
      <c r="AD1551" s="14">
        <v>11237.58</v>
      </c>
    </row>
    <row r="1552" spans="1:31" x14ac:dyDescent="0.3">
      <c r="A1552" t="s">
        <v>1584</v>
      </c>
      <c r="B1552" t="s">
        <v>172</v>
      </c>
      <c r="C1552" t="s">
        <v>172</v>
      </c>
      <c r="D1552" t="s">
        <v>172</v>
      </c>
      <c r="E1552" s="2">
        <v>63539</v>
      </c>
      <c r="F1552" s="27">
        <v>0.5650975195439305</v>
      </c>
      <c r="G1552" s="14">
        <v>826.66666666666595</v>
      </c>
      <c r="H1552" s="2">
        <v>70470</v>
      </c>
      <c r="I1552" s="27">
        <v>0.59434248701167258</v>
      </c>
      <c r="J1552" s="14">
        <v>1113.9394500000001</v>
      </c>
      <c r="L1552" t="s">
        <v>172</v>
      </c>
      <c r="M1552" t="s">
        <v>172</v>
      </c>
      <c r="N1552" t="s">
        <v>172</v>
      </c>
      <c r="O1552" s="2">
        <v>147125</v>
      </c>
      <c r="P1552" s="27">
        <v>0.56651906045437039</v>
      </c>
      <c r="Q1552" s="14">
        <v>1218.7878787878701</v>
      </c>
      <c r="R1552" s="2">
        <v>161113</v>
      </c>
      <c r="S1552" s="27">
        <v>0.58895801956454985</v>
      </c>
      <c r="T1552" s="14">
        <v>1397.57581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2055</v>
      </c>
      <c r="B1553" t="s">
        <v>172</v>
      </c>
      <c r="C1553" t="s">
        <v>172</v>
      </c>
      <c r="D1553" t="s">
        <v>172</v>
      </c>
      <c r="E1553" s="2">
        <v>139</v>
      </c>
      <c r="F1553" s="27">
        <v>1.2362258646910769E-3</v>
      </c>
      <c r="G1553" s="14">
        <v>40</v>
      </c>
      <c r="H1553" s="2">
        <v>4157</v>
      </c>
      <c r="I1553" s="27">
        <v>3.5060049929154576E-2</v>
      </c>
      <c r="J1553" s="14">
        <v>423.03030000000001</v>
      </c>
      <c r="L1553" t="s">
        <v>172</v>
      </c>
      <c r="M1553" t="s">
        <v>172</v>
      </c>
      <c r="N1553" t="s">
        <v>172</v>
      </c>
      <c r="O1553" s="2">
        <v>248</v>
      </c>
      <c r="P1553" s="27">
        <v>9.5494801694262607E-4</v>
      </c>
      <c r="Q1553" s="14">
        <v>69.090909090909093</v>
      </c>
      <c r="R1553" s="2">
        <v>6598</v>
      </c>
      <c r="S1553" s="27">
        <v>2.4119375923028558E-2</v>
      </c>
      <c r="T1553" s="14">
        <v>517.57574499999998</v>
      </c>
      <c r="V1553" t="s">
        <v>172</v>
      </c>
      <c r="W1553" t="s">
        <v>172</v>
      </c>
      <c r="X1553" t="s">
        <v>172</v>
      </c>
      <c r="Y1553" s="2">
        <v>6195</v>
      </c>
      <c r="Z1553" s="27">
        <v>0</v>
      </c>
      <c r="AA1553" s="14">
        <v>289.7</v>
      </c>
      <c r="AB1553" s="2">
        <v>160558</v>
      </c>
      <c r="AC1553" s="27">
        <v>1.2E-2</v>
      </c>
      <c r="AD1553" s="14">
        <v>2243.0300000000002</v>
      </c>
    </row>
    <row r="1554" spans="1:30" x14ac:dyDescent="0.3">
      <c r="A1554" t="s">
        <v>2056</v>
      </c>
      <c r="B1554" t="s">
        <v>172</v>
      </c>
      <c r="C1554" t="s">
        <v>172</v>
      </c>
      <c r="D1554" t="s">
        <v>172</v>
      </c>
      <c r="E1554" s="2">
        <v>1650</v>
      </c>
      <c r="F1554" s="27">
        <v>1.4674623573671058E-2</v>
      </c>
      <c r="G1554" s="14">
        <v>176.969696969696</v>
      </c>
      <c r="H1554" s="2">
        <v>2777</v>
      </c>
      <c r="I1554" s="27">
        <v>2.3421159166048176E-2</v>
      </c>
      <c r="J1554" s="14">
        <v>262.42425500000002</v>
      </c>
      <c r="L1554" t="s">
        <v>172</v>
      </c>
      <c r="M1554" t="s">
        <v>172</v>
      </c>
      <c r="N1554" t="s">
        <v>172</v>
      </c>
      <c r="O1554" s="2">
        <v>2725</v>
      </c>
      <c r="P1554" s="27">
        <v>1.0492876395841356E-2</v>
      </c>
      <c r="Q1554" s="14">
        <v>211.51515151515099</v>
      </c>
      <c r="R1554" s="2">
        <v>4158</v>
      </c>
      <c r="S1554" s="27">
        <v>1.5199812835397505E-2</v>
      </c>
      <c r="T1554" s="14">
        <v>363.03030000000001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2057</v>
      </c>
      <c r="B1555" t="s">
        <v>172</v>
      </c>
      <c r="C1555" t="s">
        <v>172</v>
      </c>
      <c r="D1555" t="s">
        <v>172</v>
      </c>
      <c r="E1555" s="2">
        <v>21696</v>
      </c>
      <c r="F1555" s="27">
        <v>0.19295795942688926</v>
      </c>
      <c r="G1555" s="14">
        <v>571.51515151515105</v>
      </c>
      <c r="H1555" s="2">
        <v>20949</v>
      </c>
      <c r="I1555" s="27">
        <v>0.1766834221712435</v>
      </c>
      <c r="J1555" s="14">
        <v>702.42425500000002</v>
      </c>
      <c r="L1555" t="s">
        <v>172</v>
      </c>
      <c r="M1555" t="s">
        <v>172</v>
      </c>
      <c r="N1555" t="s">
        <v>172</v>
      </c>
      <c r="O1555" s="2">
        <v>35589</v>
      </c>
      <c r="P1555" s="27">
        <v>0.13703889102810934</v>
      </c>
      <c r="Q1555" s="14">
        <v>628.48484848484804</v>
      </c>
      <c r="R1555" s="2">
        <v>34798</v>
      </c>
      <c r="S1555" s="27">
        <v>0.12720612964073169</v>
      </c>
      <c r="T1555" s="14">
        <v>878.18179999999995</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2058</v>
      </c>
      <c r="B1556" t="s">
        <v>172</v>
      </c>
      <c r="C1556" t="s">
        <v>172</v>
      </c>
      <c r="D1556" t="s">
        <v>172</v>
      </c>
      <c r="E1556" s="2">
        <v>11403</v>
      </c>
      <c r="F1556" s="27">
        <v>0.10141498946095216</v>
      </c>
      <c r="G1556" s="14">
        <v>339.39393939393898</v>
      </c>
      <c r="H1556" s="2">
        <v>11326</v>
      </c>
      <c r="I1556" s="27">
        <v>9.5523244045610953E-2</v>
      </c>
      <c r="J1556" s="14">
        <v>489.09089999999998</v>
      </c>
      <c r="L1556" t="s">
        <v>172</v>
      </c>
      <c r="M1556" t="s">
        <v>172</v>
      </c>
      <c r="N1556" t="s">
        <v>172</v>
      </c>
      <c r="O1556" s="2">
        <v>23918</v>
      </c>
      <c r="P1556" s="27">
        <v>9.2098575279168274E-2</v>
      </c>
      <c r="Q1556" s="14">
        <v>575.75757575757495</v>
      </c>
      <c r="R1556" s="2">
        <v>25346</v>
      </c>
      <c r="S1556" s="27">
        <v>9.2653789352088789E-2</v>
      </c>
      <c r="T1556" s="14">
        <v>721.81820000000005</v>
      </c>
      <c r="V1556" t="s">
        <v>172</v>
      </c>
      <c r="W1556" t="s">
        <v>172</v>
      </c>
      <c r="X1556" t="s">
        <v>172</v>
      </c>
      <c r="Y1556" s="2">
        <v>794986</v>
      </c>
      <c r="Z1556" s="27">
        <v>6.3E-2</v>
      </c>
      <c r="AA1556" s="14">
        <v>3865.45</v>
      </c>
      <c r="AB1556" s="2">
        <v>811147</v>
      </c>
      <c r="AC1556" s="27">
        <v>6.2E-2</v>
      </c>
      <c r="AD1556" s="14">
        <v>4904.8500000000004</v>
      </c>
    </row>
    <row r="1557" spans="1:30" x14ac:dyDescent="0.3">
      <c r="A1557" t="s">
        <v>2059</v>
      </c>
      <c r="B1557" t="s">
        <v>172</v>
      </c>
      <c r="C1557" t="s">
        <v>172</v>
      </c>
      <c r="D1557" t="s">
        <v>172</v>
      </c>
      <c r="E1557" s="2">
        <v>8815</v>
      </c>
      <c r="F1557" s="27">
        <v>7.8398064728430528E-2</v>
      </c>
      <c r="G1557" s="14">
        <v>367.87878787878702</v>
      </c>
      <c r="H1557" s="2">
        <v>10487</v>
      </c>
      <c r="I1557" s="27">
        <v>8.8447135820794817E-2</v>
      </c>
      <c r="J1557" s="14">
        <v>445.45455900000002</v>
      </c>
      <c r="L1557" t="s">
        <v>172</v>
      </c>
      <c r="M1557" t="s">
        <v>172</v>
      </c>
      <c r="N1557" t="s">
        <v>172</v>
      </c>
      <c r="O1557" s="2">
        <v>23387</v>
      </c>
      <c r="P1557" s="27">
        <v>9.0053908355795145E-2</v>
      </c>
      <c r="Q1557" s="14">
        <v>625.45454545454504</v>
      </c>
      <c r="R1557" s="2">
        <v>26440</v>
      </c>
      <c r="S1557" s="27">
        <v>9.6652970506952873E-2</v>
      </c>
      <c r="T1557" s="14">
        <v>663.63635299999999</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2060</v>
      </c>
      <c r="B1558" t="s">
        <v>172</v>
      </c>
      <c r="C1558" t="s">
        <v>172</v>
      </c>
      <c r="D1558" t="s">
        <v>172</v>
      </c>
      <c r="E1558" s="2">
        <v>7755</v>
      </c>
      <c r="F1558" s="27">
        <v>6.8970730796253973E-2</v>
      </c>
      <c r="G1558" s="14">
        <v>330.30303030303003</v>
      </c>
      <c r="H1558" s="2">
        <v>7752</v>
      </c>
      <c r="I1558" s="27">
        <v>6.5380203764928146E-2</v>
      </c>
      <c r="J1558" s="14">
        <v>403.63635299999999</v>
      </c>
      <c r="L1558" t="s">
        <v>172</v>
      </c>
      <c r="M1558" t="s">
        <v>172</v>
      </c>
      <c r="N1558" t="s">
        <v>172</v>
      </c>
      <c r="O1558" s="2">
        <v>20867</v>
      </c>
      <c r="P1558" s="27">
        <v>8.0350404312668461E-2</v>
      </c>
      <c r="Q1558" s="14">
        <v>581.21212121212102</v>
      </c>
      <c r="R1558" s="2">
        <v>22362</v>
      </c>
      <c r="S1558" s="27">
        <v>8.1745602362953113E-2</v>
      </c>
      <c r="T1558" s="14">
        <v>741.21209999999996</v>
      </c>
      <c r="V1558" t="s">
        <v>172</v>
      </c>
      <c r="W1558" t="s">
        <v>172</v>
      </c>
      <c r="X1558" t="s">
        <v>172</v>
      </c>
      <c r="Y1558" s="2">
        <v>1148984</v>
      </c>
      <c r="Z1558" s="27">
        <v>0.09</v>
      </c>
      <c r="AA1558" s="14">
        <v>4474.55</v>
      </c>
      <c r="AB1558" s="2">
        <v>1175870</v>
      </c>
      <c r="AC1558" s="27">
        <v>0.09</v>
      </c>
      <c r="AD1558" s="14">
        <v>5691.52</v>
      </c>
    </row>
    <row r="1559" spans="1:30" x14ac:dyDescent="0.3">
      <c r="A1559" t="s">
        <v>2061</v>
      </c>
      <c r="B1559" t="s">
        <v>172</v>
      </c>
      <c r="C1559" t="s">
        <v>172</v>
      </c>
      <c r="D1559" t="s">
        <v>172</v>
      </c>
      <c r="E1559" s="2">
        <v>4879</v>
      </c>
      <c r="F1559" s="27">
        <v>4.3392417221782477E-2</v>
      </c>
      <c r="G1559" s="14">
        <v>217.575757575757</v>
      </c>
      <c r="H1559" s="2">
        <v>5278</v>
      </c>
      <c r="I1559" s="27">
        <v>4.4514540179475072E-2</v>
      </c>
      <c r="J1559" s="14">
        <v>344.84848</v>
      </c>
      <c r="L1559" t="s">
        <v>172</v>
      </c>
      <c r="M1559" t="s">
        <v>172</v>
      </c>
      <c r="N1559" t="s">
        <v>172</v>
      </c>
      <c r="O1559" s="2">
        <v>13865</v>
      </c>
      <c r="P1559" s="27">
        <v>5.3388525221409321E-2</v>
      </c>
      <c r="Q1559" s="14">
        <v>420.60606060606</v>
      </c>
      <c r="R1559" s="2">
        <v>14096</v>
      </c>
      <c r="S1559" s="27">
        <v>5.1528754624281685E-2</v>
      </c>
      <c r="T1559" s="14">
        <v>527.27269999999999</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2062</v>
      </c>
      <c r="B1560" t="s">
        <v>172</v>
      </c>
      <c r="C1560" t="s">
        <v>172</v>
      </c>
      <c r="D1560" t="s">
        <v>172</v>
      </c>
      <c r="E1560" s="2">
        <v>4335</v>
      </c>
      <c r="F1560" s="27">
        <v>3.8554238298099411E-2</v>
      </c>
      <c r="G1560" s="14">
        <v>213.333333333333</v>
      </c>
      <c r="H1560" s="2">
        <v>4391</v>
      </c>
      <c r="I1560" s="27">
        <v>3.703360097159436E-2</v>
      </c>
      <c r="J1560" s="14">
        <v>297.57574499999998</v>
      </c>
      <c r="L1560" t="s">
        <v>172</v>
      </c>
      <c r="M1560" t="s">
        <v>172</v>
      </c>
      <c r="N1560" t="s">
        <v>172</v>
      </c>
      <c r="O1560" s="2">
        <v>15433</v>
      </c>
      <c r="P1560" s="27">
        <v>5.9426261070465919E-2</v>
      </c>
      <c r="Q1560" s="14">
        <v>467.87878787878799</v>
      </c>
      <c r="R1560" s="2">
        <v>15578</v>
      </c>
      <c r="S1560" s="27">
        <v>5.6946292532424808E-2</v>
      </c>
      <c r="T1560" s="14">
        <v>515.75756799999999</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2063</v>
      </c>
      <c r="B1561" t="s">
        <v>172</v>
      </c>
      <c r="C1561" t="s">
        <v>172</v>
      </c>
      <c r="D1561" t="s">
        <v>172</v>
      </c>
      <c r="E1561" s="2">
        <v>1350</v>
      </c>
      <c r="F1561" s="27">
        <v>1.2006510196639956E-2</v>
      </c>
      <c r="G1561" s="14">
        <v>118.181818181818</v>
      </c>
      <c r="H1561" s="2">
        <v>1523</v>
      </c>
      <c r="I1561" s="27">
        <v>1.284494973348627E-2</v>
      </c>
      <c r="J1561" s="14">
        <v>159.393936</v>
      </c>
      <c r="L1561" t="s">
        <v>172</v>
      </c>
      <c r="M1561" t="s">
        <v>172</v>
      </c>
      <c r="N1561" t="s">
        <v>172</v>
      </c>
      <c r="O1561" s="2">
        <v>6110</v>
      </c>
      <c r="P1561" s="27">
        <v>2.3527146707739699E-2</v>
      </c>
      <c r="Q1561" s="14">
        <v>254.54545454545399</v>
      </c>
      <c r="R1561" s="2">
        <v>6618</v>
      </c>
      <c r="S1561" s="27">
        <v>2.4192487095877992E-2</v>
      </c>
      <c r="T1561" s="14">
        <v>412.121216</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2064</v>
      </c>
      <c r="B1562" t="s">
        <v>172</v>
      </c>
      <c r="C1562" t="s">
        <v>172</v>
      </c>
      <c r="D1562" t="s">
        <v>172</v>
      </c>
      <c r="E1562" s="2">
        <v>1517</v>
      </c>
      <c r="F1562" s="27">
        <v>1.3491759976520603E-2</v>
      </c>
      <c r="G1562" s="14">
        <v>131.51515151515099</v>
      </c>
      <c r="H1562" s="2">
        <v>1830</v>
      </c>
      <c r="I1562" s="27">
        <v>1.5434181229336753E-2</v>
      </c>
      <c r="J1562" s="14">
        <v>231.515152</v>
      </c>
      <c r="L1562" t="s">
        <v>172</v>
      </c>
      <c r="M1562" t="s">
        <v>172</v>
      </c>
      <c r="N1562" t="s">
        <v>172</v>
      </c>
      <c r="O1562" s="2">
        <v>4983</v>
      </c>
      <c r="P1562" s="27">
        <v>1.9187524066230265E-2</v>
      </c>
      <c r="Q1562" s="14">
        <v>284.84848484848402</v>
      </c>
      <c r="R1562" s="2">
        <v>5119</v>
      </c>
      <c r="S1562" s="27">
        <v>1.8712804690812851E-2</v>
      </c>
      <c r="T1562" s="14">
        <v>326.66665599999999</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1587</v>
      </c>
      <c r="B1563" t="s">
        <v>172</v>
      </c>
      <c r="C1563" t="s">
        <v>172</v>
      </c>
      <c r="D1563" t="s">
        <v>172</v>
      </c>
      <c r="E1563" s="2">
        <v>48900</v>
      </c>
      <c r="F1563" s="27">
        <v>0.4349024804560695</v>
      </c>
      <c r="G1563" s="14">
        <v>852.72727272727195</v>
      </c>
      <c r="H1563" s="2">
        <v>48098</v>
      </c>
      <c r="I1563" s="27">
        <v>0.40565751298832736</v>
      </c>
      <c r="J1563" s="14">
        <v>912.12120000000004</v>
      </c>
      <c r="L1563" t="s">
        <v>172</v>
      </c>
      <c r="M1563" t="s">
        <v>172</v>
      </c>
      <c r="N1563" t="s">
        <v>172</v>
      </c>
      <c r="O1563" s="2">
        <v>112575</v>
      </c>
      <c r="P1563" s="27">
        <v>0.43348093954562955</v>
      </c>
      <c r="Q1563" s="14">
        <v>1309.69696969696</v>
      </c>
      <c r="R1563" s="2">
        <v>112443</v>
      </c>
      <c r="S1563" s="27">
        <v>0.41104198043545015</v>
      </c>
      <c r="T1563" s="14">
        <v>1340</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2055</v>
      </c>
      <c r="B1564" t="s">
        <v>172</v>
      </c>
      <c r="C1564" t="s">
        <v>172</v>
      </c>
      <c r="D1564" t="s">
        <v>172</v>
      </c>
      <c r="E1564" s="2">
        <v>12</v>
      </c>
      <c r="F1564" s="27">
        <v>1.0672453508124405E-4</v>
      </c>
      <c r="G1564" s="14">
        <v>10.909090909090899</v>
      </c>
      <c r="H1564" s="2">
        <v>1447</v>
      </c>
      <c r="I1564" s="27">
        <v>1.2203967343634032E-2</v>
      </c>
      <c r="J1564" s="14">
        <v>246.66667200000001</v>
      </c>
      <c r="L1564" t="s">
        <v>172</v>
      </c>
      <c r="M1564" t="s">
        <v>172</v>
      </c>
      <c r="N1564" t="s">
        <v>172</v>
      </c>
      <c r="O1564" s="2">
        <v>12</v>
      </c>
      <c r="P1564" s="27">
        <v>4.6207162110127073E-5</v>
      </c>
      <c r="Q1564" s="14">
        <v>10.909090909090899</v>
      </c>
      <c r="R1564" s="2">
        <v>2081</v>
      </c>
      <c r="S1564" s="27">
        <v>7.6072175349836966E-3</v>
      </c>
      <c r="T1564" s="14">
        <v>292.72726399999999</v>
      </c>
      <c r="V1564" t="s">
        <v>172</v>
      </c>
      <c r="W1564" t="s">
        <v>172</v>
      </c>
      <c r="X1564" t="s">
        <v>172</v>
      </c>
      <c r="Y1564" s="2">
        <v>3776</v>
      </c>
      <c r="Z1564" s="27">
        <v>0</v>
      </c>
      <c r="AA1564" s="14">
        <v>277.58</v>
      </c>
      <c r="AB1564" s="2">
        <v>134109</v>
      </c>
      <c r="AC1564" s="27">
        <v>0.01</v>
      </c>
      <c r="AD1564" s="14">
        <v>1898.79</v>
      </c>
    </row>
    <row r="1565" spans="1:30" x14ac:dyDescent="0.3">
      <c r="A1565" t="s">
        <v>2056</v>
      </c>
      <c r="B1565" t="s">
        <v>172</v>
      </c>
      <c r="C1565" t="s">
        <v>172</v>
      </c>
      <c r="D1565" t="s">
        <v>172</v>
      </c>
      <c r="E1565" s="2">
        <v>648</v>
      </c>
      <c r="F1565" s="27">
        <v>5.7631248943871786E-3</v>
      </c>
      <c r="G1565" s="14">
        <v>126.06060606060601</v>
      </c>
      <c r="H1565" s="2">
        <v>947</v>
      </c>
      <c r="I1565" s="27">
        <v>7.986977936711423E-3</v>
      </c>
      <c r="J1565" s="14">
        <v>164.84848</v>
      </c>
      <c r="L1565" t="s">
        <v>172</v>
      </c>
      <c r="M1565" t="s">
        <v>172</v>
      </c>
      <c r="N1565" t="s">
        <v>172</v>
      </c>
      <c r="O1565" s="2">
        <v>1386</v>
      </c>
      <c r="P1565" s="27">
        <v>5.3369272237196765E-3</v>
      </c>
      <c r="Q1565" s="14">
        <v>183.636363636363</v>
      </c>
      <c r="R1565" s="2">
        <v>2086</v>
      </c>
      <c r="S1565" s="27">
        <v>7.6254953281960549E-3</v>
      </c>
      <c r="T1565" s="14">
        <v>275.75756799999999</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2057</v>
      </c>
      <c r="B1566" t="s">
        <v>172</v>
      </c>
      <c r="C1566" t="s">
        <v>172</v>
      </c>
      <c r="D1566" t="s">
        <v>172</v>
      </c>
      <c r="E1566" s="2">
        <v>8903</v>
      </c>
      <c r="F1566" s="27">
        <v>7.918071131902632E-2</v>
      </c>
      <c r="G1566" s="14">
        <v>365.45454545454498</v>
      </c>
      <c r="H1566" s="2">
        <v>7432</v>
      </c>
      <c r="I1566" s="27">
        <v>6.2681330544497676E-2</v>
      </c>
      <c r="J1566" s="14">
        <v>553.33330000000001</v>
      </c>
      <c r="L1566" t="s">
        <v>172</v>
      </c>
      <c r="M1566" t="s">
        <v>172</v>
      </c>
      <c r="N1566" t="s">
        <v>172</v>
      </c>
      <c r="O1566" s="2">
        <v>17368</v>
      </c>
      <c r="P1566" s="27">
        <v>6.6877165960723906E-2</v>
      </c>
      <c r="Q1566" s="14">
        <v>557.57575757575705</v>
      </c>
      <c r="R1566" s="2">
        <v>15550</v>
      </c>
      <c r="S1566" s="27">
        <v>5.6843936890435598E-2</v>
      </c>
      <c r="T1566" s="14">
        <v>743.63635299999999</v>
      </c>
      <c r="V1566" t="s">
        <v>172</v>
      </c>
      <c r="W1566" t="s">
        <v>172</v>
      </c>
      <c r="X1566" t="s">
        <v>172</v>
      </c>
      <c r="Y1566" s="2">
        <v>579517</v>
      </c>
      <c r="Z1566" s="27">
        <v>4.5999999999999999E-2</v>
      </c>
      <c r="AA1566" s="14">
        <v>2951.52</v>
      </c>
      <c r="AB1566" s="2">
        <v>508460</v>
      </c>
      <c r="AC1566" s="27">
        <v>3.9E-2</v>
      </c>
      <c r="AD1566" s="14">
        <v>3530.3</v>
      </c>
    </row>
    <row r="1567" spans="1:30" x14ac:dyDescent="0.3">
      <c r="A1567" t="s">
        <v>2058</v>
      </c>
      <c r="B1567" t="s">
        <v>172</v>
      </c>
      <c r="C1567" t="s">
        <v>172</v>
      </c>
      <c r="D1567" t="s">
        <v>172</v>
      </c>
      <c r="E1567" s="2">
        <v>5981</v>
      </c>
      <c r="F1567" s="27">
        <v>5.3193287026743391E-2</v>
      </c>
      <c r="G1567" s="14">
        <v>325.45454545454498</v>
      </c>
      <c r="H1567" s="2">
        <v>7202</v>
      </c>
      <c r="I1567" s="27">
        <v>6.074151541731327E-2</v>
      </c>
      <c r="J1567" s="14">
        <v>509.09089999999998</v>
      </c>
      <c r="L1567" t="s">
        <v>172</v>
      </c>
      <c r="M1567" t="s">
        <v>172</v>
      </c>
      <c r="N1567" t="s">
        <v>172</v>
      </c>
      <c r="O1567" s="2">
        <v>13709</v>
      </c>
      <c r="P1567" s="27">
        <v>5.2787832113977667E-2</v>
      </c>
      <c r="Q1567" s="14">
        <v>512.72727272727195</v>
      </c>
      <c r="R1567" s="2">
        <v>15048</v>
      </c>
      <c r="S1567" s="27">
        <v>5.5008846451914784E-2</v>
      </c>
      <c r="T1567" s="14">
        <v>684.84849999999994</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2059</v>
      </c>
      <c r="B1568" t="s">
        <v>172</v>
      </c>
      <c r="C1568" t="s">
        <v>172</v>
      </c>
      <c r="D1568" t="s">
        <v>172</v>
      </c>
      <c r="E1568" s="2">
        <v>8471</v>
      </c>
      <c r="F1568" s="27">
        <v>7.5338628056101531E-2</v>
      </c>
      <c r="G1568" s="14">
        <v>414.54545454545399</v>
      </c>
      <c r="H1568" s="2">
        <v>8809</v>
      </c>
      <c r="I1568" s="27">
        <v>7.4294919371162546E-2</v>
      </c>
      <c r="J1568" s="14">
        <v>421.21212800000001</v>
      </c>
      <c r="L1568" t="s">
        <v>172</v>
      </c>
      <c r="M1568" t="s">
        <v>172</v>
      </c>
      <c r="N1568" t="s">
        <v>172</v>
      </c>
      <c r="O1568" s="2">
        <v>18286</v>
      </c>
      <c r="P1568" s="27">
        <v>7.041201386214864E-2</v>
      </c>
      <c r="Q1568" s="14">
        <v>623.030303030303</v>
      </c>
      <c r="R1568" s="2">
        <v>19249</v>
      </c>
      <c r="S1568" s="27">
        <v>7.0365848308938578E-2</v>
      </c>
      <c r="T1568" s="14">
        <v>819.39390000000003</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2060</v>
      </c>
      <c r="B1569" t="s">
        <v>172</v>
      </c>
      <c r="C1569" t="s">
        <v>172</v>
      </c>
      <c r="D1569" t="s">
        <v>172</v>
      </c>
      <c r="E1569" s="2">
        <v>11616</v>
      </c>
      <c r="F1569" s="27">
        <v>0.10330934995864424</v>
      </c>
      <c r="G1569" s="14">
        <v>472.12121212121201</v>
      </c>
      <c r="H1569" s="2">
        <v>10194</v>
      </c>
      <c r="I1569" s="27">
        <v>8.5975980028338173E-2</v>
      </c>
      <c r="J1569" s="14">
        <v>520.60609999999997</v>
      </c>
      <c r="L1569" t="s">
        <v>172</v>
      </c>
      <c r="M1569" t="s">
        <v>172</v>
      </c>
      <c r="N1569" t="s">
        <v>172</v>
      </c>
      <c r="O1569" s="2">
        <v>22437</v>
      </c>
      <c r="P1569" s="27">
        <v>8.6395841355410091E-2</v>
      </c>
      <c r="Q1569" s="14">
        <v>633.33333333333303</v>
      </c>
      <c r="R1569" s="2">
        <v>20698</v>
      </c>
      <c r="S1569" s="27">
        <v>7.566275278188013E-2</v>
      </c>
      <c r="T1569" s="14">
        <v>779.39390000000003</v>
      </c>
      <c r="V1569" t="s">
        <v>172</v>
      </c>
      <c r="W1569" t="s">
        <v>172</v>
      </c>
      <c r="X1569" t="s">
        <v>172</v>
      </c>
      <c r="Y1569" s="2">
        <v>1144283</v>
      </c>
      <c r="Z1569" s="27">
        <v>0.09</v>
      </c>
      <c r="AA1569" s="14">
        <v>5269.09</v>
      </c>
      <c r="AB1569" s="2">
        <v>1114211</v>
      </c>
      <c r="AC1569" s="27">
        <v>8.5000000000000006E-2</v>
      </c>
      <c r="AD1569" s="14">
        <v>5350.91</v>
      </c>
    </row>
    <row r="1570" spans="1:31" x14ac:dyDescent="0.3">
      <c r="A1570" t="s">
        <v>2061</v>
      </c>
      <c r="B1570" t="s">
        <v>172</v>
      </c>
      <c r="C1570" t="s">
        <v>172</v>
      </c>
      <c r="D1570" t="s">
        <v>172</v>
      </c>
      <c r="E1570" s="2">
        <v>4953</v>
      </c>
      <c r="F1570" s="27">
        <v>4.405055185478348E-2</v>
      </c>
      <c r="G1570" s="14">
        <v>313.33333333333297</v>
      </c>
      <c r="H1570" s="2">
        <v>5146</v>
      </c>
      <c r="I1570" s="27">
        <v>4.34012549760475E-2</v>
      </c>
      <c r="J1570" s="14">
        <v>421.21212800000001</v>
      </c>
      <c r="L1570" t="s">
        <v>172</v>
      </c>
      <c r="M1570" t="s">
        <v>172</v>
      </c>
      <c r="N1570" t="s">
        <v>172</v>
      </c>
      <c r="O1570" s="2">
        <v>13124</v>
      </c>
      <c r="P1570" s="27">
        <v>5.053523296110897E-2</v>
      </c>
      <c r="Q1570" s="14">
        <v>531.51515151515105</v>
      </c>
      <c r="R1570" s="2">
        <v>13566</v>
      </c>
      <c r="S1570" s="27">
        <v>4.959130854377166E-2</v>
      </c>
      <c r="T1570" s="14">
        <v>677.57574499999998</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2062</v>
      </c>
      <c r="B1571" t="s">
        <v>172</v>
      </c>
      <c r="C1571" t="s">
        <v>172</v>
      </c>
      <c r="D1571" t="s">
        <v>172</v>
      </c>
      <c r="E1571" s="2">
        <v>4026</v>
      </c>
      <c r="F1571" s="27">
        <v>3.580608151975738E-2</v>
      </c>
      <c r="G1571" s="14">
        <v>281.81818181818102</v>
      </c>
      <c r="H1571" s="2">
        <v>3919</v>
      </c>
      <c r="I1571" s="27">
        <v>3.3052762971459412E-2</v>
      </c>
      <c r="J1571" s="14">
        <v>372.121216</v>
      </c>
      <c r="L1571" t="s">
        <v>172</v>
      </c>
      <c r="M1571" t="s">
        <v>172</v>
      </c>
      <c r="N1571" t="s">
        <v>172</v>
      </c>
      <c r="O1571" s="2">
        <v>12744</v>
      </c>
      <c r="P1571" s="27">
        <v>4.9072006160954945E-2</v>
      </c>
      <c r="Q1571" s="14">
        <v>468.48484848484799</v>
      </c>
      <c r="R1571" s="2">
        <v>12511</v>
      </c>
      <c r="S1571" s="27">
        <v>4.5734694175963972E-2</v>
      </c>
      <c r="T1571" s="14">
        <v>634.54549999999995</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2063</v>
      </c>
      <c r="B1572" t="s">
        <v>172</v>
      </c>
      <c r="C1572" t="s">
        <v>172</v>
      </c>
      <c r="D1572" t="s">
        <v>172</v>
      </c>
      <c r="E1572" s="2">
        <v>2115</v>
      </c>
      <c r="F1572" s="27">
        <v>1.8810199308069264E-2</v>
      </c>
      <c r="G1572" s="14">
        <v>224.84848484848399</v>
      </c>
      <c r="H1572" s="2">
        <v>924</v>
      </c>
      <c r="I1572" s="27">
        <v>7.792996423992983E-3</v>
      </c>
      <c r="J1572" s="14">
        <v>138.18182400000001</v>
      </c>
      <c r="L1572" t="s">
        <v>172</v>
      </c>
      <c r="M1572" t="s">
        <v>172</v>
      </c>
      <c r="N1572" t="s">
        <v>172</v>
      </c>
      <c r="O1572" s="2">
        <v>7341</v>
      </c>
      <c r="P1572" s="27">
        <v>2.8267231420870235E-2</v>
      </c>
      <c r="Q1572" s="14">
        <v>406.666666666666</v>
      </c>
      <c r="R1572" s="2">
        <v>5453</v>
      </c>
      <c r="S1572" s="27">
        <v>1.9933761277398411E-2</v>
      </c>
      <c r="T1572" s="14">
        <v>371.51513699999998</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2064</v>
      </c>
      <c r="B1573" t="s">
        <v>172</v>
      </c>
      <c r="C1573" t="s">
        <v>172</v>
      </c>
      <c r="D1573" t="s">
        <v>172</v>
      </c>
      <c r="E1573" s="2">
        <v>2175</v>
      </c>
      <c r="F1573" s="27">
        <v>1.9343821983475486E-2</v>
      </c>
      <c r="G1573" s="14">
        <v>211.51515151515099</v>
      </c>
      <c r="H1573" s="2">
        <v>2078</v>
      </c>
      <c r="I1573" s="27">
        <v>1.7525807975170365E-2</v>
      </c>
      <c r="J1573" s="14">
        <v>228.484848</v>
      </c>
      <c r="L1573" t="s">
        <v>172</v>
      </c>
      <c r="M1573" t="s">
        <v>172</v>
      </c>
      <c r="N1573" t="s">
        <v>172</v>
      </c>
      <c r="O1573" s="2">
        <v>6168</v>
      </c>
      <c r="P1573" s="27">
        <v>2.3750481324605315E-2</v>
      </c>
      <c r="Q1573" s="14">
        <v>406.666666666666</v>
      </c>
      <c r="R1573" s="2">
        <v>6201</v>
      </c>
      <c r="S1573" s="27">
        <v>2.2668119141967275E-2</v>
      </c>
      <c r="T1573" s="14">
        <v>519.39390000000003</v>
      </c>
      <c r="V1573" t="s">
        <v>172</v>
      </c>
      <c r="W1573" t="s">
        <v>172</v>
      </c>
      <c r="X1573" t="s">
        <v>172</v>
      </c>
      <c r="Y1573" s="2">
        <v>623290</v>
      </c>
      <c r="Z1573" s="27">
        <v>4.9000000000000002E-2</v>
      </c>
      <c r="AA1573" s="14">
        <v>3464.85</v>
      </c>
      <c r="AB1573" s="2">
        <v>590162</v>
      </c>
      <c r="AC1573" s="27">
        <v>4.4999999999999998E-2</v>
      </c>
      <c r="AD1573" s="14">
        <v>3893.33</v>
      </c>
    </row>
    <row r="1574" spans="1:31" x14ac:dyDescent="0.3">
      <c r="E1574" s="2"/>
      <c r="F1574" s="217"/>
      <c r="G1574" s="14"/>
      <c r="H1574" s="2"/>
      <c r="I1574" s="217"/>
      <c r="J1574" s="14"/>
      <c r="O1574" s="2"/>
      <c r="P1574" s="217"/>
      <c r="Q1574" s="14"/>
      <c r="R1574" s="2"/>
      <c r="S1574" s="217"/>
      <c r="T1574" s="14"/>
      <c r="Y1574" s="2"/>
      <c r="Z1574" s="217"/>
      <c r="AA1574" s="14"/>
      <c r="AB1574" s="2"/>
      <c r="AC1574" s="217"/>
      <c r="AD1574" s="14"/>
    </row>
    <row r="1575" spans="1:31" ht="14.4" customHeight="1" x14ac:dyDescent="0.3">
      <c r="A1575" s="212" t="s">
        <v>2065</v>
      </c>
      <c r="B1575" s="212"/>
      <c r="C1575" s="212"/>
      <c r="D1575" s="212"/>
      <c r="E1575" s="212"/>
      <c r="F1575" s="212"/>
      <c r="G1575" s="212"/>
      <c r="H1575" s="212"/>
      <c r="I1575" s="212"/>
      <c r="J1575" s="212"/>
      <c r="K1575" s="212"/>
      <c r="L1575" s="212"/>
      <c r="M1575" s="212"/>
      <c r="N1575" s="212"/>
      <c r="O1575" s="212"/>
      <c r="P1575" s="212"/>
      <c r="Q1575" s="212"/>
      <c r="R1575" s="212"/>
      <c r="S1575" s="212"/>
      <c r="T1575" s="212"/>
      <c r="U1575" s="212"/>
      <c r="V1575" s="212"/>
      <c r="W1575" s="212"/>
      <c r="X1575" s="212"/>
      <c r="Y1575" s="212"/>
      <c r="Z1575" s="212"/>
      <c r="AA1575" s="212"/>
      <c r="AB1575" s="212"/>
      <c r="AC1575" s="212"/>
      <c r="AD1575" s="212"/>
      <c r="AE1575" s="212"/>
    </row>
    <row r="1576" spans="1:31" x14ac:dyDescent="0.3">
      <c r="A1576" s="201"/>
      <c r="B1576" s="202" t="s">
        <v>172</v>
      </c>
      <c r="C1576" s="202" t="s">
        <v>172</v>
      </c>
      <c r="D1576" s="202" t="s">
        <v>172</v>
      </c>
      <c r="E1576" s="202" t="s">
        <v>172</v>
      </c>
      <c r="F1576" s="202" t="s">
        <v>172</v>
      </c>
      <c r="G1576" s="202" t="s">
        <v>172</v>
      </c>
      <c r="H1576" s="213" t="s">
        <v>1702</v>
      </c>
      <c r="I1576" s="214"/>
      <c r="J1576" s="214" t="s">
        <v>1703</v>
      </c>
      <c r="K1576" s="202" t="s">
        <v>172</v>
      </c>
      <c r="L1576" s="202" t="s">
        <v>172</v>
      </c>
      <c r="M1576" s="202" t="s">
        <v>172</v>
      </c>
      <c r="N1576" s="202" t="s">
        <v>172</v>
      </c>
      <c r="O1576" s="202" t="s">
        <v>172</v>
      </c>
      <c r="P1576" s="202" t="s">
        <v>172</v>
      </c>
      <c r="Q1576" s="202" t="s">
        <v>172</v>
      </c>
      <c r="R1576" s="213" t="s">
        <v>1702</v>
      </c>
      <c r="S1576" s="214"/>
      <c r="T1576" s="214" t="s">
        <v>1703</v>
      </c>
      <c r="U1576" s="202" t="s">
        <v>172</v>
      </c>
      <c r="V1576" s="202" t="s">
        <v>172</v>
      </c>
      <c r="W1576" s="202" t="s">
        <v>172</v>
      </c>
      <c r="X1576" s="202" t="s">
        <v>172</v>
      </c>
      <c r="Y1576" s="202" t="s">
        <v>172</v>
      </c>
      <c r="Z1576" s="202" t="s">
        <v>172</v>
      </c>
      <c r="AA1576" s="202" t="s">
        <v>172</v>
      </c>
      <c r="AB1576" s="213" t="s">
        <v>1702</v>
      </c>
      <c r="AC1576" s="214"/>
      <c r="AD1576" s="214" t="s">
        <v>1703</v>
      </c>
      <c r="AE1576" s="203" t="s">
        <v>172</v>
      </c>
    </row>
    <row r="1577" spans="1:31" x14ac:dyDescent="0.3">
      <c r="A1577" s="204" t="s">
        <v>180</v>
      </c>
      <c r="B1577" s="198" t="s">
        <v>172</v>
      </c>
      <c r="C1577" s="198" t="s">
        <v>172</v>
      </c>
      <c r="D1577" s="198" t="s">
        <v>172</v>
      </c>
      <c r="E1577" s="198" t="s">
        <v>172</v>
      </c>
      <c r="F1577" s="198" t="s">
        <v>172</v>
      </c>
      <c r="G1577" s="198" t="s">
        <v>172</v>
      </c>
      <c r="H1577" s="199">
        <v>118568</v>
      </c>
      <c r="I1577" s="198" t="s">
        <v>172</v>
      </c>
      <c r="J1577" s="198">
        <v>895.75756799999999</v>
      </c>
      <c r="K1577" s="198"/>
      <c r="L1577" s="198" t="s">
        <v>172</v>
      </c>
      <c r="M1577" s="198" t="s">
        <v>172</v>
      </c>
      <c r="N1577" s="198" t="s">
        <v>172</v>
      </c>
      <c r="O1577" s="198" t="s">
        <v>172</v>
      </c>
      <c r="P1577" s="198" t="s">
        <v>172</v>
      </c>
      <c r="Q1577" s="198" t="s">
        <v>172</v>
      </c>
      <c r="R1577" s="199">
        <v>273556</v>
      </c>
      <c r="S1577" s="198" t="s">
        <v>172</v>
      </c>
      <c r="T1577" s="198">
        <v>804.24243200000001</v>
      </c>
      <c r="U1577" s="198"/>
      <c r="V1577" s="198" t="s">
        <v>172</v>
      </c>
      <c r="W1577" s="198" t="s">
        <v>172</v>
      </c>
      <c r="X1577" s="198" t="s">
        <v>172</v>
      </c>
      <c r="Y1577" s="198" t="s">
        <v>172</v>
      </c>
      <c r="Z1577" s="198" t="s">
        <v>172</v>
      </c>
      <c r="AA1577" s="198" t="s">
        <v>172</v>
      </c>
      <c r="AB1577" s="199">
        <v>13103114</v>
      </c>
      <c r="AC1577" s="198" t="s">
        <v>172</v>
      </c>
      <c r="AD1577" s="200">
        <v>11237.58</v>
      </c>
      <c r="AE1577" s="205"/>
    </row>
    <row r="1578" spans="1:31" x14ac:dyDescent="0.3">
      <c r="A1578" s="204" t="s">
        <v>2066</v>
      </c>
      <c r="B1578" s="198" t="s">
        <v>172</v>
      </c>
      <c r="C1578" s="198" t="s">
        <v>172</v>
      </c>
      <c r="D1578" s="198" t="s">
        <v>172</v>
      </c>
      <c r="E1578" s="198" t="s">
        <v>172</v>
      </c>
      <c r="F1578" s="198" t="s">
        <v>172</v>
      </c>
      <c r="G1578" s="198" t="s">
        <v>172</v>
      </c>
      <c r="H1578" s="199">
        <v>59556</v>
      </c>
      <c r="I1578" s="300">
        <v>0.50229404223736585</v>
      </c>
      <c r="J1578" s="198">
        <v>1080.60608</v>
      </c>
      <c r="K1578" s="198"/>
      <c r="L1578" s="198" t="s">
        <v>172</v>
      </c>
      <c r="M1578" s="198" t="s">
        <v>172</v>
      </c>
      <c r="N1578" s="198" t="s">
        <v>172</v>
      </c>
      <c r="O1578" s="198" t="s">
        <v>172</v>
      </c>
      <c r="P1578" s="198" t="s">
        <v>172</v>
      </c>
      <c r="Q1578" s="198" t="s">
        <v>172</v>
      </c>
      <c r="R1578" s="199">
        <v>138061</v>
      </c>
      <c r="S1578" s="300">
        <v>0.50469008173829122</v>
      </c>
      <c r="T1578" s="200">
        <v>1253.9394500000001</v>
      </c>
      <c r="U1578" s="198"/>
      <c r="V1578" s="198" t="s">
        <v>172</v>
      </c>
      <c r="W1578" s="198" t="s">
        <v>172</v>
      </c>
      <c r="X1578" s="198" t="s">
        <v>172</v>
      </c>
      <c r="Y1578" s="198" t="s">
        <v>172</v>
      </c>
      <c r="Z1578" s="198" t="s">
        <v>172</v>
      </c>
      <c r="AA1578" s="198" t="s">
        <v>172</v>
      </c>
      <c r="AB1578" s="199">
        <v>6510580</v>
      </c>
      <c r="AC1578" s="300">
        <v>0.497</v>
      </c>
      <c r="AD1578" s="200">
        <v>17161.21</v>
      </c>
      <c r="AE1578" s="205"/>
    </row>
    <row r="1579" spans="1:31" x14ac:dyDescent="0.3">
      <c r="A1579" s="204" t="s">
        <v>2067</v>
      </c>
      <c r="B1579" s="198" t="s">
        <v>172</v>
      </c>
      <c r="C1579" s="198" t="s">
        <v>172</v>
      </c>
      <c r="D1579" s="198" t="s">
        <v>172</v>
      </c>
      <c r="E1579" s="198" t="s">
        <v>172</v>
      </c>
      <c r="F1579" s="198" t="s">
        <v>172</v>
      </c>
      <c r="G1579" s="198" t="s">
        <v>172</v>
      </c>
      <c r="H1579" s="199">
        <v>30927</v>
      </c>
      <c r="I1579" s="300">
        <v>0.26083766277579112</v>
      </c>
      <c r="J1579" s="198">
        <v>770.30304000000001</v>
      </c>
      <c r="K1579" s="198"/>
      <c r="L1579" s="198" t="s">
        <v>172</v>
      </c>
      <c r="M1579" s="198" t="s">
        <v>172</v>
      </c>
      <c r="N1579" s="198" t="s">
        <v>172</v>
      </c>
      <c r="O1579" s="198" t="s">
        <v>172</v>
      </c>
      <c r="P1579" s="198" t="s">
        <v>172</v>
      </c>
      <c r="Q1579" s="198" t="s">
        <v>172</v>
      </c>
      <c r="R1579" s="199">
        <v>67710</v>
      </c>
      <c r="S1579" s="300">
        <v>0.24751787568176167</v>
      </c>
      <c r="T1579" s="200">
        <v>1043.03027</v>
      </c>
      <c r="U1579" s="198"/>
      <c r="V1579" s="198" t="s">
        <v>172</v>
      </c>
      <c r="W1579" s="198" t="s">
        <v>172</v>
      </c>
      <c r="X1579" s="198" t="s">
        <v>172</v>
      </c>
      <c r="Y1579" s="198" t="s">
        <v>172</v>
      </c>
      <c r="Z1579" s="198" t="s">
        <v>172</v>
      </c>
      <c r="AA1579" s="198" t="s">
        <v>172</v>
      </c>
      <c r="AB1579" s="199">
        <v>2784123</v>
      </c>
      <c r="AC1579" s="300">
        <v>0.21199999999999999</v>
      </c>
      <c r="AD1579" s="200">
        <v>12146.67</v>
      </c>
      <c r="AE1579" s="205"/>
    </row>
    <row r="1580" spans="1:31" x14ac:dyDescent="0.3">
      <c r="A1580" s="204" t="s">
        <v>2068</v>
      </c>
      <c r="B1580" s="198" t="s">
        <v>172</v>
      </c>
      <c r="C1580" s="198" t="s">
        <v>172</v>
      </c>
      <c r="D1580" s="198" t="s">
        <v>172</v>
      </c>
      <c r="E1580" s="198" t="s">
        <v>172</v>
      </c>
      <c r="F1580" s="198" t="s">
        <v>172</v>
      </c>
      <c r="G1580" s="198" t="s">
        <v>172</v>
      </c>
      <c r="H1580" s="199">
        <v>28629</v>
      </c>
      <c r="I1580" s="300">
        <v>0.2414563794615748</v>
      </c>
      <c r="J1580" s="198">
        <v>843.03030000000001</v>
      </c>
      <c r="K1580" s="198"/>
      <c r="L1580" s="198" t="s">
        <v>172</v>
      </c>
      <c r="M1580" s="198" t="s">
        <v>172</v>
      </c>
      <c r="N1580" s="198" t="s">
        <v>172</v>
      </c>
      <c r="O1580" s="198" t="s">
        <v>172</v>
      </c>
      <c r="P1580" s="198" t="s">
        <v>172</v>
      </c>
      <c r="Q1580" s="198" t="s">
        <v>172</v>
      </c>
      <c r="R1580" s="199">
        <v>70351</v>
      </c>
      <c r="S1580" s="300">
        <v>0.25717220605652957</v>
      </c>
      <c r="T1580" s="198">
        <v>1112.12122</v>
      </c>
      <c r="U1580" s="198"/>
      <c r="V1580" s="198" t="s">
        <v>172</v>
      </c>
      <c r="W1580" s="198" t="s">
        <v>172</v>
      </c>
      <c r="X1580" s="198" t="s">
        <v>172</v>
      </c>
      <c r="Y1580" s="198" t="s">
        <v>172</v>
      </c>
      <c r="Z1580" s="198" t="s">
        <v>172</v>
      </c>
      <c r="AA1580" s="198" t="s">
        <v>172</v>
      </c>
      <c r="AB1580" s="199">
        <v>3726457</v>
      </c>
      <c r="AC1580" s="300">
        <v>0.28399999999999997</v>
      </c>
      <c r="AD1580" s="200">
        <v>8318.18</v>
      </c>
      <c r="AE1580" s="205"/>
    </row>
    <row r="1581" spans="1:31" x14ac:dyDescent="0.3">
      <c r="A1581" s="204" t="s">
        <v>2069</v>
      </c>
      <c r="B1581" s="198" t="s">
        <v>172</v>
      </c>
      <c r="C1581" s="198" t="s">
        <v>172</v>
      </c>
      <c r="D1581" s="198" t="s">
        <v>172</v>
      </c>
      <c r="E1581" s="198" t="s">
        <v>172</v>
      </c>
      <c r="F1581" s="198" t="s">
        <v>172</v>
      </c>
      <c r="G1581" s="198" t="s">
        <v>172</v>
      </c>
      <c r="H1581" s="199">
        <v>10301</v>
      </c>
      <c r="I1581" s="300">
        <v>8.6878415761419608E-2</v>
      </c>
      <c r="J1581" s="198">
        <v>551.51513699999998</v>
      </c>
      <c r="K1581" s="198"/>
      <c r="L1581" s="198" t="s">
        <v>172</v>
      </c>
      <c r="M1581" s="198" t="s">
        <v>172</v>
      </c>
      <c r="N1581" s="198" t="s">
        <v>172</v>
      </c>
      <c r="O1581" s="198" t="s">
        <v>172</v>
      </c>
      <c r="P1581" s="198" t="s">
        <v>172</v>
      </c>
      <c r="Q1581" s="198" t="s">
        <v>172</v>
      </c>
      <c r="R1581" s="199">
        <v>22789</v>
      </c>
      <c r="S1581" s="300">
        <v>8.3306525903288547E-2</v>
      </c>
      <c r="T1581" s="198">
        <v>849.69695999999999</v>
      </c>
      <c r="U1581" s="198"/>
      <c r="V1581" s="198" t="s">
        <v>172</v>
      </c>
      <c r="W1581" s="198" t="s">
        <v>172</v>
      </c>
      <c r="X1581" s="198" t="s">
        <v>172</v>
      </c>
      <c r="Y1581" s="198" t="s">
        <v>172</v>
      </c>
      <c r="Z1581" s="198" t="s">
        <v>172</v>
      </c>
      <c r="AA1581" s="198" t="s">
        <v>172</v>
      </c>
      <c r="AB1581" s="199">
        <v>896192</v>
      </c>
      <c r="AC1581" s="300">
        <v>6.8000000000000005E-2</v>
      </c>
      <c r="AD1581" s="200">
        <v>4660</v>
      </c>
      <c r="AE1581" s="205"/>
    </row>
    <row r="1582" spans="1:31" x14ac:dyDescent="0.3">
      <c r="A1582" s="204" t="s">
        <v>2067</v>
      </c>
      <c r="B1582" s="198" t="s">
        <v>172</v>
      </c>
      <c r="C1582" s="198" t="s">
        <v>172</v>
      </c>
      <c r="D1582" s="198" t="s">
        <v>172</v>
      </c>
      <c r="E1582" s="198" t="s">
        <v>172</v>
      </c>
      <c r="F1582" s="198" t="s">
        <v>172</v>
      </c>
      <c r="G1582" s="198" t="s">
        <v>172</v>
      </c>
      <c r="H1582" s="199">
        <v>5235</v>
      </c>
      <c r="I1582" s="300">
        <v>4.4151879090479726E-2</v>
      </c>
      <c r="J1582" s="198">
        <v>401.21212800000001</v>
      </c>
      <c r="K1582" s="198"/>
      <c r="L1582" s="198" t="s">
        <v>172</v>
      </c>
      <c r="M1582" s="198" t="s">
        <v>172</v>
      </c>
      <c r="N1582" s="198" t="s">
        <v>172</v>
      </c>
      <c r="O1582" s="198" t="s">
        <v>172</v>
      </c>
      <c r="P1582" s="198" t="s">
        <v>172</v>
      </c>
      <c r="Q1582" s="198" t="s">
        <v>172</v>
      </c>
      <c r="R1582" s="199">
        <v>11762</v>
      </c>
      <c r="S1582" s="300">
        <v>4.2996680752752633E-2</v>
      </c>
      <c r="T1582" s="198">
        <v>566.06060000000002</v>
      </c>
      <c r="U1582" s="198"/>
      <c r="V1582" s="198" t="s">
        <v>172</v>
      </c>
      <c r="W1582" s="198" t="s">
        <v>172</v>
      </c>
      <c r="X1582" s="198" t="s">
        <v>172</v>
      </c>
      <c r="Y1582" s="198" t="s">
        <v>172</v>
      </c>
      <c r="Z1582" s="198" t="s">
        <v>172</v>
      </c>
      <c r="AA1582" s="198" t="s">
        <v>172</v>
      </c>
      <c r="AB1582" s="199">
        <v>327712</v>
      </c>
      <c r="AC1582" s="300">
        <v>2.5000000000000001E-2</v>
      </c>
      <c r="AD1582" s="200">
        <v>2955.76</v>
      </c>
      <c r="AE1582" s="205"/>
    </row>
    <row r="1583" spans="1:31" x14ac:dyDescent="0.3">
      <c r="A1583" s="204" t="s">
        <v>2068</v>
      </c>
      <c r="B1583" s="198" t="s">
        <v>172</v>
      </c>
      <c r="C1583" s="198" t="s">
        <v>172</v>
      </c>
      <c r="D1583" s="198" t="s">
        <v>172</v>
      </c>
      <c r="E1583" s="198" t="s">
        <v>172</v>
      </c>
      <c r="F1583" s="198" t="s">
        <v>172</v>
      </c>
      <c r="G1583" s="198" t="s">
        <v>172</v>
      </c>
      <c r="H1583" s="199">
        <v>5066</v>
      </c>
      <c r="I1583" s="300">
        <v>4.2726536670939883E-2</v>
      </c>
      <c r="J1583" s="198">
        <v>415.75756799999999</v>
      </c>
      <c r="K1583" s="198"/>
      <c r="L1583" s="198" t="s">
        <v>172</v>
      </c>
      <c r="M1583" s="198" t="s">
        <v>172</v>
      </c>
      <c r="N1583" s="198" t="s">
        <v>172</v>
      </c>
      <c r="O1583" s="198" t="s">
        <v>172</v>
      </c>
      <c r="P1583" s="198" t="s">
        <v>172</v>
      </c>
      <c r="Q1583" s="198" t="s">
        <v>172</v>
      </c>
      <c r="R1583" s="199">
        <v>11027</v>
      </c>
      <c r="S1583" s="300">
        <v>4.0309845150535907E-2</v>
      </c>
      <c r="T1583" s="198">
        <v>627.27269999999999</v>
      </c>
      <c r="U1583" s="198"/>
      <c r="V1583" s="198" t="s">
        <v>172</v>
      </c>
      <c r="W1583" s="198" t="s">
        <v>172</v>
      </c>
      <c r="X1583" s="198" t="s">
        <v>172</v>
      </c>
      <c r="Y1583" s="198" t="s">
        <v>172</v>
      </c>
      <c r="Z1583" s="198" t="s">
        <v>172</v>
      </c>
      <c r="AA1583" s="198" t="s">
        <v>172</v>
      </c>
      <c r="AB1583" s="199">
        <v>568480</v>
      </c>
      <c r="AC1583" s="300">
        <v>4.2999999999999997E-2</v>
      </c>
      <c r="AD1583" s="200">
        <v>3708.48</v>
      </c>
      <c r="AE1583" s="205"/>
    </row>
    <row r="1584" spans="1:31" x14ac:dyDescent="0.3">
      <c r="A1584" s="204" t="s">
        <v>2070</v>
      </c>
      <c r="B1584" s="198" t="s">
        <v>172</v>
      </c>
      <c r="C1584" s="198" t="s">
        <v>172</v>
      </c>
      <c r="D1584" s="198" t="s">
        <v>172</v>
      </c>
      <c r="E1584" s="198" t="s">
        <v>172</v>
      </c>
      <c r="F1584" s="198" t="s">
        <v>172</v>
      </c>
      <c r="G1584" s="198" t="s">
        <v>172</v>
      </c>
      <c r="H1584" s="199">
        <v>30153</v>
      </c>
      <c r="I1584" s="300">
        <v>0.25430976317387488</v>
      </c>
      <c r="J1584" s="198">
        <v>808.48486300000002</v>
      </c>
      <c r="K1584" s="198"/>
      <c r="L1584" s="198" t="s">
        <v>172</v>
      </c>
      <c r="M1584" s="198" t="s">
        <v>172</v>
      </c>
      <c r="N1584" s="198" t="s">
        <v>172</v>
      </c>
      <c r="O1584" s="198" t="s">
        <v>172</v>
      </c>
      <c r="P1584" s="198" t="s">
        <v>172</v>
      </c>
      <c r="Q1584" s="198" t="s">
        <v>172</v>
      </c>
      <c r="R1584" s="199">
        <v>67058</v>
      </c>
      <c r="S1584" s="300">
        <v>0.2451344514468701</v>
      </c>
      <c r="T1584" s="200">
        <v>1098.1817599999999</v>
      </c>
      <c r="U1584" s="198"/>
      <c r="V1584" s="198" t="s">
        <v>172</v>
      </c>
      <c r="W1584" s="198" t="s">
        <v>172</v>
      </c>
      <c r="X1584" s="198" t="s">
        <v>172</v>
      </c>
      <c r="Y1584" s="198" t="s">
        <v>172</v>
      </c>
      <c r="Z1584" s="198" t="s">
        <v>172</v>
      </c>
      <c r="AA1584" s="198" t="s">
        <v>172</v>
      </c>
      <c r="AB1584" s="199">
        <v>3430426</v>
      </c>
      <c r="AC1584" s="300">
        <v>0.26200000000000001</v>
      </c>
      <c r="AD1584" s="200">
        <v>6859.39</v>
      </c>
      <c r="AE1584" s="205"/>
    </row>
    <row r="1585" spans="1:31" x14ac:dyDescent="0.3">
      <c r="A1585" s="204" t="s">
        <v>1305</v>
      </c>
      <c r="B1585" s="198" t="s">
        <v>172</v>
      </c>
      <c r="C1585" s="198" t="s">
        <v>172</v>
      </c>
      <c r="D1585" s="198" t="s">
        <v>172</v>
      </c>
      <c r="E1585" s="198" t="s">
        <v>172</v>
      </c>
      <c r="F1585" s="198" t="s">
        <v>172</v>
      </c>
      <c r="G1585" s="198" t="s">
        <v>172</v>
      </c>
      <c r="H1585" s="199">
        <v>12409</v>
      </c>
      <c r="I1585" s="300">
        <v>0.10465724310100533</v>
      </c>
      <c r="J1585" s="198">
        <v>580.60609999999997</v>
      </c>
      <c r="K1585" s="198"/>
      <c r="L1585" s="198" t="s">
        <v>172</v>
      </c>
      <c r="M1585" s="198" t="s">
        <v>172</v>
      </c>
      <c r="N1585" s="198" t="s">
        <v>172</v>
      </c>
      <c r="O1585" s="198" t="s">
        <v>172</v>
      </c>
      <c r="P1585" s="198" t="s">
        <v>172</v>
      </c>
      <c r="Q1585" s="198" t="s">
        <v>172</v>
      </c>
      <c r="R1585" s="199">
        <v>28466</v>
      </c>
      <c r="S1585" s="300">
        <v>0.10405913231660062</v>
      </c>
      <c r="T1585" s="198">
        <v>682.42425500000002</v>
      </c>
      <c r="U1585" s="198"/>
      <c r="V1585" s="198" t="s">
        <v>172</v>
      </c>
      <c r="W1585" s="198" t="s">
        <v>172</v>
      </c>
      <c r="X1585" s="198" t="s">
        <v>172</v>
      </c>
      <c r="Y1585" s="198" t="s">
        <v>172</v>
      </c>
      <c r="Z1585" s="198" t="s">
        <v>172</v>
      </c>
      <c r="AA1585" s="198" t="s">
        <v>172</v>
      </c>
      <c r="AB1585" s="199">
        <v>1722600</v>
      </c>
      <c r="AC1585" s="300">
        <v>0.13100000000000001</v>
      </c>
      <c r="AD1585" s="200">
        <v>5187.2700000000004</v>
      </c>
      <c r="AE1585" s="205"/>
    </row>
    <row r="1586" spans="1:31" x14ac:dyDescent="0.3">
      <c r="A1586" s="204" t="s">
        <v>2067</v>
      </c>
      <c r="B1586" s="198" t="s">
        <v>172</v>
      </c>
      <c r="C1586" s="198" t="s">
        <v>172</v>
      </c>
      <c r="D1586" s="198" t="s">
        <v>172</v>
      </c>
      <c r="E1586" s="198" t="s">
        <v>172</v>
      </c>
      <c r="F1586" s="198" t="s">
        <v>172</v>
      </c>
      <c r="G1586" s="198" t="s">
        <v>172</v>
      </c>
      <c r="H1586" s="199">
        <v>8749</v>
      </c>
      <c r="I1586" s="300">
        <v>7.3788880642331828E-2</v>
      </c>
      <c r="J1586" s="198">
        <v>549.09090000000003</v>
      </c>
      <c r="K1586" s="198"/>
      <c r="L1586" s="198" t="s">
        <v>172</v>
      </c>
      <c r="M1586" s="198" t="s">
        <v>172</v>
      </c>
      <c r="N1586" s="198" t="s">
        <v>172</v>
      </c>
      <c r="O1586" s="198" t="s">
        <v>172</v>
      </c>
      <c r="P1586" s="198" t="s">
        <v>172</v>
      </c>
      <c r="Q1586" s="198" t="s">
        <v>172</v>
      </c>
      <c r="R1586" s="199">
        <v>18513</v>
      </c>
      <c r="S1586" s="300">
        <v>6.7675357148079374E-2</v>
      </c>
      <c r="T1586" s="198">
        <v>757.57574499999998</v>
      </c>
      <c r="U1586" s="198"/>
      <c r="V1586" s="198" t="s">
        <v>172</v>
      </c>
      <c r="W1586" s="198" t="s">
        <v>172</v>
      </c>
      <c r="X1586" s="198" t="s">
        <v>172</v>
      </c>
      <c r="Y1586" s="198" t="s">
        <v>172</v>
      </c>
      <c r="Z1586" s="198" t="s">
        <v>172</v>
      </c>
      <c r="AA1586" s="198" t="s">
        <v>172</v>
      </c>
      <c r="AB1586" s="199">
        <v>615734</v>
      </c>
      <c r="AC1586" s="300">
        <v>4.7E-2</v>
      </c>
      <c r="AD1586" s="200">
        <v>3340.61</v>
      </c>
      <c r="AE1586" s="205"/>
    </row>
    <row r="1587" spans="1:31" x14ac:dyDescent="0.3">
      <c r="A1587" s="204" t="s">
        <v>2071</v>
      </c>
      <c r="B1587" s="198" t="s">
        <v>172</v>
      </c>
      <c r="C1587" s="198" t="s">
        <v>172</v>
      </c>
      <c r="D1587" s="198" t="s">
        <v>172</v>
      </c>
      <c r="E1587" s="198" t="s">
        <v>172</v>
      </c>
      <c r="F1587" s="198" t="s">
        <v>172</v>
      </c>
      <c r="G1587" s="198" t="s">
        <v>172</v>
      </c>
      <c r="H1587" s="199">
        <v>7878</v>
      </c>
      <c r="I1587" s="300">
        <v>6.6442885095472637E-2</v>
      </c>
      <c r="J1587" s="198">
        <v>451.51513699999998</v>
      </c>
      <c r="K1587" s="198"/>
      <c r="L1587" s="198" t="s">
        <v>172</v>
      </c>
      <c r="M1587" s="198" t="s">
        <v>172</v>
      </c>
      <c r="N1587" s="198" t="s">
        <v>172</v>
      </c>
      <c r="O1587" s="198" t="s">
        <v>172</v>
      </c>
      <c r="P1587" s="198" t="s">
        <v>172</v>
      </c>
      <c r="Q1587" s="198" t="s">
        <v>172</v>
      </c>
      <c r="R1587" s="199">
        <v>17810</v>
      </c>
      <c r="S1587" s="300">
        <v>6.5105499422421734E-2</v>
      </c>
      <c r="T1587" s="198">
        <v>616.96969999999999</v>
      </c>
      <c r="U1587" s="198"/>
      <c r="V1587" s="198" t="s">
        <v>172</v>
      </c>
      <c r="W1587" s="198" t="s">
        <v>172</v>
      </c>
      <c r="X1587" s="198" t="s">
        <v>172</v>
      </c>
      <c r="Y1587" s="198" t="s">
        <v>172</v>
      </c>
      <c r="Z1587" s="198" t="s">
        <v>172</v>
      </c>
      <c r="AA1587" s="198" t="s">
        <v>172</v>
      </c>
      <c r="AB1587" s="199">
        <v>858959</v>
      </c>
      <c r="AC1587" s="300">
        <v>6.6000000000000003E-2</v>
      </c>
      <c r="AD1587" s="200">
        <v>4071.52</v>
      </c>
      <c r="AE1587" s="205"/>
    </row>
    <row r="1588" spans="1:31" x14ac:dyDescent="0.3">
      <c r="A1588" s="204" t="s">
        <v>1307</v>
      </c>
      <c r="B1588" s="198" t="s">
        <v>172</v>
      </c>
      <c r="C1588" s="198" t="s">
        <v>172</v>
      </c>
      <c r="D1588" s="198" t="s">
        <v>172</v>
      </c>
      <c r="E1588" s="198" t="s">
        <v>172</v>
      </c>
      <c r="F1588" s="198" t="s">
        <v>172</v>
      </c>
      <c r="G1588" s="198" t="s">
        <v>172</v>
      </c>
      <c r="H1588" s="199">
        <v>1117</v>
      </c>
      <c r="I1588" s="300">
        <v>9.420754335065111E-3</v>
      </c>
      <c r="J1588" s="198">
        <v>160.606064</v>
      </c>
      <c r="K1588" s="198"/>
      <c r="L1588" s="198" t="s">
        <v>172</v>
      </c>
      <c r="M1588" s="198" t="s">
        <v>172</v>
      </c>
      <c r="N1588" s="198" t="s">
        <v>172</v>
      </c>
      <c r="O1588" s="198" t="s">
        <v>172</v>
      </c>
      <c r="P1588" s="198" t="s">
        <v>172</v>
      </c>
      <c r="Q1588" s="198" t="s">
        <v>172</v>
      </c>
      <c r="R1588" s="199">
        <v>2269</v>
      </c>
      <c r="S1588" s="300">
        <v>8.2944625597683834E-3</v>
      </c>
      <c r="T1588" s="198">
        <v>263.03030000000001</v>
      </c>
      <c r="U1588" s="198"/>
      <c r="V1588" s="198" t="s">
        <v>172</v>
      </c>
      <c r="W1588" s="198" t="s">
        <v>172</v>
      </c>
      <c r="X1588" s="198" t="s">
        <v>172</v>
      </c>
      <c r="Y1588" s="198" t="s">
        <v>172</v>
      </c>
      <c r="Z1588" s="198" t="s">
        <v>172</v>
      </c>
      <c r="AA1588" s="198" t="s">
        <v>172</v>
      </c>
      <c r="AB1588" s="199">
        <v>233133</v>
      </c>
      <c r="AC1588" s="300">
        <v>1.7999999999999999E-2</v>
      </c>
      <c r="AD1588" s="200">
        <v>2655.15</v>
      </c>
      <c r="AE1588" s="205"/>
    </row>
    <row r="1589" spans="1:31" x14ac:dyDescent="0.3">
      <c r="A1589" s="204" t="s">
        <v>2072</v>
      </c>
      <c r="B1589" s="198" t="s">
        <v>172</v>
      </c>
      <c r="C1589" s="198" t="s">
        <v>172</v>
      </c>
      <c r="D1589" s="198" t="s">
        <v>172</v>
      </c>
      <c r="E1589" s="198" t="s">
        <v>172</v>
      </c>
      <c r="F1589" s="198" t="s">
        <v>172</v>
      </c>
      <c r="G1589" s="198" t="s">
        <v>172</v>
      </c>
      <c r="H1589" s="199">
        <v>18558</v>
      </c>
      <c r="I1589" s="300">
        <v>0.15651777882733958</v>
      </c>
      <c r="J1589" s="198">
        <v>815.15150000000006</v>
      </c>
      <c r="K1589" s="198"/>
      <c r="L1589" s="198" t="s">
        <v>172</v>
      </c>
      <c r="M1589" s="198" t="s">
        <v>172</v>
      </c>
      <c r="N1589" s="198" t="s">
        <v>172</v>
      </c>
      <c r="O1589" s="198" t="s">
        <v>172</v>
      </c>
      <c r="P1589" s="198" t="s">
        <v>172</v>
      </c>
      <c r="Q1589" s="198" t="s">
        <v>172</v>
      </c>
      <c r="R1589" s="199">
        <v>45648</v>
      </c>
      <c r="S1589" s="300">
        <v>0.16686894091155011</v>
      </c>
      <c r="T1589" s="200">
        <v>1003.63635</v>
      </c>
      <c r="U1589" s="198"/>
      <c r="V1589" s="198" t="s">
        <v>172</v>
      </c>
      <c r="W1589" s="198" t="s">
        <v>172</v>
      </c>
      <c r="X1589" s="198" t="s">
        <v>172</v>
      </c>
      <c r="Y1589" s="198" t="s">
        <v>172</v>
      </c>
      <c r="Z1589" s="198" t="s">
        <v>172</v>
      </c>
      <c r="AA1589" s="198" t="s">
        <v>172</v>
      </c>
      <c r="AB1589" s="199">
        <v>2265916</v>
      </c>
      <c r="AC1589" s="300">
        <v>0.17299999999999999</v>
      </c>
      <c r="AD1589" s="200">
        <v>7329.09</v>
      </c>
      <c r="AE1589" s="205"/>
    </row>
    <row r="1590" spans="1:31" x14ac:dyDescent="0.3">
      <c r="A1590" s="204" t="s">
        <v>1305</v>
      </c>
      <c r="B1590" s="198" t="s">
        <v>172</v>
      </c>
      <c r="C1590" s="198" t="s">
        <v>172</v>
      </c>
      <c r="D1590" s="198" t="s">
        <v>172</v>
      </c>
      <c r="E1590" s="198" t="s">
        <v>172</v>
      </c>
      <c r="F1590" s="198" t="s">
        <v>172</v>
      </c>
      <c r="G1590" s="198" t="s">
        <v>172</v>
      </c>
      <c r="H1590" s="199">
        <v>10997</v>
      </c>
      <c r="I1590" s="300">
        <v>9.2748465015855874E-2</v>
      </c>
      <c r="J1590" s="198">
        <v>626.06060000000002</v>
      </c>
      <c r="K1590" s="198"/>
      <c r="L1590" s="198" t="s">
        <v>172</v>
      </c>
      <c r="M1590" s="198" t="s">
        <v>172</v>
      </c>
      <c r="N1590" s="198" t="s">
        <v>172</v>
      </c>
      <c r="O1590" s="198" t="s">
        <v>172</v>
      </c>
      <c r="P1590" s="198" t="s">
        <v>172</v>
      </c>
      <c r="Q1590" s="198" t="s">
        <v>172</v>
      </c>
      <c r="R1590" s="199">
        <v>28611</v>
      </c>
      <c r="S1590" s="300">
        <v>0.10458918831975902</v>
      </c>
      <c r="T1590" s="198">
        <v>773.93939999999998</v>
      </c>
      <c r="U1590" s="198"/>
      <c r="V1590" s="198" t="s">
        <v>172</v>
      </c>
      <c r="W1590" s="198" t="s">
        <v>172</v>
      </c>
      <c r="X1590" s="198" t="s">
        <v>172</v>
      </c>
      <c r="Y1590" s="198" t="s">
        <v>172</v>
      </c>
      <c r="Z1590" s="198" t="s">
        <v>172</v>
      </c>
      <c r="AA1590" s="198" t="s">
        <v>172</v>
      </c>
      <c r="AB1590" s="199">
        <v>1392219</v>
      </c>
      <c r="AC1590" s="300">
        <v>0.106</v>
      </c>
      <c r="AD1590" s="200">
        <v>4585.45</v>
      </c>
      <c r="AE1590" s="205"/>
    </row>
    <row r="1591" spans="1:31" x14ac:dyDescent="0.3">
      <c r="A1591" s="204" t="s">
        <v>2067</v>
      </c>
      <c r="B1591" s="198" t="s">
        <v>172</v>
      </c>
      <c r="C1591" s="198" t="s">
        <v>172</v>
      </c>
      <c r="D1591" s="198" t="s">
        <v>172</v>
      </c>
      <c r="E1591" s="198" t="s">
        <v>172</v>
      </c>
      <c r="F1591" s="198" t="s">
        <v>172</v>
      </c>
      <c r="G1591" s="198" t="s">
        <v>172</v>
      </c>
      <c r="H1591" s="199">
        <v>2107</v>
      </c>
      <c r="I1591" s="300">
        <v>1.7770393360771877E-2</v>
      </c>
      <c r="J1591" s="198">
        <v>292.72726399999999</v>
      </c>
      <c r="K1591" s="198"/>
      <c r="L1591" s="198" t="s">
        <v>172</v>
      </c>
      <c r="M1591" s="198" t="s">
        <v>172</v>
      </c>
      <c r="N1591" s="198" t="s">
        <v>172</v>
      </c>
      <c r="O1591" s="198" t="s">
        <v>172</v>
      </c>
      <c r="P1591" s="198" t="s">
        <v>172</v>
      </c>
      <c r="Q1591" s="198" t="s">
        <v>172</v>
      </c>
      <c r="R1591" s="199">
        <v>4904</v>
      </c>
      <c r="S1591" s="300">
        <v>1.7926859582681424E-2</v>
      </c>
      <c r="T1591" s="198">
        <v>407.27273600000001</v>
      </c>
      <c r="U1591" s="198"/>
      <c r="V1591" s="198" t="s">
        <v>172</v>
      </c>
      <c r="W1591" s="198" t="s">
        <v>172</v>
      </c>
      <c r="X1591" s="198" t="s">
        <v>172</v>
      </c>
      <c r="Y1591" s="198" t="s">
        <v>172</v>
      </c>
      <c r="Z1591" s="198" t="s">
        <v>172</v>
      </c>
      <c r="AA1591" s="198" t="s">
        <v>172</v>
      </c>
      <c r="AB1591" s="199">
        <v>170832</v>
      </c>
      <c r="AC1591" s="300">
        <v>1.2999999999999999E-2</v>
      </c>
      <c r="AD1591" s="200">
        <v>2200</v>
      </c>
      <c r="AE1591" s="205"/>
    </row>
    <row r="1592" spans="1:31" x14ac:dyDescent="0.3">
      <c r="A1592" s="204" t="s">
        <v>2071</v>
      </c>
      <c r="B1592" s="198" t="s">
        <v>172</v>
      </c>
      <c r="C1592" s="198" t="s">
        <v>172</v>
      </c>
      <c r="D1592" s="198" t="s">
        <v>172</v>
      </c>
      <c r="E1592" s="198" t="s">
        <v>172</v>
      </c>
      <c r="F1592" s="198" t="s">
        <v>172</v>
      </c>
      <c r="G1592" s="198" t="s">
        <v>172</v>
      </c>
      <c r="H1592" s="199">
        <v>3876</v>
      </c>
      <c r="I1592" s="300">
        <v>3.2690101882464073E-2</v>
      </c>
      <c r="J1592" s="198">
        <v>332.121216</v>
      </c>
      <c r="K1592" s="198"/>
      <c r="L1592" s="198" t="s">
        <v>172</v>
      </c>
      <c r="M1592" s="198" t="s">
        <v>172</v>
      </c>
      <c r="N1592" s="198" t="s">
        <v>172</v>
      </c>
      <c r="O1592" s="198" t="s">
        <v>172</v>
      </c>
      <c r="P1592" s="198" t="s">
        <v>172</v>
      </c>
      <c r="Q1592" s="198" t="s">
        <v>172</v>
      </c>
      <c r="R1592" s="199">
        <v>8603</v>
      </c>
      <c r="S1592" s="300">
        <v>3.14487710011844E-2</v>
      </c>
      <c r="T1592" s="198">
        <v>507.27273600000001</v>
      </c>
      <c r="U1592" s="198"/>
      <c r="V1592" s="198" t="s">
        <v>172</v>
      </c>
      <c r="W1592" s="198" t="s">
        <v>172</v>
      </c>
      <c r="X1592" s="198" t="s">
        <v>172</v>
      </c>
      <c r="Y1592" s="198" t="s">
        <v>172</v>
      </c>
      <c r="Z1592" s="198" t="s">
        <v>172</v>
      </c>
      <c r="AA1592" s="198" t="s">
        <v>172</v>
      </c>
      <c r="AB1592" s="199">
        <v>414759</v>
      </c>
      <c r="AC1592" s="300">
        <v>3.2000000000000001E-2</v>
      </c>
      <c r="AD1592" s="200">
        <v>3192.73</v>
      </c>
      <c r="AE1592" s="205"/>
    </row>
    <row r="1593" spans="1:31" x14ac:dyDescent="0.3">
      <c r="A1593" s="206" t="s">
        <v>1307</v>
      </c>
      <c r="B1593" s="207" t="s">
        <v>172</v>
      </c>
      <c r="C1593" s="207" t="s">
        <v>172</v>
      </c>
      <c r="D1593" s="207" t="s">
        <v>172</v>
      </c>
      <c r="E1593" s="207" t="s">
        <v>172</v>
      </c>
      <c r="F1593" s="207" t="s">
        <v>172</v>
      </c>
      <c r="G1593" s="207" t="s">
        <v>172</v>
      </c>
      <c r="H1593" s="208">
        <v>1578</v>
      </c>
      <c r="I1593" s="301">
        <v>1.3308818568247756E-2</v>
      </c>
      <c r="J1593" s="207">
        <v>234.545456</v>
      </c>
      <c r="K1593" s="207"/>
      <c r="L1593" s="207" t="s">
        <v>172</v>
      </c>
      <c r="M1593" s="207" t="s">
        <v>172</v>
      </c>
      <c r="N1593" s="207" t="s">
        <v>172</v>
      </c>
      <c r="O1593" s="207" t="s">
        <v>172</v>
      </c>
      <c r="P1593" s="207" t="s">
        <v>172</v>
      </c>
      <c r="Q1593" s="207" t="s">
        <v>172</v>
      </c>
      <c r="R1593" s="208">
        <v>3530</v>
      </c>
      <c r="S1593" s="301">
        <v>1.2904122007925251E-2</v>
      </c>
      <c r="T1593" s="207">
        <v>329.69695999999999</v>
      </c>
      <c r="U1593" s="207"/>
      <c r="V1593" s="207" t="s">
        <v>172</v>
      </c>
      <c r="W1593" s="207" t="s">
        <v>172</v>
      </c>
      <c r="X1593" s="207" t="s">
        <v>172</v>
      </c>
      <c r="Y1593" s="207" t="s">
        <v>172</v>
      </c>
      <c r="Z1593" s="207" t="s">
        <v>172</v>
      </c>
      <c r="AA1593" s="207" t="s">
        <v>172</v>
      </c>
      <c r="AB1593" s="208">
        <v>288106</v>
      </c>
      <c r="AC1593" s="301">
        <v>2.1999999999999999E-2</v>
      </c>
      <c r="AD1593" s="209">
        <v>3481.21</v>
      </c>
      <c r="AE1593" s="210"/>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8"/>
      <c r="B1" s="366" t="s">
        <v>1699</v>
      </c>
      <c r="C1" s="366"/>
      <c r="D1" s="366"/>
      <c r="E1" s="366"/>
      <c r="F1" s="366"/>
      <c r="G1" s="366"/>
      <c r="H1" s="345"/>
      <c r="I1" s="345"/>
      <c r="J1" s="345"/>
      <c r="K1" s="345"/>
      <c r="L1" s="218"/>
      <c r="M1" s="218"/>
      <c r="N1" s="218"/>
      <c r="O1" s="218"/>
      <c r="P1" s="218"/>
      <c r="Q1" s="218"/>
      <c r="R1" s="218"/>
      <c r="S1" s="218"/>
      <c r="T1" s="218"/>
      <c r="U1" s="218"/>
      <c r="V1" s="218"/>
      <c r="W1" s="218"/>
      <c r="X1" s="218"/>
      <c r="Y1" s="218"/>
      <c r="Z1" s="218"/>
      <c r="AA1" s="218"/>
      <c r="AB1" s="218"/>
      <c r="AC1" s="218"/>
      <c r="AD1" s="218"/>
      <c r="AE1" s="218"/>
    </row>
    <row r="2" spans="1:31" ht="40.5" customHeight="1" x14ac:dyDescent="0.3">
      <c r="A2" s="218" t="s">
        <v>172</v>
      </c>
      <c r="B2" s="368" t="str">
        <f>Population!B3</f>
        <v>City of Bakersfield</v>
      </c>
      <c r="C2" s="368"/>
      <c r="D2" s="368"/>
      <c r="E2" s="368"/>
      <c r="F2" s="368"/>
      <c r="G2" s="368"/>
      <c r="H2" s="368"/>
      <c r="I2" s="368"/>
      <c r="J2" s="368"/>
      <c r="K2" s="368"/>
      <c r="L2" s="368" t="str">
        <f>Population!B4</f>
        <v>Kern County</v>
      </c>
      <c r="M2" s="368"/>
      <c r="N2" s="368"/>
      <c r="O2" s="368"/>
      <c r="P2" s="368"/>
      <c r="Q2" s="368"/>
      <c r="R2" s="368"/>
      <c r="S2" s="368"/>
      <c r="T2" s="368"/>
      <c r="U2" s="368"/>
      <c r="V2" s="368" t="s">
        <v>173</v>
      </c>
      <c r="W2" s="368"/>
      <c r="X2" s="368"/>
      <c r="Y2" s="368"/>
      <c r="Z2" s="368"/>
      <c r="AA2" s="368"/>
      <c r="AB2" s="368"/>
      <c r="AC2" s="368"/>
      <c r="AD2" s="368"/>
      <c r="AE2" s="368"/>
    </row>
    <row r="3" spans="1:31" ht="34.5" customHeight="1" x14ac:dyDescent="0.3">
      <c r="A3" s="218"/>
      <c r="B3" s="368">
        <v>2010</v>
      </c>
      <c r="C3" s="368"/>
      <c r="D3" s="368"/>
      <c r="E3" s="368">
        <v>2015</v>
      </c>
      <c r="F3" s="368"/>
      <c r="G3" s="368"/>
      <c r="H3" s="368">
        <v>2020</v>
      </c>
      <c r="I3" s="368"/>
      <c r="J3" s="368"/>
      <c r="K3" s="196" t="s">
        <v>1700</v>
      </c>
      <c r="L3" s="368">
        <v>2010</v>
      </c>
      <c r="M3" s="368"/>
      <c r="N3" s="368"/>
      <c r="O3" s="368">
        <v>2015</v>
      </c>
      <c r="P3" s="368"/>
      <c r="Q3" s="368"/>
      <c r="R3" s="368">
        <v>2020</v>
      </c>
      <c r="S3" s="368"/>
      <c r="T3" s="368"/>
      <c r="U3" s="196" t="s">
        <v>1700</v>
      </c>
      <c r="V3" s="368">
        <v>2010</v>
      </c>
      <c r="W3" s="368"/>
      <c r="X3" s="368"/>
      <c r="Y3" s="368">
        <v>2015</v>
      </c>
      <c r="Z3" s="368"/>
      <c r="AA3" s="368"/>
      <c r="AB3" s="368">
        <v>2020</v>
      </c>
      <c r="AC3" s="368"/>
      <c r="AD3" s="368"/>
      <c r="AE3" s="196" t="s">
        <v>1700</v>
      </c>
    </row>
    <row r="4" spans="1:31" x14ac:dyDescent="0.3">
      <c r="A4" s="367" t="s">
        <v>2073</v>
      </c>
      <c r="B4" s="367"/>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c r="AC4" s="367"/>
      <c r="AD4" s="367"/>
      <c r="AE4" s="367"/>
    </row>
    <row r="5" spans="1:31" x14ac:dyDescent="0.3">
      <c r="A5" s="230" t="s">
        <v>2554</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x14ac:dyDescent="0.3">
      <c r="A6" s="218" t="s">
        <v>2074</v>
      </c>
      <c r="B6" s="219">
        <v>53997</v>
      </c>
      <c r="C6" s="218" t="s">
        <v>172</v>
      </c>
      <c r="D6" s="218" t="s">
        <v>172</v>
      </c>
      <c r="E6" s="219">
        <v>57095</v>
      </c>
      <c r="F6" s="218" t="s">
        <v>172</v>
      </c>
      <c r="G6" s="218" t="s">
        <v>172</v>
      </c>
      <c r="H6" s="219">
        <v>65687</v>
      </c>
      <c r="I6" s="218" t="s">
        <v>172</v>
      </c>
      <c r="J6" s="218" t="s">
        <v>172</v>
      </c>
      <c r="K6" s="220">
        <v>0.21649350889864252</v>
      </c>
      <c r="L6" s="219">
        <v>47089</v>
      </c>
      <c r="M6" s="218" t="s">
        <v>172</v>
      </c>
      <c r="N6" s="218" t="s">
        <v>172</v>
      </c>
      <c r="O6" s="219">
        <v>49026</v>
      </c>
      <c r="P6" s="218" t="s">
        <v>172</v>
      </c>
      <c r="Q6" s="218" t="s">
        <v>172</v>
      </c>
      <c r="R6" s="219">
        <v>54851</v>
      </c>
      <c r="S6" s="218" t="s">
        <v>172</v>
      </c>
      <c r="T6" s="218" t="s">
        <v>172</v>
      </c>
      <c r="U6" s="220">
        <v>0.16483679840302407</v>
      </c>
      <c r="V6" s="219">
        <v>60883</v>
      </c>
      <c r="W6" s="218" t="s">
        <v>172</v>
      </c>
      <c r="X6" s="218" t="s">
        <v>172</v>
      </c>
      <c r="Y6" s="219">
        <v>61818</v>
      </c>
      <c r="Z6" s="218" t="s">
        <v>172</v>
      </c>
      <c r="AA6" s="218" t="s">
        <v>172</v>
      </c>
      <c r="AB6" s="219">
        <v>78672</v>
      </c>
      <c r="AC6" s="218" t="s">
        <v>172</v>
      </c>
      <c r="AD6" s="218" t="s">
        <v>172</v>
      </c>
      <c r="AE6" s="220">
        <v>0.29199999999999998</v>
      </c>
    </row>
    <row r="7" spans="1:31" x14ac:dyDescent="0.3">
      <c r="A7" s="229"/>
      <c r="B7" s="229"/>
      <c r="C7" s="229"/>
      <c r="D7" s="229"/>
      <c r="E7" s="229"/>
      <c r="F7" s="229"/>
      <c r="G7" s="229"/>
      <c r="H7" s="229"/>
      <c r="I7" s="229"/>
      <c r="J7" s="229"/>
      <c r="K7" s="229"/>
      <c r="L7" s="229"/>
      <c r="M7" s="229"/>
      <c r="N7" s="229"/>
      <c r="O7" s="229"/>
      <c r="P7" s="229"/>
      <c r="Q7" s="229"/>
      <c r="R7" s="229"/>
      <c r="S7" s="229"/>
      <c r="T7" s="229"/>
      <c r="U7" s="229"/>
      <c r="V7" s="229"/>
      <c r="W7" s="229"/>
      <c r="X7" s="229"/>
      <c r="Y7" s="229"/>
      <c r="Z7" s="229"/>
      <c r="AA7" s="229"/>
      <c r="AB7" s="229"/>
      <c r="AC7" s="229"/>
      <c r="AD7" s="229"/>
      <c r="AE7" s="229"/>
    </row>
    <row r="8" spans="1:31" x14ac:dyDescent="0.3">
      <c r="A8" s="230" t="s">
        <v>2555</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x14ac:dyDescent="0.3">
      <c r="A9" s="218" t="s">
        <v>2075</v>
      </c>
      <c r="B9" s="219">
        <v>53997</v>
      </c>
      <c r="C9" s="218" t="s">
        <v>172</v>
      </c>
      <c r="D9" s="218" t="s">
        <v>172</v>
      </c>
      <c r="E9" s="219">
        <v>57095</v>
      </c>
      <c r="F9" s="218" t="s">
        <v>172</v>
      </c>
      <c r="G9" s="218" t="s">
        <v>172</v>
      </c>
      <c r="H9" s="219">
        <v>65687</v>
      </c>
      <c r="I9" s="218" t="s">
        <v>172</v>
      </c>
      <c r="J9" s="218" t="s">
        <v>172</v>
      </c>
      <c r="K9" s="220">
        <v>0.21649350889864252</v>
      </c>
      <c r="L9" s="219">
        <v>47089</v>
      </c>
      <c r="M9" s="218" t="s">
        <v>172</v>
      </c>
      <c r="N9" s="218" t="s">
        <v>172</v>
      </c>
      <c r="O9" s="219">
        <v>49026</v>
      </c>
      <c r="P9" s="218" t="s">
        <v>172</v>
      </c>
      <c r="Q9" s="218" t="s">
        <v>172</v>
      </c>
      <c r="R9" s="219">
        <v>54851</v>
      </c>
      <c r="S9" s="218" t="s">
        <v>172</v>
      </c>
      <c r="T9" s="218" t="s">
        <v>172</v>
      </c>
      <c r="U9" s="220">
        <v>0.16483679840302407</v>
      </c>
      <c r="V9" s="219">
        <v>60883</v>
      </c>
      <c r="W9" s="218" t="s">
        <v>172</v>
      </c>
      <c r="X9" s="218" t="s">
        <v>172</v>
      </c>
      <c r="Y9" s="219">
        <v>61818</v>
      </c>
      <c r="Z9" s="218" t="s">
        <v>172</v>
      </c>
      <c r="AA9" s="218" t="s">
        <v>172</v>
      </c>
      <c r="AB9" s="219">
        <v>78672</v>
      </c>
      <c r="AC9" s="218" t="s">
        <v>172</v>
      </c>
      <c r="AD9" s="218" t="s">
        <v>172</v>
      </c>
      <c r="AE9" s="220">
        <v>0.29199999999999998</v>
      </c>
    </row>
    <row r="10" spans="1:31" x14ac:dyDescent="0.3">
      <c r="A10" s="218" t="s">
        <v>2076</v>
      </c>
      <c r="B10" s="219">
        <v>60295</v>
      </c>
      <c r="C10" s="218" t="s">
        <v>172</v>
      </c>
      <c r="D10" s="218" t="s">
        <v>172</v>
      </c>
      <c r="E10" s="219">
        <v>60710</v>
      </c>
      <c r="F10" s="218" t="s">
        <v>172</v>
      </c>
      <c r="G10" s="218" t="s">
        <v>172</v>
      </c>
      <c r="H10" s="219">
        <v>69680</v>
      </c>
      <c r="I10" s="218" t="s">
        <v>172</v>
      </c>
      <c r="J10" s="218" t="s">
        <v>172</v>
      </c>
      <c r="K10" s="220">
        <v>0.15565138071150178</v>
      </c>
      <c r="L10" s="219">
        <v>49743</v>
      </c>
      <c r="M10" s="218" t="s">
        <v>172</v>
      </c>
      <c r="N10" s="218" t="s">
        <v>172</v>
      </c>
      <c r="O10" s="219">
        <v>50315</v>
      </c>
      <c r="P10" s="218" t="s">
        <v>172</v>
      </c>
      <c r="Q10" s="218" t="s">
        <v>172</v>
      </c>
      <c r="R10" s="219">
        <v>56954</v>
      </c>
      <c r="S10" s="218" t="s">
        <v>172</v>
      </c>
      <c r="T10" s="218" t="s">
        <v>172</v>
      </c>
      <c r="U10" s="220">
        <v>0.14496512072050338</v>
      </c>
      <c r="V10" s="219">
        <v>63933</v>
      </c>
      <c r="W10" s="218" t="s">
        <v>172</v>
      </c>
      <c r="X10" s="218" t="s">
        <v>172</v>
      </c>
      <c r="Y10" s="219">
        <v>64803</v>
      </c>
      <c r="Z10" s="218" t="s">
        <v>172</v>
      </c>
      <c r="AA10" s="218" t="s">
        <v>172</v>
      </c>
      <c r="AB10" s="219">
        <v>82157</v>
      </c>
      <c r="AC10" s="218" t="s">
        <v>172</v>
      </c>
      <c r="AD10" s="218" t="s">
        <v>172</v>
      </c>
      <c r="AE10" s="220">
        <v>0.28499999999999998</v>
      </c>
    </row>
    <row r="11" spans="1:31" x14ac:dyDescent="0.3">
      <c r="A11" s="218" t="s">
        <v>2077</v>
      </c>
      <c r="B11" s="219">
        <v>34633</v>
      </c>
      <c r="C11" s="218" t="s">
        <v>172</v>
      </c>
      <c r="D11" s="218" t="s">
        <v>172</v>
      </c>
      <c r="E11" s="219">
        <v>33272</v>
      </c>
      <c r="F11" s="218" t="s">
        <v>172</v>
      </c>
      <c r="G11" s="218" t="s">
        <v>172</v>
      </c>
      <c r="H11" s="219">
        <v>40642</v>
      </c>
      <c r="I11" s="218" t="s">
        <v>172</v>
      </c>
      <c r="J11" s="218" t="s">
        <v>172</v>
      </c>
      <c r="K11" s="220">
        <v>0.17350503854705049</v>
      </c>
      <c r="L11" s="219">
        <v>33447</v>
      </c>
      <c r="M11" s="218" t="s">
        <v>172</v>
      </c>
      <c r="N11" s="218" t="s">
        <v>172</v>
      </c>
      <c r="O11" s="219">
        <v>32429</v>
      </c>
      <c r="P11" s="218" t="s">
        <v>172</v>
      </c>
      <c r="Q11" s="218" t="s">
        <v>172</v>
      </c>
      <c r="R11" s="219">
        <v>39422</v>
      </c>
      <c r="S11" s="218" t="s">
        <v>172</v>
      </c>
      <c r="T11" s="218" t="s">
        <v>172</v>
      </c>
      <c r="U11" s="220">
        <v>0.1786408347534906</v>
      </c>
      <c r="V11" s="219">
        <v>44127</v>
      </c>
      <c r="W11" s="218" t="s">
        <v>172</v>
      </c>
      <c r="X11" s="218" t="s">
        <v>172</v>
      </c>
      <c r="Y11" s="219">
        <v>43087</v>
      </c>
      <c r="Z11" s="218" t="s">
        <v>172</v>
      </c>
      <c r="AA11" s="218" t="s">
        <v>172</v>
      </c>
      <c r="AB11" s="219">
        <v>54976</v>
      </c>
      <c r="AC11" s="218" t="s">
        <v>172</v>
      </c>
      <c r="AD11" s="218" t="s">
        <v>172</v>
      </c>
      <c r="AE11" s="220">
        <v>0.246</v>
      </c>
    </row>
    <row r="12" spans="1:31" x14ac:dyDescent="0.3">
      <c r="A12" s="218" t="s">
        <v>2078</v>
      </c>
      <c r="B12" s="219">
        <v>53068</v>
      </c>
      <c r="C12" s="218" t="s">
        <v>172</v>
      </c>
      <c r="D12" s="218" t="s">
        <v>172</v>
      </c>
      <c r="E12" s="219">
        <v>38393</v>
      </c>
      <c r="F12" s="218" t="s">
        <v>172</v>
      </c>
      <c r="G12" s="218" t="s">
        <v>172</v>
      </c>
      <c r="H12" s="219">
        <v>65558</v>
      </c>
      <c r="I12" s="218" t="s">
        <v>172</v>
      </c>
      <c r="J12" s="218" t="s">
        <v>172</v>
      </c>
      <c r="K12" s="220">
        <v>0.23535840808019898</v>
      </c>
      <c r="L12" s="219">
        <v>42348</v>
      </c>
      <c r="M12" s="218" t="s">
        <v>172</v>
      </c>
      <c r="N12" s="218" t="s">
        <v>172</v>
      </c>
      <c r="O12" s="219">
        <v>33876</v>
      </c>
      <c r="P12" s="218" t="s">
        <v>172</v>
      </c>
      <c r="Q12" s="218" t="s">
        <v>172</v>
      </c>
      <c r="R12" s="219">
        <v>49412</v>
      </c>
      <c r="S12" s="218" t="s">
        <v>172</v>
      </c>
      <c r="T12" s="218" t="s">
        <v>172</v>
      </c>
      <c r="U12" s="220">
        <v>0.16680834986303958</v>
      </c>
      <c r="V12" s="219">
        <v>45491</v>
      </c>
      <c r="W12" s="218" t="s">
        <v>172</v>
      </c>
      <c r="X12" s="218" t="s">
        <v>172</v>
      </c>
      <c r="Y12" s="219">
        <v>45490</v>
      </c>
      <c r="Z12" s="218" t="s">
        <v>172</v>
      </c>
      <c r="AA12" s="218" t="s">
        <v>172</v>
      </c>
      <c r="AB12" s="219">
        <v>60182</v>
      </c>
      <c r="AC12" s="218" t="s">
        <v>172</v>
      </c>
      <c r="AD12" s="218" t="s">
        <v>172</v>
      </c>
      <c r="AE12" s="220">
        <v>0.32300000000000001</v>
      </c>
    </row>
    <row r="13" spans="1:31" x14ac:dyDescent="0.3">
      <c r="A13" s="218" t="s">
        <v>223</v>
      </c>
      <c r="B13" s="219">
        <v>64276</v>
      </c>
      <c r="C13" s="218" t="s">
        <v>172</v>
      </c>
      <c r="D13" s="218" t="s">
        <v>172</v>
      </c>
      <c r="E13" s="219">
        <v>83076</v>
      </c>
      <c r="F13" s="218" t="s">
        <v>172</v>
      </c>
      <c r="G13" s="218" t="s">
        <v>172</v>
      </c>
      <c r="H13" s="219">
        <v>86382</v>
      </c>
      <c r="I13" s="218" t="s">
        <v>172</v>
      </c>
      <c r="J13" s="218" t="s">
        <v>172</v>
      </c>
      <c r="K13" s="220">
        <v>0.34392308171012509</v>
      </c>
      <c r="L13" s="219">
        <v>60228</v>
      </c>
      <c r="M13" s="218" t="s">
        <v>172</v>
      </c>
      <c r="N13" s="218" t="s">
        <v>172</v>
      </c>
      <c r="O13" s="219">
        <v>71908</v>
      </c>
      <c r="P13" s="218" t="s">
        <v>172</v>
      </c>
      <c r="Q13" s="218" t="s">
        <v>172</v>
      </c>
      <c r="R13" s="219">
        <v>74021</v>
      </c>
      <c r="S13" s="218" t="s">
        <v>172</v>
      </c>
      <c r="T13" s="218" t="s">
        <v>172</v>
      </c>
      <c r="U13" s="220">
        <v>0.22901308361559408</v>
      </c>
      <c r="V13" s="219">
        <v>74527</v>
      </c>
      <c r="W13" s="218" t="s">
        <v>172</v>
      </c>
      <c r="X13" s="218" t="s">
        <v>172</v>
      </c>
      <c r="Y13" s="219">
        <v>79260</v>
      </c>
      <c r="Z13" s="218" t="s">
        <v>172</v>
      </c>
      <c r="AA13" s="218" t="s">
        <v>172</v>
      </c>
      <c r="AB13" s="219">
        <v>101380</v>
      </c>
      <c r="AC13" s="218" t="s">
        <v>172</v>
      </c>
      <c r="AD13" s="218" t="s">
        <v>172</v>
      </c>
      <c r="AE13" s="220">
        <v>0.36</v>
      </c>
    </row>
    <row r="14" spans="1:31" x14ac:dyDescent="0.3">
      <c r="A14" s="218" t="s">
        <v>2079</v>
      </c>
      <c r="B14" s="219">
        <v>69306</v>
      </c>
      <c r="C14" s="218" t="s">
        <v>172</v>
      </c>
      <c r="D14" s="218" t="s">
        <v>172</v>
      </c>
      <c r="E14" s="219" t="s">
        <v>172</v>
      </c>
      <c r="F14" s="218" t="s">
        <v>172</v>
      </c>
      <c r="G14" s="218" t="s">
        <v>172</v>
      </c>
      <c r="H14" s="219">
        <v>88021</v>
      </c>
      <c r="I14" s="218" t="s">
        <v>172</v>
      </c>
      <c r="J14" s="218" t="s">
        <v>172</v>
      </c>
      <c r="K14" s="220">
        <v>0.27003434046114333</v>
      </c>
      <c r="L14" s="219">
        <v>55957</v>
      </c>
      <c r="M14" s="218" t="s">
        <v>172</v>
      </c>
      <c r="N14" s="218" t="s">
        <v>172</v>
      </c>
      <c r="O14" s="219">
        <v>35658</v>
      </c>
      <c r="P14" s="218" t="s">
        <v>172</v>
      </c>
      <c r="Q14" s="218" t="s">
        <v>172</v>
      </c>
      <c r="R14" s="219">
        <v>73750</v>
      </c>
      <c r="S14" s="218" t="s">
        <v>172</v>
      </c>
      <c r="T14" s="218" t="s">
        <v>172</v>
      </c>
      <c r="U14" s="220">
        <v>0.31797630323283949</v>
      </c>
      <c r="V14" s="219">
        <v>65168</v>
      </c>
      <c r="W14" s="218" t="s">
        <v>172</v>
      </c>
      <c r="X14" s="218" t="s">
        <v>172</v>
      </c>
      <c r="Y14" s="219">
        <v>60717</v>
      </c>
      <c r="Z14" s="218" t="s">
        <v>172</v>
      </c>
      <c r="AA14" s="218" t="s">
        <v>172</v>
      </c>
      <c r="AB14" s="219">
        <v>81682</v>
      </c>
      <c r="AC14" s="218" t="s">
        <v>172</v>
      </c>
      <c r="AD14" s="218" t="s">
        <v>172</v>
      </c>
      <c r="AE14" s="220">
        <v>0.253</v>
      </c>
    </row>
    <row r="15" spans="1:31" x14ac:dyDescent="0.3">
      <c r="A15" s="218" t="s">
        <v>2080</v>
      </c>
      <c r="B15" s="219">
        <v>45018</v>
      </c>
      <c r="C15" s="218" t="s">
        <v>172</v>
      </c>
      <c r="D15" s="218" t="s">
        <v>172</v>
      </c>
      <c r="E15" s="219">
        <v>46363</v>
      </c>
      <c r="F15" s="218" t="s">
        <v>172</v>
      </c>
      <c r="G15" s="218" t="s">
        <v>172</v>
      </c>
      <c r="H15" s="219">
        <v>54565</v>
      </c>
      <c r="I15" s="218" t="s">
        <v>172</v>
      </c>
      <c r="J15" s="218" t="s">
        <v>172</v>
      </c>
      <c r="K15" s="220">
        <v>0.21207072726464971</v>
      </c>
      <c r="L15" s="219">
        <v>40929</v>
      </c>
      <c r="M15" s="218" t="s">
        <v>172</v>
      </c>
      <c r="N15" s="218" t="s">
        <v>172</v>
      </c>
      <c r="O15" s="219">
        <v>42705</v>
      </c>
      <c r="P15" s="218" t="s">
        <v>172</v>
      </c>
      <c r="Q15" s="218" t="s">
        <v>172</v>
      </c>
      <c r="R15" s="219">
        <v>49168</v>
      </c>
      <c r="S15" s="218" t="s">
        <v>172</v>
      </c>
      <c r="T15" s="218" t="s">
        <v>172</v>
      </c>
      <c r="U15" s="220">
        <v>0.20129981186933471</v>
      </c>
      <c r="V15" s="219">
        <v>46613</v>
      </c>
      <c r="W15" s="218" t="s">
        <v>172</v>
      </c>
      <c r="X15" s="218" t="s">
        <v>172</v>
      </c>
      <c r="Y15" s="219">
        <v>45252</v>
      </c>
      <c r="Z15" s="218" t="s">
        <v>172</v>
      </c>
      <c r="AA15" s="218" t="s">
        <v>172</v>
      </c>
      <c r="AB15" s="219">
        <v>59287</v>
      </c>
      <c r="AC15" s="218" t="s">
        <v>172</v>
      </c>
      <c r="AD15" s="218" t="s">
        <v>172</v>
      </c>
      <c r="AE15" s="220">
        <v>0.27200000000000002</v>
      </c>
    </row>
    <row r="16" spans="1:31" x14ac:dyDescent="0.3">
      <c r="A16" s="218" t="s">
        <v>2081</v>
      </c>
      <c r="B16" s="219">
        <v>51827</v>
      </c>
      <c r="C16" s="218" t="s">
        <v>172</v>
      </c>
      <c r="D16" s="218" t="s">
        <v>172</v>
      </c>
      <c r="E16" s="219">
        <v>54859</v>
      </c>
      <c r="F16" s="218" t="s">
        <v>172</v>
      </c>
      <c r="G16" s="218" t="s">
        <v>172</v>
      </c>
      <c r="H16" s="219">
        <v>61954</v>
      </c>
      <c r="I16" s="218" t="s">
        <v>172</v>
      </c>
      <c r="J16" s="218" t="s">
        <v>172</v>
      </c>
      <c r="K16" s="220">
        <v>0.19540008103884077</v>
      </c>
      <c r="L16" s="219">
        <v>43591</v>
      </c>
      <c r="M16" s="218" t="s">
        <v>172</v>
      </c>
      <c r="N16" s="218" t="s">
        <v>172</v>
      </c>
      <c r="O16" s="219">
        <v>51250</v>
      </c>
      <c r="P16" s="218" t="s">
        <v>172</v>
      </c>
      <c r="Q16" s="218" t="s">
        <v>172</v>
      </c>
      <c r="R16" s="219">
        <v>49484</v>
      </c>
      <c r="S16" s="218" t="s">
        <v>172</v>
      </c>
      <c r="T16" s="218" t="s">
        <v>172</v>
      </c>
      <c r="U16" s="220">
        <v>0.13518845633272925</v>
      </c>
      <c r="V16" s="219">
        <v>57908</v>
      </c>
      <c r="W16" s="218" t="s">
        <v>172</v>
      </c>
      <c r="X16" s="218" t="s">
        <v>172</v>
      </c>
      <c r="Y16" s="219">
        <v>59807</v>
      </c>
      <c r="Z16" s="218" t="s">
        <v>172</v>
      </c>
      <c r="AA16" s="218" t="s">
        <v>172</v>
      </c>
      <c r="AB16" s="219">
        <v>76733</v>
      </c>
      <c r="AC16" s="218" t="s">
        <v>172</v>
      </c>
      <c r="AD16" s="218" t="s">
        <v>172</v>
      </c>
      <c r="AE16" s="220">
        <v>0.32500000000000001</v>
      </c>
    </row>
    <row r="17" spans="1:31" x14ac:dyDescent="0.3">
      <c r="A17" s="218" t="s">
        <v>2082</v>
      </c>
      <c r="B17" s="219">
        <v>44717</v>
      </c>
      <c r="C17" s="218" t="s">
        <v>172</v>
      </c>
      <c r="D17" s="218" t="s">
        <v>172</v>
      </c>
      <c r="E17" s="219">
        <v>46986</v>
      </c>
      <c r="F17" s="218" t="s">
        <v>172</v>
      </c>
      <c r="G17" s="218" t="s">
        <v>172</v>
      </c>
      <c r="H17" s="219">
        <v>56844</v>
      </c>
      <c r="I17" s="218" t="s">
        <v>172</v>
      </c>
      <c r="J17" s="218" t="s">
        <v>172</v>
      </c>
      <c r="K17" s="220">
        <v>0.27119440033991549</v>
      </c>
      <c r="L17" s="219">
        <v>38933</v>
      </c>
      <c r="M17" s="218" t="s">
        <v>172</v>
      </c>
      <c r="N17" s="218" t="s">
        <v>172</v>
      </c>
      <c r="O17" s="219">
        <v>39686</v>
      </c>
      <c r="P17" s="218" t="s">
        <v>172</v>
      </c>
      <c r="Q17" s="218" t="s">
        <v>172</v>
      </c>
      <c r="R17" s="219">
        <v>47095</v>
      </c>
      <c r="S17" s="218" t="s">
        <v>172</v>
      </c>
      <c r="T17" s="218" t="s">
        <v>172</v>
      </c>
      <c r="U17" s="220">
        <v>0.20964220584080343</v>
      </c>
      <c r="V17" s="219">
        <v>47180</v>
      </c>
      <c r="W17" s="218" t="s">
        <v>172</v>
      </c>
      <c r="X17" s="218" t="s">
        <v>172</v>
      </c>
      <c r="Y17" s="219">
        <v>47393</v>
      </c>
      <c r="Z17" s="218" t="s">
        <v>172</v>
      </c>
      <c r="AA17" s="218" t="s">
        <v>172</v>
      </c>
      <c r="AB17" s="219">
        <v>62330</v>
      </c>
      <c r="AC17" s="218" t="s">
        <v>172</v>
      </c>
      <c r="AD17" s="218" t="s">
        <v>172</v>
      </c>
      <c r="AE17" s="220">
        <v>0.32100000000000001</v>
      </c>
    </row>
    <row r="18" spans="1:31" x14ac:dyDescent="0.3">
      <c r="A18" s="218" t="s">
        <v>2083</v>
      </c>
      <c r="B18" s="219">
        <v>66354</v>
      </c>
      <c r="C18" s="218" t="s">
        <v>172</v>
      </c>
      <c r="D18" s="218" t="s">
        <v>172</v>
      </c>
      <c r="E18" s="219">
        <v>71941</v>
      </c>
      <c r="F18" s="218" t="s">
        <v>172</v>
      </c>
      <c r="G18" s="218" t="s">
        <v>172</v>
      </c>
      <c r="H18" s="219">
        <v>78282</v>
      </c>
      <c r="I18" s="218" t="s">
        <v>172</v>
      </c>
      <c r="J18" s="218" t="s">
        <v>172</v>
      </c>
      <c r="K18" s="220">
        <v>0.17976308888687947</v>
      </c>
      <c r="L18" s="219">
        <v>56678</v>
      </c>
      <c r="M18" s="218" t="s">
        <v>172</v>
      </c>
      <c r="N18" s="218" t="s">
        <v>172</v>
      </c>
      <c r="O18" s="219">
        <v>60244</v>
      </c>
      <c r="P18" s="218" t="s">
        <v>172</v>
      </c>
      <c r="Q18" s="218" t="s">
        <v>172</v>
      </c>
      <c r="R18" s="219">
        <v>66163</v>
      </c>
      <c r="S18" s="218" t="s">
        <v>172</v>
      </c>
      <c r="T18" s="218" t="s">
        <v>172</v>
      </c>
      <c r="U18" s="220">
        <v>0.16734888316454355</v>
      </c>
      <c r="V18" s="219">
        <v>70414</v>
      </c>
      <c r="W18" s="218" t="s">
        <v>172</v>
      </c>
      <c r="X18" s="218" t="s">
        <v>172</v>
      </c>
      <c r="Y18" s="219">
        <v>72741</v>
      </c>
      <c r="Z18" s="218" t="s">
        <v>172</v>
      </c>
      <c r="AA18" s="218" t="s">
        <v>172</v>
      </c>
      <c r="AB18" s="219">
        <v>90496</v>
      </c>
      <c r="AC18" s="218" t="s">
        <v>172</v>
      </c>
      <c r="AD18" s="218" t="s">
        <v>172</v>
      </c>
      <c r="AE18" s="220">
        <v>0.28499999999999998</v>
      </c>
    </row>
    <row r="19" spans="1:31" x14ac:dyDescent="0.3">
      <c r="A19" s="229"/>
      <c r="B19" s="229"/>
      <c r="C19" s="229"/>
      <c r="D19" s="229"/>
      <c r="E19" s="229"/>
      <c r="F19" s="229"/>
      <c r="G19" s="229"/>
      <c r="H19" s="229"/>
      <c r="I19" s="229"/>
      <c r="J19" s="229"/>
      <c r="K19" s="229"/>
      <c r="L19" s="229"/>
      <c r="M19" s="229"/>
      <c r="N19" s="229"/>
      <c r="O19" s="229"/>
      <c r="P19" s="229"/>
      <c r="Q19" s="229"/>
      <c r="R19" s="229"/>
      <c r="S19" s="229"/>
      <c r="T19" s="229"/>
      <c r="U19" s="229"/>
      <c r="V19" s="229"/>
      <c r="W19" s="229"/>
      <c r="X19" s="229"/>
      <c r="Y19" s="229"/>
      <c r="Z19" s="229"/>
      <c r="AA19" s="229"/>
      <c r="AB19" s="229"/>
      <c r="AC19" s="229"/>
      <c r="AD19" s="229"/>
      <c r="AE19" s="229"/>
    </row>
    <row r="20" spans="1:31" x14ac:dyDescent="0.3">
      <c r="A20" s="228" t="s">
        <v>2084</v>
      </c>
      <c r="B20" s="228"/>
      <c r="C20" s="228"/>
      <c r="D20" s="228"/>
      <c r="E20" s="228"/>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row>
    <row r="21" spans="1:31" x14ac:dyDescent="0.3">
      <c r="A21" s="198" t="s">
        <v>2085</v>
      </c>
      <c r="B21" s="223">
        <v>245100</v>
      </c>
      <c r="C21" s="198" t="s">
        <v>172</v>
      </c>
      <c r="D21" s="198" t="s">
        <v>172</v>
      </c>
      <c r="E21" s="223">
        <v>199600</v>
      </c>
      <c r="F21" s="198" t="s">
        <v>172</v>
      </c>
      <c r="G21" s="198" t="s">
        <v>172</v>
      </c>
      <c r="H21" s="223">
        <v>258700</v>
      </c>
      <c r="I21" s="198" t="s">
        <v>172</v>
      </c>
      <c r="J21" s="198" t="s">
        <v>172</v>
      </c>
      <c r="K21" s="224">
        <v>5.5487556099551201E-2</v>
      </c>
      <c r="L21" s="223">
        <v>217100</v>
      </c>
      <c r="M21" s="198" t="s">
        <v>172</v>
      </c>
      <c r="N21" s="198" t="s">
        <v>172</v>
      </c>
      <c r="O21" s="223">
        <v>167400</v>
      </c>
      <c r="P21" s="198" t="s">
        <v>172</v>
      </c>
      <c r="Q21" s="198" t="s">
        <v>172</v>
      </c>
      <c r="R21" s="223">
        <v>226600</v>
      </c>
      <c r="S21" s="198" t="s">
        <v>172</v>
      </c>
      <c r="T21" s="198" t="s">
        <v>172</v>
      </c>
      <c r="U21" s="224">
        <v>4.3758636573007832E-2</v>
      </c>
      <c r="V21" s="223">
        <v>458500</v>
      </c>
      <c r="W21" s="198" t="s">
        <v>172</v>
      </c>
      <c r="X21" s="198" t="s">
        <v>172</v>
      </c>
      <c r="Y21" s="223">
        <v>385500</v>
      </c>
      <c r="Z21" s="198" t="s">
        <v>172</v>
      </c>
      <c r="AA21" s="198" t="s">
        <v>172</v>
      </c>
      <c r="AB21" s="223">
        <v>538500</v>
      </c>
      <c r="AC21" s="198" t="s">
        <v>172</v>
      </c>
      <c r="AD21" s="198" t="s">
        <v>172</v>
      </c>
      <c r="AE21" s="224">
        <v>0.17399999999999999</v>
      </c>
    </row>
    <row r="22" spans="1:31" x14ac:dyDescent="0.3">
      <c r="A22" s="202"/>
      <c r="B22" s="202"/>
      <c r="C22" s="202"/>
      <c r="D22" s="202"/>
      <c r="E22" s="202"/>
      <c r="F22" s="202"/>
      <c r="G22" s="202"/>
      <c r="H22" s="202"/>
      <c r="I22" s="202"/>
      <c r="J22" s="202"/>
      <c r="K22" s="202"/>
      <c r="L22" s="202"/>
      <c r="M22" s="202"/>
      <c r="N22" s="202"/>
      <c r="O22" s="202"/>
      <c r="P22" s="202"/>
      <c r="Q22" s="202"/>
      <c r="R22" s="202"/>
      <c r="S22" s="202"/>
      <c r="T22" s="202"/>
      <c r="U22" s="202"/>
      <c r="V22" s="202"/>
      <c r="W22" s="202"/>
      <c r="X22" s="202"/>
      <c r="Y22" s="202"/>
      <c r="Z22" s="202"/>
      <c r="AA22" s="202"/>
      <c r="AB22" s="202"/>
      <c r="AC22" s="202"/>
      <c r="AD22" s="202"/>
      <c r="AE22" s="202"/>
    </row>
    <row r="23" spans="1:31" x14ac:dyDescent="0.3">
      <c r="A23" s="228" t="s">
        <v>2086</v>
      </c>
      <c r="B23" s="228"/>
      <c r="C23" s="228"/>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row>
    <row r="24" spans="1:31" x14ac:dyDescent="0.3">
      <c r="A24" s="198" t="s">
        <v>1415</v>
      </c>
      <c r="B24" s="223">
        <v>906</v>
      </c>
      <c r="C24" s="198" t="s">
        <v>172</v>
      </c>
      <c r="D24" s="198" t="s">
        <v>172</v>
      </c>
      <c r="E24" s="223">
        <v>983</v>
      </c>
      <c r="F24" s="198" t="s">
        <v>172</v>
      </c>
      <c r="G24" s="198" t="s">
        <v>172</v>
      </c>
      <c r="H24" s="223">
        <v>1124</v>
      </c>
      <c r="I24" s="198" t="s">
        <v>172</v>
      </c>
      <c r="J24" s="198" t="s">
        <v>172</v>
      </c>
      <c r="K24" s="224">
        <v>0.24061810154525387</v>
      </c>
      <c r="L24" s="223">
        <v>810</v>
      </c>
      <c r="M24" s="198" t="s">
        <v>172</v>
      </c>
      <c r="N24" s="198" t="s">
        <v>172</v>
      </c>
      <c r="O24" s="223">
        <v>888</v>
      </c>
      <c r="P24" s="198" t="s">
        <v>172</v>
      </c>
      <c r="Q24" s="198" t="s">
        <v>172</v>
      </c>
      <c r="R24" s="223">
        <v>994</v>
      </c>
      <c r="S24" s="198" t="s">
        <v>172</v>
      </c>
      <c r="T24" s="198" t="s">
        <v>172</v>
      </c>
      <c r="U24" s="224">
        <v>0.2271604938271605</v>
      </c>
      <c r="V24" s="223">
        <v>1147</v>
      </c>
      <c r="W24" s="198" t="s">
        <v>172</v>
      </c>
      <c r="X24" s="198" t="s">
        <v>172</v>
      </c>
      <c r="Y24" s="223">
        <v>1255</v>
      </c>
      <c r="Z24" s="198" t="s">
        <v>172</v>
      </c>
      <c r="AA24" s="198" t="s">
        <v>172</v>
      </c>
      <c r="AB24" s="223">
        <v>1586</v>
      </c>
      <c r="AC24" s="198" t="s">
        <v>172</v>
      </c>
      <c r="AD24" s="198" t="s">
        <v>172</v>
      </c>
      <c r="AE24" s="224">
        <v>0.38300000000000001</v>
      </c>
    </row>
    <row r="25" spans="1:31" x14ac:dyDescent="0.3">
      <c r="A25" s="202"/>
      <c r="B25" s="202"/>
      <c r="C25" s="202"/>
      <c r="D25" s="202"/>
      <c r="E25" s="202"/>
      <c r="F25" s="202"/>
      <c r="G25" s="202"/>
      <c r="H25" s="202"/>
      <c r="I25" s="202"/>
      <c r="J25" s="202"/>
      <c r="K25" s="202"/>
      <c r="L25" s="202"/>
      <c r="M25" s="202"/>
      <c r="N25" s="202"/>
      <c r="O25" s="202"/>
      <c r="P25" s="202"/>
      <c r="Q25" s="202"/>
      <c r="R25" s="202"/>
      <c r="S25" s="202"/>
      <c r="T25" s="202"/>
      <c r="U25" s="202"/>
      <c r="V25" s="202"/>
      <c r="W25" s="202"/>
      <c r="X25" s="202"/>
      <c r="Y25" s="202"/>
      <c r="Z25" s="202"/>
      <c r="AA25" s="202"/>
      <c r="AB25" s="202"/>
      <c r="AC25" s="202"/>
      <c r="AD25" s="202"/>
      <c r="AE25" s="202"/>
    </row>
    <row r="26" spans="1:31" x14ac:dyDescent="0.3">
      <c r="A26" s="228" t="s">
        <v>2444</v>
      </c>
      <c r="B26" s="228"/>
      <c r="C26" s="228"/>
      <c r="D26" s="228"/>
      <c r="E26" s="228"/>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row>
    <row r="27" spans="1:31" x14ac:dyDescent="0.3">
      <c r="A27" s="198"/>
      <c r="B27" s="225" t="s">
        <v>1702</v>
      </c>
      <c r="C27" s="226"/>
      <c r="D27" s="226" t="s">
        <v>1703</v>
      </c>
      <c r="E27" s="225" t="s">
        <v>1702</v>
      </c>
      <c r="F27" s="226"/>
      <c r="G27" s="226" t="s">
        <v>1703</v>
      </c>
      <c r="H27" s="225" t="s">
        <v>1702</v>
      </c>
      <c r="I27" s="226"/>
      <c r="J27" s="226" t="s">
        <v>1703</v>
      </c>
      <c r="K27" s="198" t="s">
        <v>172</v>
      </c>
      <c r="L27" s="225" t="s">
        <v>1702</v>
      </c>
      <c r="M27" s="226"/>
      <c r="N27" s="226" t="s">
        <v>1703</v>
      </c>
      <c r="O27" s="225" t="s">
        <v>1702</v>
      </c>
      <c r="P27" s="226"/>
      <c r="Q27" s="226" t="s">
        <v>1703</v>
      </c>
      <c r="R27" s="225" t="s">
        <v>1702</v>
      </c>
      <c r="S27" s="226"/>
      <c r="T27" s="226" t="s">
        <v>1703</v>
      </c>
      <c r="U27" s="198" t="s">
        <v>172</v>
      </c>
      <c r="V27" s="225" t="s">
        <v>1702</v>
      </c>
      <c r="W27" s="226"/>
      <c r="X27" s="226" t="s">
        <v>1703</v>
      </c>
      <c r="Y27" s="225" t="s">
        <v>1702</v>
      </c>
      <c r="Z27" s="226"/>
      <c r="AA27" s="226" t="s">
        <v>1703</v>
      </c>
      <c r="AB27" s="225" t="s">
        <v>1702</v>
      </c>
      <c r="AC27" s="226"/>
      <c r="AD27" s="226" t="s">
        <v>1703</v>
      </c>
      <c r="AE27" s="198" t="s">
        <v>172</v>
      </c>
    </row>
    <row r="28" spans="1:31" x14ac:dyDescent="0.3">
      <c r="A28" s="198" t="s">
        <v>174</v>
      </c>
      <c r="B28" s="199">
        <v>144134</v>
      </c>
      <c r="C28" s="198" t="s">
        <v>172</v>
      </c>
      <c r="D28" s="199">
        <v>1639.3939393939299</v>
      </c>
      <c r="E28" s="199">
        <v>151854</v>
      </c>
      <c r="F28" s="198" t="s">
        <v>172</v>
      </c>
      <c r="G28" s="199">
        <v>1554.54545454545</v>
      </c>
      <c r="H28" s="199">
        <v>162760</v>
      </c>
      <c r="I28" s="198" t="s">
        <v>172</v>
      </c>
      <c r="J28" s="200">
        <v>2064.2424299999998</v>
      </c>
      <c r="K28" s="224">
        <v>0.12922696934796787</v>
      </c>
      <c r="L28" s="199">
        <v>303446</v>
      </c>
      <c r="M28" s="198" t="s">
        <v>172</v>
      </c>
      <c r="N28" s="199">
        <v>1955.7575757575701</v>
      </c>
      <c r="O28" s="199">
        <v>322560</v>
      </c>
      <c r="P28" s="198" t="s">
        <v>172</v>
      </c>
      <c r="Q28" s="199">
        <v>1818.7878787878701</v>
      </c>
      <c r="R28" s="199">
        <v>341895</v>
      </c>
      <c r="S28" s="198" t="s">
        <v>172</v>
      </c>
      <c r="T28" s="200">
        <v>2392.7272899999998</v>
      </c>
      <c r="U28" s="224">
        <v>0.12670788212729778</v>
      </c>
      <c r="V28" s="199">
        <v>16272337</v>
      </c>
      <c r="W28" s="198" t="s">
        <v>172</v>
      </c>
      <c r="X28" s="199">
        <v>11453</v>
      </c>
      <c r="Y28" s="199">
        <v>16864403</v>
      </c>
      <c r="Z28" s="198" t="s">
        <v>172</v>
      </c>
      <c r="AA28" s="199">
        <v>10889</v>
      </c>
      <c r="AB28" s="199">
        <v>18246043</v>
      </c>
      <c r="AC28" s="198" t="s">
        <v>172</v>
      </c>
      <c r="AD28" s="200">
        <v>14744.85</v>
      </c>
      <c r="AE28" s="224">
        <v>0.121</v>
      </c>
    </row>
    <row r="29" spans="1:31" x14ac:dyDescent="0.3">
      <c r="A29" s="198" t="s">
        <v>1743</v>
      </c>
      <c r="B29" s="199">
        <v>133878</v>
      </c>
      <c r="C29" s="224">
        <v>0.92884399239596482</v>
      </c>
      <c r="D29" s="199">
        <v>1548.4848484848401</v>
      </c>
      <c r="E29" s="199">
        <v>140169</v>
      </c>
      <c r="F29" s="224">
        <v>0.92305108854557671</v>
      </c>
      <c r="G29" s="199">
        <v>1510.30303030303</v>
      </c>
      <c r="H29" s="199">
        <v>150917</v>
      </c>
      <c r="I29" s="224">
        <v>0.92723642172523957</v>
      </c>
      <c r="J29" s="200">
        <v>1970.9090000000001</v>
      </c>
      <c r="K29" s="224">
        <v>0.1272725914638701</v>
      </c>
      <c r="L29" s="199">
        <v>280200</v>
      </c>
      <c r="M29" s="224">
        <v>0.9233932890860318</v>
      </c>
      <c r="N29" s="199">
        <v>1847.87878787878</v>
      </c>
      <c r="O29" s="199">
        <v>296101</v>
      </c>
      <c r="P29" s="224">
        <v>0.91797185019841265</v>
      </c>
      <c r="Q29" s="199">
        <v>1910.9090909090901</v>
      </c>
      <c r="R29" s="199">
        <v>316016</v>
      </c>
      <c r="S29" s="224">
        <v>0.92430717033007215</v>
      </c>
      <c r="T29" s="200">
        <v>2228.48486</v>
      </c>
      <c r="U29" s="224">
        <v>0.12782298358315489</v>
      </c>
      <c r="V29" s="199">
        <v>13814143</v>
      </c>
      <c r="W29" s="224">
        <v>0.84899999999999998</v>
      </c>
      <c r="X29" s="199">
        <v>13304</v>
      </c>
      <c r="Y29" s="199">
        <v>14204745</v>
      </c>
      <c r="Z29" s="224">
        <v>0.84199999999999997</v>
      </c>
      <c r="AA29" s="199">
        <v>11907</v>
      </c>
      <c r="AB29" s="199">
        <v>14970903</v>
      </c>
      <c r="AC29" s="224">
        <v>0.82099999999999995</v>
      </c>
      <c r="AD29" s="200">
        <v>14004.85</v>
      </c>
      <c r="AE29" s="224">
        <v>8.4000000000000005E-2</v>
      </c>
    </row>
    <row r="30" spans="1:31" x14ac:dyDescent="0.3">
      <c r="A30" s="198" t="s">
        <v>1744</v>
      </c>
      <c r="B30" s="199">
        <v>115617</v>
      </c>
      <c r="C30" s="224">
        <v>0.80214938876323416</v>
      </c>
      <c r="D30" s="199">
        <v>1612.12121212121</v>
      </c>
      <c r="E30" s="199">
        <v>123544</v>
      </c>
      <c r="F30" s="224">
        <v>0.81357092997221014</v>
      </c>
      <c r="G30" s="199">
        <v>1513.3333333333301</v>
      </c>
      <c r="H30" s="199">
        <v>134484</v>
      </c>
      <c r="I30" s="224">
        <v>0.82627181125583682</v>
      </c>
      <c r="J30" s="200">
        <v>1962.42419</v>
      </c>
      <c r="K30" s="224">
        <v>0.1631853447157425</v>
      </c>
      <c r="L30" s="199">
        <v>227474</v>
      </c>
      <c r="M30" s="224">
        <v>0.74963584954159879</v>
      </c>
      <c r="N30" s="199">
        <v>1843.0303030303</v>
      </c>
      <c r="O30" s="199">
        <v>249710</v>
      </c>
      <c r="P30" s="224">
        <v>0.77415054563492058</v>
      </c>
      <c r="Q30" s="199">
        <v>1869.69696969697</v>
      </c>
      <c r="R30" s="199">
        <v>272929</v>
      </c>
      <c r="S30" s="224">
        <v>0.79828309861214697</v>
      </c>
      <c r="T30" s="200">
        <v>2250.9091800000001</v>
      </c>
      <c r="U30" s="224">
        <v>0.19982503494904913</v>
      </c>
      <c r="V30" s="199">
        <v>11874104</v>
      </c>
      <c r="W30" s="224">
        <v>0.73</v>
      </c>
      <c r="X30" s="199">
        <v>11578</v>
      </c>
      <c r="Y30" s="199">
        <v>12381444</v>
      </c>
      <c r="Z30" s="224">
        <v>0.73399999999999999</v>
      </c>
      <c r="AA30" s="199">
        <v>10208</v>
      </c>
      <c r="AB30" s="199">
        <v>13152425</v>
      </c>
      <c r="AC30" s="224">
        <v>0.72099999999999997</v>
      </c>
      <c r="AD30" s="200">
        <v>13278.18</v>
      </c>
      <c r="AE30" s="224">
        <v>0.108</v>
      </c>
    </row>
    <row r="31" spans="1:31" x14ac:dyDescent="0.3">
      <c r="A31" s="198" t="s">
        <v>1745</v>
      </c>
      <c r="B31" s="199">
        <v>18261</v>
      </c>
      <c r="C31" s="224">
        <v>0.12669460363273066</v>
      </c>
      <c r="D31" s="198">
        <v>648.48484848484804</v>
      </c>
      <c r="E31" s="199">
        <v>16625</v>
      </c>
      <c r="F31" s="224">
        <v>0.10948015857336653</v>
      </c>
      <c r="G31" s="198">
        <v>678.78787878787796</v>
      </c>
      <c r="H31" s="199">
        <v>16433</v>
      </c>
      <c r="I31" s="224">
        <v>0.1009646104694028</v>
      </c>
      <c r="J31" s="200">
        <v>877.57574499999998</v>
      </c>
      <c r="K31" s="224">
        <v>-0.10010404687585565</v>
      </c>
      <c r="L31" s="199">
        <v>52726</v>
      </c>
      <c r="M31" s="224">
        <v>0.17375743954443296</v>
      </c>
      <c r="N31" s="199">
        <v>1037.57575757575</v>
      </c>
      <c r="O31" s="199">
        <v>46391</v>
      </c>
      <c r="P31" s="224">
        <v>0.14382130456349207</v>
      </c>
      <c r="Q31" s="199">
        <v>1235.7575757575701</v>
      </c>
      <c r="R31" s="199">
        <v>43087</v>
      </c>
      <c r="S31" s="224">
        <v>0.1260240717179251</v>
      </c>
      <c r="T31" s="200">
        <v>1440</v>
      </c>
      <c r="U31" s="224">
        <v>-0.18281303341804803</v>
      </c>
      <c r="V31" s="199">
        <v>1940039</v>
      </c>
      <c r="W31" s="224">
        <v>0.11899999999999999</v>
      </c>
      <c r="X31" s="199">
        <v>8838</v>
      </c>
      <c r="Y31" s="199">
        <v>1823301</v>
      </c>
      <c r="Z31" s="224">
        <v>0.108</v>
      </c>
      <c r="AA31" s="199">
        <v>8273</v>
      </c>
      <c r="AB31" s="199">
        <v>1818478</v>
      </c>
      <c r="AC31" s="224">
        <v>0.1</v>
      </c>
      <c r="AD31" s="200">
        <v>8448.48</v>
      </c>
      <c r="AE31" s="224">
        <v>-6.3E-2</v>
      </c>
    </row>
    <row r="32" spans="1:31" x14ac:dyDescent="0.3">
      <c r="A32" s="198" t="s">
        <v>1486</v>
      </c>
      <c r="B32" s="199">
        <v>13504</v>
      </c>
      <c r="C32" s="224">
        <v>9.3690593475515838E-2</v>
      </c>
      <c r="D32" s="198">
        <v>558.18181818181802</v>
      </c>
      <c r="E32" s="199">
        <v>11796</v>
      </c>
      <c r="F32" s="224">
        <v>7.7679876723695127E-2</v>
      </c>
      <c r="G32" s="198">
        <v>581.21212121212102</v>
      </c>
      <c r="H32" s="199">
        <v>10918</v>
      </c>
      <c r="I32" s="224">
        <v>6.7080363725731132E-2</v>
      </c>
      <c r="J32" s="198">
        <v>763.03030000000001</v>
      </c>
      <c r="K32" s="224">
        <v>-0.19149881516587677</v>
      </c>
      <c r="L32" s="199">
        <v>33945</v>
      </c>
      <c r="M32" s="224">
        <v>0.11186504353328104</v>
      </c>
      <c r="N32" s="198">
        <v>784.84848484848499</v>
      </c>
      <c r="O32" s="199">
        <v>28952</v>
      </c>
      <c r="P32" s="224">
        <v>8.9756944444444445E-2</v>
      </c>
      <c r="Q32" s="198">
        <v>910.30303030303003</v>
      </c>
      <c r="R32" s="199">
        <v>26933</v>
      </c>
      <c r="S32" s="224">
        <v>7.8775647494113685E-2</v>
      </c>
      <c r="T32" s="200">
        <v>1031.51514</v>
      </c>
      <c r="U32" s="224">
        <v>-0.20656945058182355</v>
      </c>
      <c r="V32" s="199">
        <v>1460095</v>
      </c>
      <c r="W32" s="224">
        <v>0.09</v>
      </c>
      <c r="X32" s="199">
        <v>7212</v>
      </c>
      <c r="Y32" s="199">
        <v>1361548</v>
      </c>
      <c r="Z32" s="224">
        <v>8.1000000000000003E-2</v>
      </c>
      <c r="AA32" s="199">
        <v>6241</v>
      </c>
      <c r="AB32" s="199">
        <v>1326184</v>
      </c>
      <c r="AC32" s="224">
        <v>7.2999999999999995E-2</v>
      </c>
      <c r="AD32" s="200">
        <v>6402.42</v>
      </c>
      <c r="AE32" s="224">
        <v>-9.1999999999999998E-2</v>
      </c>
    </row>
    <row r="33" spans="1:31" x14ac:dyDescent="0.3">
      <c r="A33" s="198" t="s">
        <v>1487</v>
      </c>
      <c r="B33" s="199">
        <v>2486</v>
      </c>
      <c r="C33" s="224">
        <v>1.7247838816656723E-2</v>
      </c>
      <c r="D33" s="198">
        <v>304.24242424242402</v>
      </c>
      <c r="E33" s="199">
        <v>2564</v>
      </c>
      <c r="F33" s="224">
        <v>1.6884639192908977E-2</v>
      </c>
      <c r="G33" s="198">
        <v>273.33333333333297</v>
      </c>
      <c r="H33" s="199">
        <v>2884</v>
      </c>
      <c r="I33" s="224">
        <v>1.7719341361513884E-2</v>
      </c>
      <c r="J33" s="198">
        <v>341.81817599999999</v>
      </c>
      <c r="K33" s="224">
        <v>0.16009654062751408</v>
      </c>
      <c r="L33" s="199">
        <v>8242</v>
      </c>
      <c r="M33" s="224">
        <v>2.7161340073686917E-2</v>
      </c>
      <c r="N33" s="198">
        <v>524.24242424242402</v>
      </c>
      <c r="O33" s="199">
        <v>7906</v>
      </c>
      <c r="P33" s="224">
        <v>2.451016865079365E-2</v>
      </c>
      <c r="Q33" s="198">
        <v>629.09090909090901</v>
      </c>
      <c r="R33" s="199">
        <v>8235</v>
      </c>
      <c r="S33" s="224">
        <v>2.4086342298073968E-2</v>
      </c>
      <c r="T33" s="198">
        <v>568.48486300000002</v>
      </c>
      <c r="U33" s="224">
        <v>-8.4930842028633829E-4</v>
      </c>
      <c r="V33" s="199">
        <v>280313</v>
      </c>
      <c r="W33" s="224">
        <v>1.7000000000000001E-2</v>
      </c>
      <c r="X33" s="199">
        <v>2801</v>
      </c>
      <c r="Y33" s="199">
        <v>268059</v>
      </c>
      <c r="Z33" s="224">
        <v>1.6E-2</v>
      </c>
      <c r="AA33" s="199">
        <v>3098</v>
      </c>
      <c r="AB33" s="199">
        <v>285049</v>
      </c>
      <c r="AC33" s="224">
        <v>1.6E-2</v>
      </c>
      <c r="AD33" s="200">
        <v>3306.67</v>
      </c>
      <c r="AE33" s="224">
        <v>1.7000000000000001E-2</v>
      </c>
    </row>
    <row r="34" spans="1:31" x14ac:dyDescent="0.3">
      <c r="A34" s="198" t="s">
        <v>1488</v>
      </c>
      <c r="B34" s="199">
        <v>1386</v>
      </c>
      <c r="C34" s="224">
        <v>9.6160517296404735E-3</v>
      </c>
      <c r="D34" s="198">
        <v>220</v>
      </c>
      <c r="E34" s="199">
        <v>1256</v>
      </c>
      <c r="F34" s="224">
        <v>8.2711025063547886E-3</v>
      </c>
      <c r="G34" s="198">
        <v>197.575757575757</v>
      </c>
      <c r="H34" s="199">
        <v>1664</v>
      </c>
      <c r="I34" s="224">
        <v>1.0223642172523962E-2</v>
      </c>
      <c r="J34" s="198">
        <v>286.06060000000002</v>
      </c>
      <c r="K34" s="224">
        <v>0.20057720057720058</v>
      </c>
      <c r="L34" s="199">
        <v>5747</v>
      </c>
      <c r="M34" s="224">
        <v>1.8939119316122143E-2</v>
      </c>
      <c r="N34" s="198">
        <v>484.84848484848402</v>
      </c>
      <c r="O34" s="199">
        <v>4621</v>
      </c>
      <c r="P34" s="224">
        <v>1.4326016865079364E-2</v>
      </c>
      <c r="Q34" s="198">
        <v>416.36363636363598</v>
      </c>
      <c r="R34" s="199">
        <v>4397</v>
      </c>
      <c r="S34" s="224">
        <v>1.2860673598619459E-2</v>
      </c>
      <c r="T34" s="198">
        <v>492.121216</v>
      </c>
      <c r="U34" s="224">
        <v>-0.23490516791369409</v>
      </c>
      <c r="V34" s="199">
        <v>102460</v>
      </c>
      <c r="W34" s="224">
        <v>6.0000000000000001E-3</v>
      </c>
      <c r="X34" s="199">
        <v>1979</v>
      </c>
      <c r="Y34" s="199">
        <v>101729</v>
      </c>
      <c r="Z34" s="224">
        <v>6.0000000000000001E-3</v>
      </c>
      <c r="AA34" s="199">
        <v>1845</v>
      </c>
      <c r="AB34" s="199">
        <v>111802</v>
      </c>
      <c r="AC34" s="224">
        <v>6.0000000000000001E-3</v>
      </c>
      <c r="AD34" s="200">
        <v>2132.73</v>
      </c>
      <c r="AE34" s="224">
        <v>9.0999999999999998E-2</v>
      </c>
    </row>
    <row r="35" spans="1:31" x14ac:dyDescent="0.3">
      <c r="A35" s="198" t="s">
        <v>1746</v>
      </c>
      <c r="B35" s="199">
        <v>517</v>
      </c>
      <c r="C35" s="224">
        <v>3.5869399308976371E-3</v>
      </c>
      <c r="D35" s="198">
        <v>120.60606060606</v>
      </c>
      <c r="E35" s="198">
        <v>517</v>
      </c>
      <c r="F35" s="224">
        <v>3.4045859839055936E-3</v>
      </c>
      <c r="G35" s="198">
        <v>107.272727272727</v>
      </c>
      <c r="H35" s="198">
        <v>698</v>
      </c>
      <c r="I35" s="224">
        <v>4.2885229786188252E-3</v>
      </c>
      <c r="J35" s="198">
        <v>165.454544</v>
      </c>
      <c r="K35" s="224">
        <v>0.35009671179883944</v>
      </c>
      <c r="L35" s="199">
        <v>2756</v>
      </c>
      <c r="M35" s="224">
        <v>9.0823408448290639E-3</v>
      </c>
      <c r="N35" s="198">
        <v>294.54545454545399</v>
      </c>
      <c r="O35" s="199">
        <v>2368</v>
      </c>
      <c r="P35" s="224">
        <v>7.3412698412698412E-3</v>
      </c>
      <c r="Q35" s="198">
        <v>345.45454545454498</v>
      </c>
      <c r="R35" s="199">
        <v>2311</v>
      </c>
      <c r="S35" s="224">
        <v>6.7593851913599207E-3</v>
      </c>
      <c r="T35" s="198">
        <v>356.96969999999999</v>
      </c>
      <c r="U35" s="224">
        <v>-0.16146589259796806</v>
      </c>
      <c r="V35" s="199">
        <v>51221</v>
      </c>
      <c r="W35" s="224">
        <v>3.0000000000000001E-3</v>
      </c>
      <c r="X35" s="199">
        <v>1354</v>
      </c>
      <c r="Y35" s="199">
        <v>50682</v>
      </c>
      <c r="Z35" s="224">
        <v>3.0000000000000001E-3</v>
      </c>
      <c r="AA35" s="199">
        <v>1279</v>
      </c>
      <c r="AB35" s="199">
        <v>61048</v>
      </c>
      <c r="AC35" s="224">
        <v>3.0000000000000001E-3</v>
      </c>
      <c r="AD35" s="200">
        <v>1444.85</v>
      </c>
      <c r="AE35" s="224">
        <v>0.192</v>
      </c>
    </row>
    <row r="36" spans="1:31" x14ac:dyDescent="0.3">
      <c r="A36" s="198" t="s">
        <v>1747</v>
      </c>
      <c r="B36" s="198">
        <v>368</v>
      </c>
      <c r="C36" s="224">
        <v>2.5531796800199813E-3</v>
      </c>
      <c r="D36" s="198">
        <v>95.757575757575694</v>
      </c>
      <c r="E36" s="198">
        <v>492</v>
      </c>
      <c r="F36" s="224">
        <v>3.239954166502035E-3</v>
      </c>
      <c r="G36" s="198">
        <v>95.151515151515099</v>
      </c>
      <c r="H36" s="198">
        <v>269</v>
      </c>
      <c r="I36" s="224">
        <v>1.6527402310149914E-3</v>
      </c>
      <c r="J36" s="198">
        <v>78.787880000000001</v>
      </c>
      <c r="K36" s="224">
        <v>-0.26902173913043476</v>
      </c>
      <c r="L36" s="199">
        <v>2036</v>
      </c>
      <c r="M36" s="224">
        <v>6.7095957765137782E-3</v>
      </c>
      <c r="N36" s="198">
        <v>235.15151515151501</v>
      </c>
      <c r="O36" s="199">
        <v>2544</v>
      </c>
      <c r="P36" s="224">
        <v>7.8869047619047616E-3</v>
      </c>
      <c r="Q36" s="198">
        <v>286.666666666666</v>
      </c>
      <c r="R36" s="199">
        <v>1211</v>
      </c>
      <c r="S36" s="224">
        <v>3.5420231357580546E-3</v>
      </c>
      <c r="T36" s="198">
        <v>232.72728000000001</v>
      </c>
      <c r="U36" s="224">
        <v>-0.40520628683693516</v>
      </c>
      <c r="V36" s="199">
        <v>45950</v>
      </c>
      <c r="W36" s="224">
        <v>3.0000000000000001E-3</v>
      </c>
      <c r="X36" s="199">
        <v>1387</v>
      </c>
      <c r="Y36" s="199">
        <v>41283</v>
      </c>
      <c r="Z36" s="224">
        <v>2E-3</v>
      </c>
      <c r="AA36" s="198">
        <v>933</v>
      </c>
      <c r="AB36" s="199">
        <v>34395</v>
      </c>
      <c r="AC36" s="224">
        <v>2E-3</v>
      </c>
      <c r="AD36" s="198">
        <v>876.36</v>
      </c>
      <c r="AE36" s="224">
        <v>-0.251</v>
      </c>
    </row>
    <row r="37" spans="1:31" x14ac:dyDescent="0.3">
      <c r="A37" s="198" t="s">
        <v>1748</v>
      </c>
      <c r="B37" s="199">
        <v>1949</v>
      </c>
      <c r="C37" s="224">
        <v>1.3522139120540608E-2</v>
      </c>
      <c r="D37" s="198">
        <v>209.09090909090901</v>
      </c>
      <c r="E37" s="199">
        <v>2249</v>
      </c>
      <c r="F37" s="224">
        <v>1.4810278293624139E-2</v>
      </c>
      <c r="G37" s="198">
        <v>243.030303030303</v>
      </c>
      <c r="H37" s="199">
        <v>1313</v>
      </c>
      <c r="I37" s="224">
        <v>8.0670926517571878E-3</v>
      </c>
      <c r="J37" s="198">
        <v>208.484848</v>
      </c>
      <c r="K37" s="224">
        <v>-0.32632119035402768</v>
      </c>
      <c r="L37" s="199">
        <v>2857</v>
      </c>
      <c r="M37" s="224">
        <v>9.4151842502455136E-3</v>
      </c>
      <c r="N37" s="198">
        <v>238.18181818181799</v>
      </c>
      <c r="O37" s="199">
        <v>3320</v>
      </c>
      <c r="P37" s="224">
        <v>1.029265873015873E-2</v>
      </c>
      <c r="Q37" s="198">
        <v>285.45454545454498</v>
      </c>
      <c r="R37" s="199">
        <v>1997</v>
      </c>
      <c r="S37" s="224">
        <v>5.8409745682153876E-3</v>
      </c>
      <c r="T37" s="198">
        <v>247.878784</v>
      </c>
      <c r="U37" s="224">
        <v>-0.30101505075253765</v>
      </c>
      <c r="V37" s="199">
        <v>833179</v>
      </c>
      <c r="W37" s="224">
        <v>5.0999999999999997E-2</v>
      </c>
      <c r="X37" s="199">
        <v>4481</v>
      </c>
      <c r="Y37" s="199">
        <v>880090</v>
      </c>
      <c r="Z37" s="224">
        <v>5.1999999999999998E-2</v>
      </c>
      <c r="AA37" s="199">
        <v>4450</v>
      </c>
      <c r="AB37" s="199">
        <v>842402</v>
      </c>
      <c r="AC37" s="224">
        <v>4.5999999999999999E-2</v>
      </c>
      <c r="AD37" s="200">
        <v>4132.7299999999996</v>
      </c>
      <c r="AE37" s="224">
        <v>1.0999999999999999E-2</v>
      </c>
    </row>
    <row r="38" spans="1:31" x14ac:dyDescent="0.3">
      <c r="A38" s="198" t="s">
        <v>1749</v>
      </c>
      <c r="B38" s="199">
        <v>1946</v>
      </c>
      <c r="C38" s="224">
        <v>1.3501325155757837E-2</v>
      </c>
      <c r="D38" s="198">
        <v>208.48484848484799</v>
      </c>
      <c r="E38" s="199">
        <v>2150</v>
      </c>
      <c r="F38" s="224">
        <v>1.4158336296706047E-2</v>
      </c>
      <c r="G38" s="198">
        <v>231.51515151515099</v>
      </c>
      <c r="H38" s="199">
        <v>1269</v>
      </c>
      <c r="I38" s="224">
        <v>7.7967559596952571E-3</v>
      </c>
      <c r="J38" s="198">
        <v>210.909088</v>
      </c>
      <c r="K38" s="224">
        <v>-0.34789311408016443</v>
      </c>
      <c r="L38" s="199">
        <v>2667</v>
      </c>
      <c r="M38" s="224">
        <v>8.7890431905512014E-3</v>
      </c>
      <c r="N38" s="198">
        <v>221.21212121212099</v>
      </c>
      <c r="O38" s="199">
        <v>3157</v>
      </c>
      <c r="P38" s="224">
        <v>9.7873263888888888E-3</v>
      </c>
      <c r="Q38" s="198">
        <v>273.33333333333297</v>
      </c>
      <c r="R38" s="199">
        <v>1890</v>
      </c>
      <c r="S38" s="224">
        <v>5.5280129864432063E-3</v>
      </c>
      <c r="T38" s="198">
        <v>241.81817599999999</v>
      </c>
      <c r="U38" s="224">
        <v>-0.29133858267716534</v>
      </c>
      <c r="V38" s="199">
        <v>620864</v>
      </c>
      <c r="W38" s="224">
        <v>3.7999999999999999E-2</v>
      </c>
      <c r="X38" s="199">
        <v>4363</v>
      </c>
      <c r="Y38" s="199">
        <v>612589</v>
      </c>
      <c r="Z38" s="224">
        <v>3.5999999999999997E-2</v>
      </c>
      <c r="AA38" s="199">
        <v>3858</v>
      </c>
      <c r="AB38" s="199">
        <v>524621</v>
      </c>
      <c r="AC38" s="224">
        <v>2.9000000000000001E-2</v>
      </c>
      <c r="AD38" s="200">
        <v>3443.64</v>
      </c>
      <c r="AE38" s="224">
        <v>-0.155</v>
      </c>
    </row>
    <row r="39" spans="1:31" x14ac:dyDescent="0.3">
      <c r="A39" s="198" t="s">
        <v>1750</v>
      </c>
      <c r="B39" s="198">
        <v>3</v>
      </c>
      <c r="C39" s="224">
        <v>2.0813964782771589E-5</v>
      </c>
      <c r="D39" s="198">
        <v>8.4848484848484809</v>
      </c>
      <c r="E39" s="198">
        <v>75</v>
      </c>
      <c r="F39" s="224">
        <v>4.9389545221067608E-4</v>
      </c>
      <c r="G39" s="198">
        <v>61.212121212121197</v>
      </c>
      <c r="H39" s="198">
        <v>12</v>
      </c>
      <c r="I39" s="224">
        <v>7.3728188744163185E-5</v>
      </c>
      <c r="J39" s="198">
        <v>12.121212</v>
      </c>
      <c r="K39" s="224">
        <v>3</v>
      </c>
      <c r="L39" s="198">
        <v>69</v>
      </c>
      <c r="M39" s="224">
        <v>2.2738806904688149E-4</v>
      </c>
      <c r="N39" s="198">
        <v>41.212121212121197</v>
      </c>
      <c r="O39" s="198">
        <v>82</v>
      </c>
      <c r="P39" s="224">
        <v>2.5421626984126986E-4</v>
      </c>
      <c r="Q39" s="198">
        <v>62.424242424242401</v>
      </c>
      <c r="R39" s="198">
        <v>41</v>
      </c>
      <c r="S39" s="224">
        <v>1.1991985843606956E-4</v>
      </c>
      <c r="T39" s="198">
        <v>28.484848</v>
      </c>
      <c r="U39" s="224">
        <v>-0.40579710144927539</v>
      </c>
      <c r="V39" s="199">
        <v>22701</v>
      </c>
      <c r="W39" s="224">
        <v>1E-3</v>
      </c>
      <c r="X39" s="198">
        <v>770</v>
      </c>
      <c r="Y39" s="199">
        <v>21403</v>
      </c>
      <c r="Z39" s="224">
        <v>1E-3</v>
      </c>
      <c r="AA39" s="198">
        <v>699</v>
      </c>
      <c r="AB39" s="199">
        <v>198342</v>
      </c>
      <c r="AC39" s="224">
        <v>1.0999999999999999E-2</v>
      </c>
      <c r="AD39" s="200">
        <v>2127.27</v>
      </c>
      <c r="AE39" s="224">
        <v>7.7370000000000001</v>
      </c>
    </row>
    <row r="40" spans="1:31" x14ac:dyDescent="0.3">
      <c r="A40" s="198" t="s">
        <v>1751</v>
      </c>
      <c r="B40" s="198">
        <v>0</v>
      </c>
      <c r="C40" s="224">
        <v>0</v>
      </c>
      <c r="D40" s="198">
        <v>72.121212121212096</v>
      </c>
      <c r="E40" s="198">
        <v>0</v>
      </c>
      <c r="F40" s="224">
        <v>0</v>
      </c>
      <c r="G40" s="198">
        <v>16.363636363636299</v>
      </c>
      <c r="H40" s="198">
        <v>30</v>
      </c>
      <c r="I40" s="224">
        <v>1.8432047186040798E-4</v>
      </c>
      <c r="J40" s="198">
        <v>16.969695999999999</v>
      </c>
      <c r="K40" s="224"/>
      <c r="L40" s="198">
        <v>25</v>
      </c>
      <c r="M40" s="224">
        <v>8.2386981538725183E-5</v>
      </c>
      <c r="N40" s="198">
        <v>24.2424242424242</v>
      </c>
      <c r="O40" s="198">
        <v>0</v>
      </c>
      <c r="P40" s="224">
        <v>0</v>
      </c>
      <c r="Q40" s="198">
        <v>16.363636363636299</v>
      </c>
      <c r="R40" s="198">
        <v>54</v>
      </c>
      <c r="S40" s="224">
        <v>1.5794322818409162E-4</v>
      </c>
      <c r="T40" s="198">
        <v>26.666665999999999</v>
      </c>
      <c r="U40" s="224">
        <v>1.1599999999999999</v>
      </c>
      <c r="V40" s="199">
        <v>129467</v>
      </c>
      <c r="W40" s="224">
        <v>8.0000000000000002E-3</v>
      </c>
      <c r="X40" s="199">
        <v>1562</v>
      </c>
      <c r="Y40" s="199">
        <v>170567</v>
      </c>
      <c r="Z40" s="224">
        <v>0.01</v>
      </c>
      <c r="AA40" s="199">
        <v>1788</v>
      </c>
      <c r="AB40" s="199">
        <v>77854</v>
      </c>
      <c r="AC40" s="224">
        <v>4.0000000000000001E-3</v>
      </c>
      <c r="AD40" s="200">
        <v>1422.42</v>
      </c>
      <c r="AE40" s="224">
        <v>-0.39900000000000002</v>
      </c>
    </row>
    <row r="41" spans="1:31" x14ac:dyDescent="0.3">
      <c r="A41" s="198" t="s">
        <v>1752</v>
      </c>
      <c r="B41" s="198">
        <v>0</v>
      </c>
      <c r="C41" s="224">
        <v>0</v>
      </c>
      <c r="D41" s="198">
        <v>72.121212121212096</v>
      </c>
      <c r="E41" s="198">
        <v>0</v>
      </c>
      <c r="F41" s="224">
        <v>0</v>
      </c>
      <c r="G41" s="198">
        <v>16.363636363636299</v>
      </c>
      <c r="H41" s="198">
        <v>0</v>
      </c>
      <c r="I41" s="224">
        <v>0</v>
      </c>
      <c r="J41" s="198">
        <v>17.575758</v>
      </c>
      <c r="K41" s="224"/>
      <c r="L41" s="198">
        <v>96</v>
      </c>
      <c r="M41" s="224">
        <v>3.1636600910870468E-4</v>
      </c>
      <c r="N41" s="198">
        <v>61.212121212121197</v>
      </c>
      <c r="O41" s="198">
        <v>51</v>
      </c>
      <c r="P41" s="224">
        <v>1.5811011904761906E-4</v>
      </c>
      <c r="Q41" s="198">
        <v>43.636363636363598</v>
      </c>
      <c r="R41" s="198">
        <v>0</v>
      </c>
      <c r="S41" s="224">
        <v>0</v>
      </c>
      <c r="T41" s="198">
        <v>17.575758</v>
      </c>
      <c r="U41" s="224">
        <v>-1</v>
      </c>
      <c r="V41" s="199">
        <v>54716</v>
      </c>
      <c r="W41" s="224">
        <v>3.0000000000000001E-3</v>
      </c>
      <c r="X41" s="198">
        <v>981</v>
      </c>
      <c r="Y41" s="199">
        <v>66908</v>
      </c>
      <c r="Z41" s="224">
        <v>4.0000000000000001E-3</v>
      </c>
      <c r="AA41" s="199">
        <v>1275</v>
      </c>
      <c r="AB41" s="199">
        <v>29415</v>
      </c>
      <c r="AC41" s="224">
        <v>2E-3</v>
      </c>
      <c r="AD41" s="198">
        <v>933.33</v>
      </c>
      <c r="AE41" s="224">
        <v>-0.46200000000000002</v>
      </c>
    </row>
    <row r="42" spans="1:31" x14ac:dyDescent="0.3">
      <c r="A42" s="198" t="s">
        <v>1496</v>
      </c>
      <c r="B42" s="198">
        <v>0</v>
      </c>
      <c r="C42" s="224">
        <v>0</v>
      </c>
      <c r="D42" s="198">
        <v>72.121212121212096</v>
      </c>
      <c r="E42" s="198">
        <v>24</v>
      </c>
      <c r="F42" s="224">
        <v>1.5804654470741634E-4</v>
      </c>
      <c r="G42" s="198">
        <v>18.7878787878787</v>
      </c>
      <c r="H42" s="198">
        <v>2</v>
      </c>
      <c r="I42" s="224">
        <v>1.228803145736053E-5</v>
      </c>
      <c r="J42" s="198">
        <v>5.4545455</v>
      </c>
      <c r="K42" s="224"/>
      <c r="L42" s="198">
        <v>0</v>
      </c>
      <c r="M42" s="224">
        <v>0</v>
      </c>
      <c r="N42" s="198">
        <v>72.121212121212096</v>
      </c>
      <c r="O42" s="198">
        <v>30</v>
      </c>
      <c r="P42" s="224">
        <v>9.3005952380952376E-5</v>
      </c>
      <c r="Q42" s="198">
        <v>20</v>
      </c>
      <c r="R42" s="198">
        <v>12</v>
      </c>
      <c r="S42" s="224">
        <v>3.509849515202036E-5</v>
      </c>
      <c r="T42" s="198">
        <v>15.757576</v>
      </c>
      <c r="U42" s="224"/>
      <c r="V42" s="199">
        <v>5431</v>
      </c>
      <c r="W42" s="224">
        <v>0</v>
      </c>
      <c r="X42" s="198">
        <v>279</v>
      </c>
      <c r="Y42" s="199">
        <v>8623</v>
      </c>
      <c r="Z42" s="224">
        <v>1E-3</v>
      </c>
      <c r="AA42" s="198">
        <v>418</v>
      </c>
      <c r="AB42" s="199">
        <v>12170</v>
      </c>
      <c r="AC42" s="224">
        <v>1E-3</v>
      </c>
      <c r="AD42" s="198">
        <v>455.15</v>
      </c>
      <c r="AE42" s="224">
        <v>1.2410000000000001</v>
      </c>
    </row>
    <row r="43" spans="1:31" x14ac:dyDescent="0.3">
      <c r="A43" s="198" t="s">
        <v>1497</v>
      </c>
      <c r="B43" s="198">
        <v>129</v>
      </c>
      <c r="C43" s="224">
        <v>8.9500048565917831E-4</v>
      </c>
      <c r="D43" s="198">
        <v>60</v>
      </c>
      <c r="E43" s="198">
        <v>64</v>
      </c>
      <c r="F43" s="224">
        <v>4.2145745255311025E-4</v>
      </c>
      <c r="G43" s="198">
        <v>36.969696969696898</v>
      </c>
      <c r="H43" s="198">
        <v>75</v>
      </c>
      <c r="I43" s="224">
        <v>4.6080117965101991E-4</v>
      </c>
      <c r="J43" s="198">
        <v>52.121212</v>
      </c>
      <c r="K43" s="224">
        <v>-0.41860465116279072</v>
      </c>
      <c r="L43" s="198">
        <v>163</v>
      </c>
      <c r="M43" s="224">
        <v>5.3716311963248817E-4</v>
      </c>
      <c r="N43" s="198">
        <v>62.424242424242401</v>
      </c>
      <c r="O43" s="198">
        <v>102</v>
      </c>
      <c r="P43" s="224">
        <v>3.1622023809523811E-4</v>
      </c>
      <c r="Q43" s="198">
        <v>44.848484848484802</v>
      </c>
      <c r="R43" s="198">
        <v>95</v>
      </c>
      <c r="S43" s="224">
        <v>2.7786308662016118E-4</v>
      </c>
      <c r="T43" s="198">
        <v>55.757576</v>
      </c>
      <c r="U43" s="224">
        <v>-0.41717791411042943</v>
      </c>
      <c r="V43" s="199">
        <v>6671</v>
      </c>
      <c r="W43" s="224">
        <v>0</v>
      </c>
      <c r="X43" s="198">
        <v>375</v>
      </c>
      <c r="Y43" s="199">
        <v>8684</v>
      </c>
      <c r="Z43" s="224">
        <v>1E-3</v>
      </c>
      <c r="AA43" s="198">
        <v>413</v>
      </c>
      <c r="AB43" s="199">
        <v>36319</v>
      </c>
      <c r="AC43" s="224">
        <v>2E-3</v>
      </c>
      <c r="AD43" s="198">
        <v>977.58</v>
      </c>
      <c r="AE43" s="224">
        <v>4.444</v>
      </c>
    </row>
    <row r="44" spans="1:31" x14ac:dyDescent="0.3">
      <c r="A44" s="198" t="s">
        <v>1498</v>
      </c>
      <c r="B44" s="198">
        <v>363</v>
      </c>
      <c r="C44" s="224">
        <v>2.5184897387153619E-3</v>
      </c>
      <c r="D44" s="198">
        <v>76.363636363636303</v>
      </c>
      <c r="E44" s="198">
        <v>400</v>
      </c>
      <c r="F44" s="224">
        <v>2.6341090784569388E-3</v>
      </c>
      <c r="G44" s="198">
        <v>96.969696969696898</v>
      </c>
      <c r="H44" s="198">
        <v>271</v>
      </c>
      <c r="I44" s="224">
        <v>1.6650282624723518E-3</v>
      </c>
      <c r="J44" s="198">
        <v>58.787880000000001</v>
      </c>
      <c r="K44" s="224">
        <v>-0.25344352617079891</v>
      </c>
      <c r="L44" s="199">
        <v>943</v>
      </c>
      <c r="M44" s="224">
        <v>3.1076369436407137E-3</v>
      </c>
      <c r="N44" s="198">
        <v>122.424242424242</v>
      </c>
      <c r="O44" s="199">
        <v>1021</v>
      </c>
      <c r="P44" s="224">
        <v>3.1653025793650794E-3</v>
      </c>
      <c r="Q44" s="198">
        <v>143.636363636363</v>
      </c>
      <c r="R44" s="198">
        <v>581</v>
      </c>
      <c r="S44" s="224">
        <v>1.6993521402769857E-3</v>
      </c>
      <c r="T44" s="198">
        <v>89.696969999999993</v>
      </c>
      <c r="U44" s="224">
        <v>-0.38388123011664899</v>
      </c>
      <c r="V44" s="199">
        <v>54731</v>
      </c>
      <c r="W44" s="224">
        <v>3.0000000000000001E-3</v>
      </c>
      <c r="X44" s="199">
        <v>1191</v>
      </c>
      <c r="Y44" s="199">
        <v>59664</v>
      </c>
      <c r="Z44" s="224">
        <v>4.0000000000000001E-3</v>
      </c>
      <c r="AA44" s="199">
        <v>1267</v>
      </c>
      <c r="AB44" s="199">
        <v>52859</v>
      </c>
      <c r="AC44" s="224">
        <v>3.0000000000000001E-3</v>
      </c>
      <c r="AD44" s="200">
        <v>1159.3900000000001</v>
      </c>
      <c r="AE44" s="224">
        <v>-3.4000000000000002E-2</v>
      </c>
    </row>
    <row r="45" spans="1:31" x14ac:dyDescent="0.3">
      <c r="A45" s="198" t="s">
        <v>1499</v>
      </c>
      <c r="B45" s="199">
        <v>619</v>
      </c>
      <c r="C45" s="224">
        <v>4.2946147335118706E-3</v>
      </c>
      <c r="D45" s="198">
        <v>101.212121212121</v>
      </c>
      <c r="E45" s="199">
        <v>1001</v>
      </c>
      <c r="F45" s="224">
        <v>6.5918579688384899E-3</v>
      </c>
      <c r="G45" s="198">
        <v>156.363636363636</v>
      </c>
      <c r="H45" s="199">
        <v>611</v>
      </c>
      <c r="I45" s="224">
        <v>3.7539936102236422E-3</v>
      </c>
      <c r="J45" s="198">
        <v>123.030304</v>
      </c>
      <c r="K45" s="224">
        <v>-1.2924071082390954E-2</v>
      </c>
      <c r="L45" s="199">
        <v>1055</v>
      </c>
      <c r="M45" s="224">
        <v>3.4767306209342024E-3</v>
      </c>
      <c r="N45" s="198">
        <v>127.87878787878699</v>
      </c>
      <c r="O45" s="199">
        <v>1811</v>
      </c>
      <c r="P45" s="224">
        <v>5.6144593253968254E-3</v>
      </c>
      <c r="Q45" s="198">
        <v>224.84848484848399</v>
      </c>
      <c r="R45" s="199">
        <v>914</v>
      </c>
      <c r="S45" s="224">
        <v>2.6733353807455507E-3</v>
      </c>
      <c r="T45" s="198">
        <v>148.484848</v>
      </c>
      <c r="U45" s="224">
        <v>-0.13364928909952606</v>
      </c>
      <c r="V45" s="199">
        <v>152227</v>
      </c>
      <c r="W45" s="224">
        <v>8.9999999999999993E-3</v>
      </c>
      <c r="X45" s="199">
        <v>2020</v>
      </c>
      <c r="Y45" s="199">
        <v>188568</v>
      </c>
      <c r="Z45" s="224">
        <v>1.0999999999999999E-2</v>
      </c>
      <c r="AA45" s="199">
        <v>1779</v>
      </c>
      <c r="AB45" s="199">
        <v>153247</v>
      </c>
      <c r="AC45" s="224">
        <v>8.0000000000000002E-3</v>
      </c>
      <c r="AD45" s="200">
        <v>2120</v>
      </c>
      <c r="AE45" s="224">
        <v>7.0000000000000001E-3</v>
      </c>
    </row>
    <row r="46" spans="1:31" x14ac:dyDescent="0.3">
      <c r="A46" s="198" t="s">
        <v>1500</v>
      </c>
      <c r="B46" s="199">
        <v>1840</v>
      </c>
      <c r="C46" s="224">
        <v>1.2765898400099908E-2</v>
      </c>
      <c r="D46" s="198">
        <v>233.93939393939399</v>
      </c>
      <c r="E46" s="199">
        <v>2062</v>
      </c>
      <c r="F46" s="224">
        <v>1.3578832299445519E-2</v>
      </c>
      <c r="G46" s="198">
        <v>272.12121212121201</v>
      </c>
      <c r="H46" s="199">
        <v>1363</v>
      </c>
      <c r="I46" s="224">
        <v>8.3742934381912017E-3</v>
      </c>
      <c r="J46" s="198">
        <v>182.42424</v>
      </c>
      <c r="K46" s="224">
        <v>-0.25923913043478258</v>
      </c>
      <c r="L46" s="199">
        <v>5264</v>
      </c>
      <c r="M46" s="224">
        <v>1.7347402832793974E-2</v>
      </c>
      <c r="N46" s="198">
        <v>467.27272727272702</v>
      </c>
      <c r="O46" s="199">
        <v>4577</v>
      </c>
      <c r="P46" s="224">
        <v>1.4189608134920635E-2</v>
      </c>
      <c r="Q46" s="198">
        <v>407.27272727272702</v>
      </c>
      <c r="R46" s="199">
        <v>3647</v>
      </c>
      <c r="S46" s="224">
        <v>1.0667017651618187E-2</v>
      </c>
      <c r="T46" s="198">
        <v>288.48486300000002</v>
      </c>
      <c r="U46" s="224">
        <v>-0.30718085106382981</v>
      </c>
      <c r="V46" s="199">
        <v>448940</v>
      </c>
      <c r="W46" s="224">
        <v>2.8000000000000001E-2</v>
      </c>
      <c r="X46" s="199">
        <v>3625</v>
      </c>
      <c r="Y46" s="199">
        <v>456782</v>
      </c>
      <c r="Z46" s="224">
        <v>2.7E-2</v>
      </c>
      <c r="AA46" s="199">
        <v>3373</v>
      </c>
      <c r="AB46" s="199">
        <v>460235</v>
      </c>
      <c r="AC46" s="224">
        <v>2.5000000000000001E-2</v>
      </c>
      <c r="AD46" s="200">
        <v>3440</v>
      </c>
      <c r="AE46" s="224">
        <v>2.5000000000000001E-2</v>
      </c>
    </row>
    <row r="47" spans="1:31" x14ac:dyDescent="0.3">
      <c r="A47" s="198" t="s">
        <v>1502</v>
      </c>
      <c r="B47" s="199">
        <v>1436</v>
      </c>
      <c r="C47" s="224">
        <v>9.9629511426866674E-3</v>
      </c>
      <c r="D47" s="198">
        <v>180.60606060606</v>
      </c>
      <c r="E47" s="199">
        <v>1818</v>
      </c>
      <c r="F47" s="224">
        <v>1.1972025761586787E-2</v>
      </c>
      <c r="G47" s="198">
        <v>191.51515151515099</v>
      </c>
      <c r="H47" s="199">
        <v>1124</v>
      </c>
      <c r="I47" s="224">
        <v>6.9058736790366185E-3</v>
      </c>
      <c r="J47" s="198">
        <v>184.24243200000001</v>
      </c>
      <c r="K47" s="224">
        <v>-0.21727019498607242</v>
      </c>
      <c r="L47" s="199">
        <v>4118</v>
      </c>
      <c r="M47" s="224">
        <v>1.3570783599058811E-2</v>
      </c>
      <c r="N47" s="198">
        <v>466.666666666666</v>
      </c>
      <c r="O47" s="199">
        <v>6381</v>
      </c>
      <c r="P47" s="224">
        <v>1.9782366071428571E-2</v>
      </c>
      <c r="Q47" s="198">
        <v>462.42424242424198</v>
      </c>
      <c r="R47" s="199">
        <v>3283</v>
      </c>
      <c r="S47" s="224">
        <v>9.6023632986735694E-3</v>
      </c>
      <c r="T47" s="198">
        <v>390.30304000000001</v>
      </c>
      <c r="U47" s="224">
        <v>-0.20276833414278775</v>
      </c>
      <c r="V47" s="199">
        <v>156627</v>
      </c>
      <c r="W47" s="224">
        <v>0.01</v>
      </c>
      <c r="X47" s="199">
        <v>2075</v>
      </c>
      <c r="Y47" s="199">
        <v>165542</v>
      </c>
      <c r="Z47" s="224">
        <v>0.01</v>
      </c>
      <c r="AA47" s="199">
        <v>1978</v>
      </c>
      <c r="AB47" s="199">
        <v>200381</v>
      </c>
      <c r="AC47" s="224">
        <v>1.0999999999999999E-2</v>
      </c>
      <c r="AD47" s="200">
        <v>2606.67</v>
      </c>
      <c r="AE47" s="224">
        <v>0.27900000000000003</v>
      </c>
    </row>
    <row r="48" spans="1:31" x14ac:dyDescent="0.3">
      <c r="A48" s="198" t="s">
        <v>1753</v>
      </c>
      <c r="B48" s="199">
        <v>3920</v>
      </c>
      <c r="C48" s="224">
        <v>2.7196913982821543E-2</v>
      </c>
      <c r="D48" s="198">
        <v>233.333333333333</v>
      </c>
      <c r="E48" s="199">
        <v>4091</v>
      </c>
      <c r="F48" s="224">
        <v>2.6940350599918342E-2</v>
      </c>
      <c r="G48" s="198">
        <v>352.12121212121201</v>
      </c>
      <c r="H48" s="199">
        <v>7086</v>
      </c>
      <c r="I48" s="224">
        <v>4.3536495453428359E-2</v>
      </c>
      <c r="J48" s="198">
        <v>655.15150000000006</v>
      </c>
      <c r="K48" s="224">
        <v>0.80765306122448977</v>
      </c>
      <c r="L48" s="199">
        <v>8846</v>
      </c>
      <c r="M48" s="224">
        <v>2.9151809547662517E-2</v>
      </c>
      <c r="N48" s="198">
        <v>389.09090909090901</v>
      </c>
      <c r="O48" s="199">
        <v>9247</v>
      </c>
      <c r="P48" s="224">
        <v>2.8667534722222221E-2</v>
      </c>
      <c r="Q48" s="198">
        <v>484.24242424242402</v>
      </c>
      <c r="R48" s="199">
        <v>15362</v>
      </c>
      <c r="S48" s="224">
        <v>4.4931923543778063E-2</v>
      </c>
      <c r="T48" s="198">
        <v>989.09090000000003</v>
      </c>
      <c r="U48" s="224">
        <v>0.73660411485417143</v>
      </c>
      <c r="V48" s="199">
        <v>805819</v>
      </c>
      <c r="W48" s="224">
        <v>0.05</v>
      </c>
      <c r="X48" s="199">
        <v>4420</v>
      </c>
      <c r="Y48" s="199">
        <v>900328</v>
      </c>
      <c r="Z48" s="224">
        <v>5.2999999999999999E-2</v>
      </c>
      <c r="AA48" s="199">
        <v>4250</v>
      </c>
      <c r="AB48" s="199">
        <v>1529697</v>
      </c>
      <c r="AC48" s="224">
        <v>8.4000000000000005E-2</v>
      </c>
      <c r="AD48" s="200">
        <v>8544.24</v>
      </c>
      <c r="AE48" s="224">
        <v>0.89800000000000002</v>
      </c>
    </row>
    <row r="49" spans="1:31" x14ac:dyDescent="0.3">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row>
    <row r="50" spans="1:31" x14ac:dyDescent="0.3">
      <c r="A50" s="228" t="s">
        <v>1973</v>
      </c>
      <c r="B50" s="228"/>
      <c r="C50" s="228"/>
      <c r="D50" s="228"/>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row>
    <row r="51" spans="1:31" x14ac:dyDescent="0.3">
      <c r="A51" s="198"/>
      <c r="B51" s="225" t="s">
        <v>1702</v>
      </c>
      <c r="C51" s="226"/>
      <c r="D51" s="226" t="s">
        <v>1703</v>
      </c>
      <c r="E51" s="225" t="s">
        <v>1702</v>
      </c>
      <c r="F51" s="226"/>
      <c r="G51" s="226" t="s">
        <v>1703</v>
      </c>
      <c r="H51" s="225" t="s">
        <v>1702</v>
      </c>
      <c r="I51" s="226"/>
      <c r="J51" s="226" t="s">
        <v>1703</v>
      </c>
      <c r="K51" s="198" t="s">
        <v>172</v>
      </c>
      <c r="L51" s="225" t="s">
        <v>1702</v>
      </c>
      <c r="M51" s="226"/>
      <c r="N51" s="226" t="s">
        <v>1703</v>
      </c>
      <c r="O51" s="225" t="s">
        <v>1702</v>
      </c>
      <c r="P51" s="226"/>
      <c r="Q51" s="226" t="s">
        <v>1703</v>
      </c>
      <c r="R51" s="225" t="s">
        <v>1702</v>
      </c>
      <c r="S51" s="226"/>
      <c r="T51" s="226" t="s">
        <v>1703</v>
      </c>
      <c r="U51" s="198" t="s">
        <v>172</v>
      </c>
      <c r="V51" s="225" t="s">
        <v>1702</v>
      </c>
      <c r="W51" s="226"/>
      <c r="X51" s="226" t="s">
        <v>1703</v>
      </c>
      <c r="Y51" s="225" t="s">
        <v>1702</v>
      </c>
      <c r="Z51" s="226"/>
      <c r="AA51" s="226" t="s">
        <v>1703</v>
      </c>
      <c r="AB51" s="225" t="s">
        <v>1702</v>
      </c>
      <c r="AC51" s="226"/>
      <c r="AD51" s="226" t="s">
        <v>1703</v>
      </c>
      <c r="AE51" s="198" t="s">
        <v>172</v>
      </c>
    </row>
    <row r="52" spans="1:31" x14ac:dyDescent="0.3">
      <c r="A52" s="198" t="s">
        <v>1974</v>
      </c>
      <c r="B52" s="223">
        <v>1557</v>
      </c>
      <c r="C52" s="198" t="s">
        <v>172</v>
      </c>
      <c r="D52" s="223">
        <v>18.181818181818102</v>
      </c>
      <c r="E52" s="223">
        <v>1365</v>
      </c>
      <c r="F52" s="198" t="s">
        <v>172</v>
      </c>
      <c r="G52" s="223">
        <v>15.151515151515101</v>
      </c>
      <c r="H52" s="199">
        <v>1484</v>
      </c>
      <c r="I52" s="198" t="s">
        <v>172</v>
      </c>
      <c r="J52" s="198">
        <v>20.606059999999999</v>
      </c>
      <c r="K52" s="224">
        <v>-4.6885035324341684E-2</v>
      </c>
      <c r="L52" s="223">
        <v>1243</v>
      </c>
      <c r="M52" s="198" t="s">
        <v>172</v>
      </c>
      <c r="N52" s="223">
        <v>10.909090909090899</v>
      </c>
      <c r="O52" s="223">
        <v>1132</v>
      </c>
      <c r="P52" s="198" t="s">
        <v>172</v>
      </c>
      <c r="Q52" s="223">
        <v>9.6969696969696901</v>
      </c>
      <c r="R52" s="199">
        <v>1215</v>
      </c>
      <c r="S52" s="198" t="s">
        <v>172</v>
      </c>
      <c r="T52" s="198">
        <v>12.121212</v>
      </c>
      <c r="U52" s="224">
        <v>-2.252614641995173E-2</v>
      </c>
      <c r="V52" s="223">
        <v>1882</v>
      </c>
      <c r="W52" s="198" t="s">
        <v>172</v>
      </c>
      <c r="X52" s="223">
        <v>2</v>
      </c>
      <c r="Y52" s="223">
        <v>1693</v>
      </c>
      <c r="Z52" s="198" t="s">
        <v>172</v>
      </c>
      <c r="AA52" s="223">
        <v>2</v>
      </c>
      <c r="AB52" s="199">
        <v>1851</v>
      </c>
      <c r="AC52" s="198" t="s">
        <v>172</v>
      </c>
      <c r="AD52" s="198">
        <v>3.03</v>
      </c>
      <c r="AE52" s="224">
        <v>-1.6E-2</v>
      </c>
    </row>
    <row r="53" spans="1:31" x14ac:dyDescent="0.3">
      <c r="A53" s="198" t="s">
        <v>1975</v>
      </c>
      <c r="B53" s="223">
        <v>1779</v>
      </c>
      <c r="C53" s="198" t="s">
        <v>172</v>
      </c>
      <c r="D53" s="223">
        <v>16.363636363636299</v>
      </c>
      <c r="E53" s="223">
        <v>1593</v>
      </c>
      <c r="F53" s="198" t="s">
        <v>172</v>
      </c>
      <c r="G53" s="223">
        <v>14.545454545454501</v>
      </c>
      <c r="H53" s="199">
        <v>1753</v>
      </c>
      <c r="I53" s="198" t="s">
        <v>172</v>
      </c>
      <c r="J53" s="198">
        <v>17.575758</v>
      </c>
      <c r="K53" s="224">
        <v>-1.4614952220348511E-2</v>
      </c>
      <c r="L53" s="223">
        <v>1566</v>
      </c>
      <c r="M53" s="198" t="s">
        <v>172</v>
      </c>
      <c r="N53" s="223">
        <v>10.909090909090899</v>
      </c>
      <c r="O53" s="223">
        <v>1435</v>
      </c>
      <c r="P53" s="198" t="s">
        <v>172</v>
      </c>
      <c r="Q53" s="223">
        <v>9.6969696969696901</v>
      </c>
      <c r="R53" s="199">
        <v>1586</v>
      </c>
      <c r="S53" s="198" t="s">
        <v>172</v>
      </c>
      <c r="T53" s="198">
        <v>12.121212</v>
      </c>
      <c r="U53" s="224">
        <v>1.277139208173691E-2</v>
      </c>
      <c r="V53" s="223">
        <v>2345</v>
      </c>
      <c r="W53" s="198" t="s">
        <v>172</v>
      </c>
      <c r="X53" s="223">
        <v>2</v>
      </c>
      <c r="Y53" s="223">
        <v>2155</v>
      </c>
      <c r="Z53" s="198" t="s">
        <v>172</v>
      </c>
      <c r="AA53" s="223">
        <v>2</v>
      </c>
      <c r="AB53" s="199">
        <v>2422</v>
      </c>
      <c r="AC53" s="198" t="s">
        <v>172</v>
      </c>
      <c r="AD53" s="198">
        <v>3.03</v>
      </c>
      <c r="AE53" s="224">
        <v>3.3000000000000002E-2</v>
      </c>
    </row>
    <row r="54" spans="1:31" x14ac:dyDescent="0.3">
      <c r="A54" s="198" t="s">
        <v>1976</v>
      </c>
      <c r="B54" s="223">
        <v>428</v>
      </c>
      <c r="C54" s="198" t="s">
        <v>172</v>
      </c>
      <c r="D54" s="223">
        <v>7.8787878787878798</v>
      </c>
      <c r="E54" s="223">
        <v>450</v>
      </c>
      <c r="F54" s="198" t="s">
        <v>172</v>
      </c>
      <c r="G54" s="223">
        <v>7.8787878787878798</v>
      </c>
      <c r="H54" s="198">
        <v>529</v>
      </c>
      <c r="I54" s="198" t="s">
        <v>172</v>
      </c>
      <c r="J54" s="198">
        <v>10.30303</v>
      </c>
      <c r="K54" s="224">
        <v>0.23598130841121495</v>
      </c>
      <c r="L54" s="223">
        <v>361</v>
      </c>
      <c r="M54" s="198" t="s">
        <v>172</v>
      </c>
      <c r="N54" s="223">
        <v>4.8484848484848397</v>
      </c>
      <c r="O54" s="223">
        <v>392</v>
      </c>
      <c r="P54" s="198" t="s">
        <v>172</v>
      </c>
      <c r="Q54" s="223">
        <v>4.2424242424242404</v>
      </c>
      <c r="R54" s="198">
        <v>468</v>
      </c>
      <c r="S54" s="198" t="s">
        <v>172</v>
      </c>
      <c r="T54" s="198">
        <v>5.4545455</v>
      </c>
      <c r="U54" s="224">
        <v>0.296398891966759</v>
      </c>
      <c r="V54" s="223">
        <v>450</v>
      </c>
      <c r="W54" s="198" t="s">
        <v>172</v>
      </c>
      <c r="X54" s="223">
        <v>1</v>
      </c>
      <c r="Y54" s="223">
        <v>500</v>
      </c>
      <c r="Z54" s="198" t="s">
        <v>172</v>
      </c>
      <c r="AA54" s="223">
        <v>1</v>
      </c>
      <c r="AB54" s="198">
        <v>618</v>
      </c>
      <c r="AC54" s="198" t="s">
        <v>172</v>
      </c>
      <c r="AD54" s="198">
        <v>1.21</v>
      </c>
      <c r="AE54" s="224">
        <v>0.373</v>
      </c>
    </row>
    <row r="55" spans="1:31" x14ac:dyDescent="0.3">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row>
    <row r="56" spans="1:31" x14ac:dyDescent="0.3">
      <c r="A56" s="228" t="s">
        <v>1994</v>
      </c>
      <c r="B56" s="228"/>
      <c r="C56" s="228"/>
      <c r="D56" s="228"/>
      <c r="E56" s="228"/>
      <c r="F56" s="228"/>
      <c r="G56" s="228"/>
      <c r="H56" s="228"/>
      <c r="I56" s="228"/>
      <c r="J56" s="228"/>
      <c r="K56" s="228"/>
      <c r="L56" s="228"/>
      <c r="M56" s="228"/>
      <c r="N56" s="228"/>
      <c r="O56" s="228"/>
      <c r="P56" s="228"/>
      <c r="Q56" s="228"/>
      <c r="R56" s="228"/>
      <c r="S56" s="228"/>
      <c r="T56" s="228"/>
      <c r="U56" s="228"/>
      <c r="V56" s="228"/>
      <c r="W56" s="228"/>
      <c r="X56" s="228"/>
      <c r="Y56" s="228"/>
      <c r="Z56" s="228"/>
      <c r="AA56" s="228"/>
      <c r="AB56" s="228"/>
      <c r="AC56" s="228"/>
      <c r="AD56" s="228"/>
      <c r="AE56" s="228"/>
    </row>
    <row r="57" spans="1:31" x14ac:dyDescent="0.3">
      <c r="A57" s="198"/>
      <c r="B57" s="225" t="s">
        <v>1702</v>
      </c>
      <c r="C57" s="226"/>
      <c r="D57" s="226" t="s">
        <v>1703</v>
      </c>
      <c r="E57" s="225" t="s">
        <v>1702</v>
      </c>
      <c r="F57" s="226"/>
      <c r="G57" s="226" t="s">
        <v>1703</v>
      </c>
      <c r="H57" s="225" t="s">
        <v>1702</v>
      </c>
      <c r="I57" s="226"/>
      <c r="J57" s="226" t="s">
        <v>1703</v>
      </c>
      <c r="K57" s="198" t="s">
        <v>172</v>
      </c>
      <c r="L57" s="225" t="s">
        <v>1702</v>
      </c>
      <c r="M57" s="226"/>
      <c r="N57" s="226" t="s">
        <v>1703</v>
      </c>
      <c r="O57" s="225" t="s">
        <v>1702</v>
      </c>
      <c r="P57" s="226"/>
      <c r="Q57" s="226" t="s">
        <v>1703</v>
      </c>
      <c r="R57" s="225" t="s">
        <v>1702</v>
      </c>
      <c r="S57" s="226"/>
      <c r="T57" s="226" t="s">
        <v>1703</v>
      </c>
      <c r="U57" s="198" t="s">
        <v>172</v>
      </c>
      <c r="V57" s="225" t="s">
        <v>1702</v>
      </c>
      <c r="W57" s="226"/>
      <c r="X57" s="226" t="s">
        <v>1703</v>
      </c>
      <c r="Y57" s="225" t="s">
        <v>1702</v>
      </c>
      <c r="Z57" s="226"/>
      <c r="AA57" s="226" t="s">
        <v>1703</v>
      </c>
      <c r="AB57" s="225" t="s">
        <v>1702</v>
      </c>
      <c r="AC57" s="226"/>
      <c r="AD57" s="226" t="s">
        <v>1703</v>
      </c>
      <c r="AE57" s="198" t="s">
        <v>172</v>
      </c>
    </row>
    <row r="58" spans="1:31" x14ac:dyDescent="0.3">
      <c r="A58" s="198" t="s">
        <v>1995</v>
      </c>
      <c r="B58" s="223">
        <v>1202</v>
      </c>
      <c r="C58" s="198" t="s">
        <v>172</v>
      </c>
      <c r="D58" s="223">
        <v>10.909090909090899</v>
      </c>
      <c r="E58" s="223">
        <v>1153</v>
      </c>
      <c r="F58" s="198" t="s">
        <v>172</v>
      </c>
      <c r="G58" s="223">
        <v>9.6969696969696901</v>
      </c>
      <c r="H58" s="199">
        <v>1293</v>
      </c>
      <c r="I58" s="198" t="s">
        <v>172</v>
      </c>
      <c r="J58" s="198">
        <v>10.909091</v>
      </c>
      <c r="K58" s="224">
        <v>7.5707154742096508E-2</v>
      </c>
      <c r="L58" s="223">
        <v>985</v>
      </c>
      <c r="M58" s="198" t="s">
        <v>172</v>
      </c>
      <c r="N58" s="223">
        <v>6.0606060606060597</v>
      </c>
      <c r="O58" s="223">
        <v>988</v>
      </c>
      <c r="P58" s="198" t="s">
        <v>172</v>
      </c>
      <c r="Q58" s="223">
        <v>6.0606060606060597</v>
      </c>
      <c r="R58" s="199">
        <v>1096</v>
      </c>
      <c r="S58" s="198" t="s">
        <v>172</v>
      </c>
      <c r="T58" s="198">
        <v>6.6666665099999998</v>
      </c>
      <c r="U58" s="224">
        <v>0.11269035532994924</v>
      </c>
      <c r="V58" s="223">
        <v>1409</v>
      </c>
      <c r="W58" s="198" t="s">
        <v>172</v>
      </c>
      <c r="X58" s="223">
        <v>1</v>
      </c>
      <c r="Y58" s="223">
        <v>1419</v>
      </c>
      <c r="Z58" s="198" t="s">
        <v>172</v>
      </c>
      <c r="AA58" s="223">
        <v>1</v>
      </c>
      <c r="AB58" s="199">
        <v>1688</v>
      </c>
      <c r="AC58" s="198" t="s">
        <v>172</v>
      </c>
      <c r="AD58" s="198">
        <v>1.82</v>
      </c>
      <c r="AE58" s="224">
        <v>0.19800000000000001</v>
      </c>
    </row>
    <row r="59" spans="1:31" x14ac:dyDescent="0.3">
      <c r="A59" s="202"/>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row>
    <row r="60" spans="1:31" x14ac:dyDescent="0.3">
      <c r="A60" s="228" t="s">
        <v>2087</v>
      </c>
      <c r="B60" s="228"/>
      <c r="C60" s="228"/>
      <c r="D60" s="228"/>
      <c r="E60" s="228"/>
      <c r="F60" s="228"/>
      <c r="G60" s="228"/>
      <c r="H60" s="228"/>
      <c r="I60" s="228"/>
      <c r="J60" s="228"/>
      <c r="K60" s="228"/>
      <c r="L60" s="228"/>
      <c r="M60" s="228"/>
      <c r="N60" s="228"/>
      <c r="O60" s="228"/>
      <c r="P60" s="228"/>
      <c r="Q60" s="228"/>
      <c r="R60" s="228"/>
      <c r="S60" s="228"/>
      <c r="T60" s="228"/>
      <c r="U60" s="228"/>
      <c r="V60" s="228"/>
      <c r="W60" s="228"/>
      <c r="X60" s="228"/>
      <c r="Y60" s="228"/>
      <c r="Z60" s="228"/>
      <c r="AA60" s="228"/>
      <c r="AB60" s="228"/>
      <c r="AC60" s="228"/>
      <c r="AD60" s="228"/>
      <c r="AE60" s="228"/>
    </row>
    <row r="61" spans="1:31" x14ac:dyDescent="0.3">
      <c r="A61" s="198"/>
      <c r="B61" s="225" t="s">
        <v>1702</v>
      </c>
      <c r="C61" s="226"/>
      <c r="D61" s="226" t="s">
        <v>1703</v>
      </c>
      <c r="E61" s="225" t="s">
        <v>1702</v>
      </c>
      <c r="F61" s="226"/>
      <c r="G61" s="226" t="s">
        <v>1703</v>
      </c>
      <c r="H61" s="225" t="s">
        <v>1702</v>
      </c>
      <c r="I61" s="226"/>
      <c r="J61" s="226" t="s">
        <v>1703</v>
      </c>
      <c r="K61" s="198" t="s">
        <v>172</v>
      </c>
      <c r="L61" s="225" t="s">
        <v>1702</v>
      </c>
      <c r="M61" s="226"/>
      <c r="N61" s="226" t="s">
        <v>1703</v>
      </c>
      <c r="O61" s="225" t="s">
        <v>1702</v>
      </c>
      <c r="P61" s="226"/>
      <c r="Q61" s="226" t="s">
        <v>1703</v>
      </c>
      <c r="R61" s="225" t="s">
        <v>1702</v>
      </c>
      <c r="S61" s="226"/>
      <c r="T61" s="226" t="s">
        <v>1703</v>
      </c>
      <c r="U61" s="198" t="s">
        <v>172</v>
      </c>
      <c r="V61" s="225" t="s">
        <v>1702</v>
      </c>
      <c r="W61" s="226"/>
      <c r="X61" s="226" t="s">
        <v>1703</v>
      </c>
      <c r="Y61" s="225" t="s">
        <v>1702</v>
      </c>
      <c r="Z61" s="226"/>
      <c r="AA61" s="226" t="s">
        <v>1703</v>
      </c>
      <c r="AB61" s="225" t="s">
        <v>1702</v>
      </c>
      <c r="AC61" s="226"/>
      <c r="AD61" s="226" t="s">
        <v>1703</v>
      </c>
      <c r="AE61" s="198" t="s">
        <v>172</v>
      </c>
    </row>
    <row r="62" spans="1:31" x14ac:dyDescent="0.3">
      <c r="A62" s="198" t="s">
        <v>174</v>
      </c>
      <c r="B62" s="199">
        <v>139722</v>
      </c>
      <c r="C62" s="198" t="s">
        <v>172</v>
      </c>
      <c r="D62" s="200">
        <v>1420.6060606060601</v>
      </c>
      <c r="E62" s="199">
        <v>152987</v>
      </c>
      <c r="F62" s="198" t="s">
        <v>172</v>
      </c>
      <c r="G62" s="200">
        <v>1375.7575757575701</v>
      </c>
      <c r="H62" s="199">
        <v>162696</v>
      </c>
      <c r="I62" s="198" t="s">
        <v>172</v>
      </c>
      <c r="J62" s="200">
        <v>1645.4545900000001</v>
      </c>
      <c r="K62" s="224">
        <v>0.16442650405805814</v>
      </c>
      <c r="L62" s="199">
        <v>310995</v>
      </c>
      <c r="M62" s="198" t="s">
        <v>172</v>
      </c>
      <c r="N62" s="200">
        <v>2094.54545454545</v>
      </c>
      <c r="O62" s="199">
        <v>327294</v>
      </c>
      <c r="P62" s="198" t="s">
        <v>172</v>
      </c>
      <c r="Q62" s="200">
        <v>1887.87878787878</v>
      </c>
      <c r="R62" s="199">
        <v>346787</v>
      </c>
      <c r="S62" s="198" t="s">
        <v>172</v>
      </c>
      <c r="T62" s="200">
        <v>2136.3635300000001</v>
      </c>
      <c r="U62" s="224">
        <v>0.1150886670203701</v>
      </c>
      <c r="V62" s="199">
        <v>16632466</v>
      </c>
      <c r="W62" s="198" t="s">
        <v>172</v>
      </c>
      <c r="X62" s="200">
        <v>11543.03</v>
      </c>
      <c r="Y62" s="199">
        <v>17246360</v>
      </c>
      <c r="Z62" s="198" t="s">
        <v>172</v>
      </c>
      <c r="AA62" s="200">
        <v>9952.73</v>
      </c>
      <c r="AB62" s="199">
        <v>18646894</v>
      </c>
      <c r="AC62" s="198" t="s">
        <v>172</v>
      </c>
      <c r="AD62" s="200">
        <v>13241.21</v>
      </c>
      <c r="AE62" s="224">
        <v>0.121</v>
      </c>
    </row>
    <row r="63" spans="1:31" x14ac:dyDescent="0.3">
      <c r="A63" s="198" t="s">
        <v>2088</v>
      </c>
      <c r="B63" s="199">
        <v>11841</v>
      </c>
      <c r="C63" s="224">
        <v>8.4746854468158203E-2</v>
      </c>
      <c r="D63" s="198">
        <v>523.030303030303</v>
      </c>
      <c r="E63" s="199">
        <v>16127</v>
      </c>
      <c r="F63" s="224">
        <v>0.10541418551903103</v>
      </c>
      <c r="G63" s="198">
        <v>620</v>
      </c>
      <c r="H63" s="199">
        <v>14175</v>
      </c>
      <c r="I63" s="224">
        <v>8.7125682254019773E-2</v>
      </c>
      <c r="J63" s="198">
        <v>706.06060000000002</v>
      </c>
      <c r="K63" s="224">
        <v>0.19711173042817329</v>
      </c>
      <c r="L63" s="199">
        <v>43384</v>
      </c>
      <c r="M63" s="224">
        <v>0.13950063505844146</v>
      </c>
      <c r="N63" s="200">
        <v>876.969696969697</v>
      </c>
      <c r="O63" s="199">
        <v>54628</v>
      </c>
      <c r="P63" s="224">
        <v>0.16690803986629757</v>
      </c>
      <c r="Q63" s="200">
        <v>1300</v>
      </c>
      <c r="R63" s="199">
        <v>50819</v>
      </c>
      <c r="S63" s="224">
        <v>0.14654240210849886</v>
      </c>
      <c r="T63" s="198">
        <v>1364.84851</v>
      </c>
      <c r="U63" s="224">
        <v>0.17137654434814678</v>
      </c>
      <c r="V63" s="199">
        <v>356312</v>
      </c>
      <c r="W63" s="224">
        <v>2.1000000000000001E-2</v>
      </c>
      <c r="X63" s="200">
        <v>3246.06</v>
      </c>
      <c r="Y63" s="199">
        <v>412950</v>
      </c>
      <c r="Z63" s="224">
        <v>2.4E-2</v>
      </c>
      <c r="AA63" s="200">
        <v>3522.42</v>
      </c>
      <c r="AB63" s="199">
        <v>394290</v>
      </c>
      <c r="AC63" s="224">
        <v>2.1000000000000001E-2</v>
      </c>
      <c r="AD63" s="200">
        <v>4242.42</v>
      </c>
      <c r="AE63" s="224">
        <v>0.107</v>
      </c>
    </row>
    <row r="64" spans="1:31" x14ac:dyDescent="0.3">
      <c r="A64" s="198" t="s">
        <v>2089</v>
      </c>
      <c r="B64" s="199">
        <v>9803</v>
      </c>
      <c r="C64" s="224">
        <v>7.016074777057299E-2</v>
      </c>
      <c r="D64" s="198">
        <v>517.57575757575705</v>
      </c>
      <c r="E64" s="199">
        <v>9942</v>
      </c>
      <c r="F64" s="224">
        <v>6.4985913835816117E-2</v>
      </c>
      <c r="G64" s="198">
        <v>524.24242424242402</v>
      </c>
      <c r="H64" s="199">
        <v>11387</v>
      </c>
      <c r="I64" s="224">
        <v>6.9989428135909915E-2</v>
      </c>
      <c r="J64" s="198">
        <v>730.30304000000001</v>
      </c>
      <c r="K64" s="224">
        <v>0.16158318881974906</v>
      </c>
      <c r="L64" s="199">
        <v>23149</v>
      </c>
      <c r="M64" s="224">
        <v>7.4435280309972832E-2</v>
      </c>
      <c r="N64" s="198">
        <v>772.72727272727195</v>
      </c>
      <c r="O64" s="199">
        <v>20249</v>
      </c>
      <c r="P64" s="224">
        <v>6.1867923029447533E-2</v>
      </c>
      <c r="Q64" s="198">
        <v>729.09090909090901</v>
      </c>
      <c r="R64" s="199">
        <v>24779</v>
      </c>
      <c r="S64" s="224">
        <v>7.1453082151291716E-2</v>
      </c>
      <c r="T64" s="198">
        <v>995.75756799999999</v>
      </c>
      <c r="U64" s="224">
        <v>7.041340878655665E-2</v>
      </c>
      <c r="V64" s="199">
        <v>1157120</v>
      </c>
      <c r="W64" s="224">
        <v>7.0000000000000007E-2</v>
      </c>
      <c r="X64" s="200">
        <v>5257.58</v>
      </c>
      <c r="Y64" s="199">
        <v>1029140</v>
      </c>
      <c r="Z64" s="224">
        <v>0.06</v>
      </c>
      <c r="AA64" s="200">
        <v>5446.67</v>
      </c>
      <c r="AB64" s="199">
        <v>1190537</v>
      </c>
      <c r="AC64" s="224">
        <v>6.4000000000000001E-2</v>
      </c>
      <c r="AD64" s="200">
        <v>6051.52</v>
      </c>
      <c r="AE64" s="224">
        <v>2.9000000000000001E-2</v>
      </c>
    </row>
    <row r="65" spans="1:31" x14ac:dyDescent="0.3">
      <c r="A65" s="198" t="s">
        <v>2090</v>
      </c>
      <c r="B65" s="199">
        <v>6646</v>
      </c>
      <c r="C65" s="224">
        <v>4.7565880820486392E-2</v>
      </c>
      <c r="D65" s="198">
        <v>364.84848484848402</v>
      </c>
      <c r="E65" s="199">
        <v>8552</v>
      </c>
      <c r="F65" s="224">
        <v>5.5900174524632813E-2</v>
      </c>
      <c r="G65" s="198">
        <v>490.30303030303003</v>
      </c>
      <c r="H65" s="199">
        <v>8293</v>
      </c>
      <c r="I65" s="224">
        <v>5.0972365638983136E-2</v>
      </c>
      <c r="J65" s="198">
        <v>530.90909999999997</v>
      </c>
      <c r="K65" s="224">
        <v>0.24781823653325308</v>
      </c>
      <c r="L65" s="199">
        <v>16432</v>
      </c>
      <c r="M65" s="224">
        <v>5.2836862328976351E-2</v>
      </c>
      <c r="N65" s="198">
        <v>584.24242424242402</v>
      </c>
      <c r="O65" s="199">
        <v>19529</v>
      </c>
      <c r="P65" s="224">
        <v>5.9668066020153135E-2</v>
      </c>
      <c r="Q65" s="198">
        <v>692.72727272727195</v>
      </c>
      <c r="R65" s="199">
        <v>18663</v>
      </c>
      <c r="S65" s="224">
        <v>5.3816896250436147E-2</v>
      </c>
      <c r="T65" s="198">
        <v>768.48486300000002</v>
      </c>
      <c r="U65" s="224">
        <v>0.13577166504381694</v>
      </c>
      <c r="V65" s="199">
        <v>1721087</v>
      </c>
      <c r="W65" s="224">
        <v>0.10299999999999999</v>
      </c>
      <c r="X65" s="200">
        <v>6296.36</v>
      </c>
      <c r="Y65" s="199">
        <v>1687092</v>
      </c>
      <c r="Z65" s="224">
        <v>9.8000000000000004E-2</v>
      </c>
      <c r="AA65" s="200">
        <v>5295.15</v>
      </c>
      <c r="AB65" s="199">
        <v>1676497</v>
      </c>
      <c r="AC65" s="224">
        <v>0.09</v>
      </c>
      <c r="AD65" s="200">
        <v>7269.7</v>
      </c>
      <c r="AE65" s="224">
        <v>-2.5999999999999999E-2</v>
      </c>
    </row>
    <row r="66" spans="1:31" x14ac:dyDescent="0.3">
      <c r="A66" s="198" t="s">
        <v>2091</v>
      </c>
      <c r="B66" s="199">
        <v>4968</v>
      </c>
      <c r="C66" s="224">
        <v>3.5556318976252846E-2</v>
      </c>
      <c r="D66" s="198">
        <v>344.84848484848402</v>
      </c>
      <c r="E66" s="199">
        <v>5260</v>
      </c>
      <c r="F66" s="224">
        <v>3.4382006314261998E-2</v>
      </c>
      <c r="G66" s="198">
        <v>340.60606060606</v>
      </c>
      <c r="H66" s="199">
        <v>4308</v>
      </c>
      <c r="I66" s="224">
        <v>2.6478831686089395E-2</v>
      </c>
      <c r="J66" s="198">
        <v>358.78787199999999</v>
      </c>
      <c r="K66" s="224">
        <v>-0.13285024154589373</v>
      </c>
      <c r="L66" s="199">
        <v>10096</v>
      </c>
      <c r="M66" s="224">
        <v>3.2463544429974761E-2</v>
      </c>
      <c r="N66" s="198">
        <v>451.51515151515099</v>
      </c>
      <c r="O66" s="199">
        <v>9659</v>
      </c>
      <c r="P66" s="224">
        <v>2.9511692851075792E-2</v>
      </c>
      <c r="Q66" s="198">
        <v>483.030303030303</v>
      </c>
      <c r="R66" s="199">
        <v>9194</v>
      </c>
      <c r="S66" s="224">
        <v>2.6511951140036967E-2</v>
      </c>
      <c r="T66" s="198">
        <v>463.63635299999999</v>
      </c>
      <c r="U66" s="224">
        <v>-8.9342313787638669E-2</v>
      </c>
      <c r="V66" s="199">
        <v>569555</v>
      </c>
      <c r="W66" s="224">
        <v>3.4000000000000002E-2</v>
      </c>
      <c r="X66" s="200">
        <v>3166.06</v>
      </c>
      <c r="Y66" s="199">
        <v>527004</v>
      </c>
      <c r="Z66" s="224">
        <v>3.1E-2</v>
      </c>
      <c r="AA66" s="200">
        <v>3700</v>
      </c>
      <c r="AB66" s="199">
        <v>514234</v>
      </c>
      <c r="AC66" s="224">
        <v>2.8000000000000001E-2</v>
      </c>
      <c r="AD66" s="200">
        <v>3368.48</v>
      </c>
      <c r="AE66" s="224">
        <v>-9.7000000000000003E-2</v>
      </c>
    </row>
    <row r="67" spans="1:31" x14ac:dyDescent="0.3">
      <c r="A67" s="198" t="s">
        <v>2092</v>
      </c>
      <c r="B67" s="199">
        <v>15863</v>
      </c>
      <c r="C67" s="224">
        <v>0.11353258613532587</v>
      </c>
      <c r="D67" s="198">
        <v>629.69696969696895</v>
      </c>
      <c r="E67" s="199">
        <v>18414</v>
      </c>
      <c r="F67" s="224">
        <v>0.12036316811232327</v>
      </c>
      <c r="G67" s="198">
        <v>701.21212121212102</v>
      </c>
      <c r="H67" s="199">
        <v>18897</v>
      </c>
      <c r="I67" s="224">
        <v>0.11614913704086148</v>
      </c>
      <c r="J67" s="198">
        <v>874.54549999999995</v>
      </c>
      <c r="K67" s="224">
        <v>0.19126268675534261</v>
      </c>
      <c r="L67" s="199">
        <v>34130</v>
      </c>
      <c r="M67" s="224">
        <v>0.1097445296548176</v>
      </c>
      <c r="N67" s="200">
        <v>937.57575757575705</v>
      </c>
      <c r="O67" s="199">
        <v>35420</v>
      </c>
      <c r="P67" s="224">
        <v>0.10822074342945487</v>
      </c>
      <c r="Q67" s="200">
        <v>1033.9393939393899</v>
      </c>
      <c r="R67" s="199">
        <v>36250</v>
      </c>
      <c r="S67" s="224">
        <v>0.10453102336592779</v>
      </c>
      <c r="T67" s="198">
        <v>1180</v>
      </c>
      <c r="U67" s="224">
        <v>6.2115440961031353E-2</v>
      </c>
      <c r="V67" s="199">
        <v>1833165</v>
      </c>
      <c r="W67" s="224">
        <v>0.11</v>
      </c>
      <c r="X67" s="200">
        <v>7343.03</v>
      </c>
      <c r="Y67" s="199">
        <v>1910340</v>
      </c>
      <c r="Z67" s="224">
        <v>0.111</v>
      </c>
      <c r="AA67" s="200">
        <v>6383.64</v>
      </c>
      <c r="AB67" s="199">
        <v>1942421</v>
      </c>
      <c r="AC67" s="224">
        <v>0.104</v>
      </c>
      <c r="AD67" s="200">
        <v>7973.94</v>
      </c>
      <c r="AE67" s="224">
        <v>0.06</v>
      </c>
    </row>
    <row r="68" spans="1:31" x14ac:dyDescent="0.3">
      <c r="A68" s="198" t="s">
        <v>2093</v>
      </c>
      <c r="B68" s="199">
        <v>7656</v>
      </c>
      <c r="C68" s="224">
        <v>5.4794520547945202E-2</v>
      </c>
      <c r="D68" s="198">
        <v>421.81818181818102</v>
      </c>
      <c r="E68" s="199">
        <v>7811</v>
      </c>
      <c r="F68" s="224">
        <v>5.1056625726368904E-2</v>
      </c>
      <c r="G68" s="198">
        <v>418.78787878787801</v>
      </c>
      <c r="H68" s="199">
        <v>10820</v>
      </c>
      <c r="I68" s="224">
        <v>6.6504400845749129E-2</v>
      </c>
      <c r="J68" s="198">
        <v>580.60609999999997</v>
      </c>
      <c r="K68" s="224">
        <v>0.41327063740856845</v>
      </c>
      <c r="L68" s="199">
        <v>16511</v>
      </c>
      <c r="M68" s="224">
        <v>5.3090885705557971E-2</v>
      </c>
      <c r="N68" s="198">
        <v>579.39393939393904</v>
      </c>
      <c r="O68" s="199">
        <v>16865</v>
      </c>
      <c r="P68" s="224">
        <v>5.1528595085763872E-2</v>
      </c>
      <c r="Q68" s="198">
        <v>682.42424242424204</v>
      </c>
      <c r="R68" s="199">
        <v>21163</v>
      </c>
      <c r="S68" s="224">
        <v>6.1025932344638066E-2</v>
      </c>
      <c r="T68" s="198">
        <v>769.09090000000003</v>
      </c>
      <c r="U68" s="224">
        <v>0.28175155956634973</v>
      </c>
      <c r="V68" s="199">
        <v>782174</v>
      </c>
      <c r="W68" s="224">
        <v>4.7E-2</v>
      </c>
      <c r="X68" s="200">
        <v>3563.64</v>
      </c>
      <c r="Y68" s="199">
        <v>808614</v>
      </c>
      <c r="Z68" s="224">
        <v>4.7E-2</v>
      </c>
      <c r="AA68" s="200">
        <v>4143.6400000000003</v>
      </c>
      <c r="AB68" s="199">
        <v>1028818</v>
      </c>
      <c r="AC68" s="224">
        <v>5.5E-2</v>
      </c>
      <c r="AD68" s="200">
        <v>4473.33</v>
      </c>
      <c r="AE68" s="224">
        <v>0.315</v>
      </c>
    </row>
    <row r="69" spans="1:31" x14ac:dyDescent="0.3">
      <c r="A69" s="198" t="s">
        <v>2094</v>
      </c>
      <c r="B69" s="199">
        <v>2669</v>
      </c>
      <c r="C69" s="224">
        <v>1.9102217259987689E-2</v>
      </c>
      <c r="D69" s="198">
        <v>287.27272727272702</v>
      </c>
      <c r="E69" s="199">
        <v>2001</v>
      </c>
      <c r="F69" s="224">
        <v>1.3079542706243013E-2</v>
      </c>
      <c r="G69" s="198">
        <v>189.09090909090901</v>
      </c>
      <c r="H69" s="199">
        <v>2219</v>
      </c>
      <c r="I69" s="224">
        <v>1.3638933962728033E-2</v>
      </c>
      <c r="J69" s="198">
        <v>253.939392</v>
      </c>
      <c r="K69" s="224">
        <v>-0.16860247283626825</v>
      </c>
      <c r="L69" s="199">
        <v>4249</v>
      </c>
      <c r="M69" s="224">
        <v>1.3662599077155582E-2</v>
      </c>
      <c r="N69" s="198">
        <v>295.15151515151501</v>
      </c>
      <c r="O69" s="199">
        <v>3477</v>
      </c>
      <c r="P69" s="224">
        <v>1.0623476140717521E-2</v>
      </c>
      <c r="Q69" s="198">
        <v>245.45454545454501</v>
      </c>
      <c r="R69" s="199">
        <v>3351</v>
      </c>
      <c r="S69" s="224">
        <v>9.662991980668249E-3</v>
      </c>
      <c r="T69" s="198">
        <v>310.30304000000001</v>
      </c>
      <c r="U69" s="224">
        <v>-0.21134384561073194</v>
      </c>
      <c r="V69" s="199">
        <v>499869</v>
      </c>
      <c r="W69" s="224">
        <v>0.03</v>
      </c>
      <c r="X69" s="200">
        <v>2912.73</v>
      </c>
      <c r="Y69" s="199">
        <v>495819</v>
      </c>
      <c r="Z69" s="224">
        <v>2.9000000000000001E-2</v>
      </c>
      <c r="AA69" s="200">
        <v>3311.52</v>
      </c>
      <c r="AB69" s="199">
        <v>542674</v>
      </c>
      <c r="AC69" s="224">
        <v>2.9000000000000001E-2</v>
      </c>
      <c r="AD69" s="200">
        <v>4341.21</v>
      </c>
      <c r="AE69" s="224">
        <v>8.5999999999999993E-2</v>
      </c>
    </row>
    <row r="70" spans="1:31" x14ac:dyDescent="0.3">
      <c r="A70" s="198" t="s">
        <v>2095</v>
      </c>
      <c r="B70" s="199">
        <v>8295</v>
      </c>
      <c r="C70" s="224">
        <v>5.9367887662644392E-2</v>
      </c>
      <c r="D70" s="198">
        <v>405.45454545454498</v>
      </c>
      <c r="E70" s="199">
        <v>7694</v>
      </c>
      <c r="F70" s="224">
        <v>5.0291854863485135E-2</v>
      </c>
      <c r="G70" s="198">
        <v>384.24242424242402</v>
      </c>
      <c r="H70" s="199">
        <v>7484</v>
      </c>
      <c r="I70" s="224">
        <v>4.5999901657078235E-2</v>
      </c>
      <c r="J70" s="198">
        <v>521.21209999999996</v>
      </c>
      <c r="K70" s="224">
        <v>-9.7769740807715486E-2</v>
      </c>
      <c r="L70" s="199">
        <v>14375</v>
      </c>
      <c r="M70" s="224">
        <v>4.6222608080515766E-2</v>
      </c>
      <c r="N70" s="198">
        <v>504.84848484848402</v>
      </c>
      <c r="O70" s="199">
        <v>12057</v>
      </c>
      <c r="P70" s="224">
        <v>3.683843883480907E-2</v>
      </c>
      <c r="Q70" s="198">
        <v>512.12121212121201</v>
      </c>
      <c r="R70" s="199">
        <v>12571</v>
      </c>
      <c r="S70" s="224">
        <v>3.6249917096084917E-2</v>
      </c>
      <c r="T70" s="198">
        <v>743.03030000000001</v>
      </c>
      <c r="U70" s="224">
        <v>-0.12549565217391304</v>
      </c>
      <c r="V70" s="199">
        <v>1166047</v>
      </c>
      <c r="W70" s="224">
        <v>7.0000000000000007E-2</v>
      </c>
      <c r="X70" s="200">
        <v>4752.12</v>
      </c>
      <c r="Y70" s="199">
        <v>1075345</v>
      </c>
      <c r="Z70" s="224">
        <v>6.2E-2</v>
      </c>
      <c r="AA70" s="200">
        <v>4914.55</v>
      </c>
      <c r="AB70" s="199">
        <v>1118253</v>
      </c>
      <c r="AC70" s="224">
        <v>0.06</v>
      </c>
      <c r="AD70" s="200">
        <v>5002.42</v>
      </c>
      <c r="AE70" s="224">
        <v>-4.1000000000000002E-2</v>
      </c>
    </row>
    <row r="71" spans="1:31" x14ac:dyDescent="0.3">
      <c r="A71" s="198" t="s">
        <v>2096</v>
      </c>
      <c r="B71" s="199">
        <v>11756</v>
      </c>
      <c r="C71" s="224">
        <v>8.4138503600005729E-2</v>
      </c>
      <c r="D71" s="198">
        <v>500.60606060606</v>
      </c>
      <c r="E71" s="199">
        <v>12370</v>
      </c>
      <c r="F71" s="224">
        <v>8.0856543366429834E-2</v>
      </c>
      <c r="G71" s="198">
        <v>607.87878787878697</v>
      </c>
      <c r="H71" s="199">
        <v>13585</v>
      </c>
      <c r="I71" s="224">
        <v>8.3499287013817175E-2</v>
      </c>
      <c r="J71" s="198">
        <v>612.72730000000001</v>
      </c>
      <c r="K71" s="224">
        <v>0.1555801292956788</v>
      </c>
      <c r="L71" s="199">
        <v>25847</v>
      </c>
      <c r="M71" s="224">
        <v>8.3110660943101974E-2</v>
      </c>
      <c r="N71" s="198">
        <v>682.42424242424204</v>
      </c>
      <c r="O71" s="199">
        <v>26126</v>
      </c>
      <c r="P71" s="224">
        <v>7.982425586781304E-2</v>
      </c>
      <c r="Q71" s="198">
        <v>851.51515151515105</v>
      </c>
      <c r="R71" s="199">
        <v>27651</v>
      </c>
      <c r="S71" s="224">
        <v>7.9734822816310877E-2</v>
      </c>
      <c r="T71" s="200">
        <v>952.72730000000001</v>
      </c>
      <c r="U71" s="224">
        <v>6.9795334081324725E-2</v>
      </c>
      <c r="V71" s="199">
        <v>2031092</v>
      </c>
      <c r="W71" s="224">
        <v>0.122</v>
      </c>
      <c r="X71" s="200">
        <v>5936.97</v>
      </c>
      <c r="Y71" s="199">
        <v>2219057</v>
      </c>
      <c r="Z71" s="224">
        <v>0.129</v>
      </c>
      <c r="AA71" s="200">
        <v>7446.67</v>
      </c>
      <c r="AB71" s="199">
        <v>2581266</v>
      </c>
      <c r="AC71" s="224">
        <v>0.13800000000000001</v>
      </c>
      <c r="AD71" s="200">
        <v>8415.76</v>
      </c>
      <c r="AE71" s="224">
        <v>0.27100000000000002</v>
      </c>
    </row>
    <row r="72" spans="1:31" x14ac:dyDescent="0.3">
      <c r="A72" s="198" t="s">
        <v>2097</v>
      </c>
      <c r="B72" s="199">
        <v>31903</v>
      </c>
      <c r="C72" s="224">
        <v>0.22833197349021628</v>
      </c>
      <c r="D72" s="198">
        <v>797.57575757575705</v>
      </c>
      <c r="E72" s="199">
        <v>34552</v>
      </c>
      <c r="F72" s="224">
        <v>0.22584925516547158</v>
      </c>
      <c r="G72" s="198">
        <v>818.78787878787898</v>
      </c>
      <c r="H72" s="199">
        <v>40435</v>
      </c>
      <c r="I72" s="224">
        <v>0.24853100260608743</v>
      </c>
      <c r="J72" s="200">
        <v>1109.6969999999999</v>
      </c>
      <c r="K72" s="224">
        <v>0.26743566435758392</v>
      </c>
      <c r="L72" s="199">
        <v>59873</v>
      </c>
      <c r="M72" s="224">
        <v>0.19252078007685011</v>
      </c>
      <c r="N72" s="200">
        <v>1107.27272727272</v>
      </c>
      <c r="O72" s="199">
        <v>63751</v>
      </c>
      <c r="P72" s="224">
        <v>0.19478206138823198</v>
      </c>
      <c r="Q72" s="200">
        <v>1076.9696969696899</v>
      </c>
      <c r="R72" s="199">
        <v>73883</v>
      </c>
      <c r="S72" s="224">
        <v>0.21305008549916807</v>
      </c>
      <c r="T72" s="200">
        <v>1579.39392</v>
      </c>
      <c r="U72" s="224">
        <v>0.23399529003056468</v>
      </c>
      <c r="V72" s="199">
        <v>3341712</v>
      </c>
      <c r="W72" s="224">
        <v>0.20100000000000001</v>
      </c>
      <c r="X72" s="200">
        <v>10725.45</v>
      </c>
      <c r="Y72" s="199">
        <v>3616356</v>
      </c>
      <c r="Z72" s="224">
        <v>0.21</v>
      </c>
      <c r="AA72" s="200">
        <v>8558.7900000000009</v>
      </c>
      <c r="AB72" s="199">
        <v>3960265</v>
      </c>
      <c r="AC72" s="224">
        <v>0.21199999999999999</v>
      </c>
      <c r="AD72" s="200">
        <v>11342.42</v>
      </c>
      <c r="AE72" s="224">
        <v>0.185</v>
      </c>
    </row>
    <row r="73" spans="1:31" x14ac:dyDescent="0.3">
      <c r="A73" s="198" t="s">
        <v>2098</v>
      </c>
      <c r="B73" s="199">
        <v>11718</v>
      </c>
      <c r="C73" s="224">
        <v>8.386653497659638E-2</v>
      </c>
      <c r="D73" s="198">
        <v>604.84848484848396</v>
      </c>
      <c r="E73" s="199">
        <v>14218</v>
      </c>
      <c r="F73" s="224">
        <v>9.293600109813252E-2</v>
      </c>
      <c r="G73" s="198">
        <v>614.54545454545405</v>
      </c>
      <c r="H73" s="199">
        <v>15556</v>
      </c>
      <c r="I73" s="224">
        <v>9.5613905689138023E-2</v>
      </c>
      <c r="J73" s="198">
        <v>775.75756799999999</v>
      </c>
      <c r="K73" s="224">
        <v>0.32753029527223076</v>
      </c>
      <c r="L73" s="199">
        <v>25008</v>
      </c>
      <c r="M73" s="224">
        <v>8.0412868374089619E-2</v>
      </c>
      <c r="N73" s="198">
        <v>869.69696969696895</v>
      </c>
      <c r="O73" s="199">
        <v>28257</v>
      </c>
      <c r="P73" s="224">
        <v>8.6335221543932972E-2</v>
      </c>
      <c r="Q73" s="200">
        <v>861.81818181818198</v>
      </c>
      <c r="R73" s="199">
        <v>29302</v>
      </c>
      <c r="S73" s="224">
        <v>8.4495670252921817E-2</v>
      </c>
      <c r="T73" s="198">
        <v>1061.21216</v>
      </c>
      <c r="U73" s="224">
        <v>0.17170505438259756</v>
      </c>
      <c r="V73" s="199">
        <v>1535354</v>
      </c>
      <c r="W73" s="224">
        <v>9.1999999999999998E-2</v>
      </c>
      <c r="X73" s="200">
        <v>7220</v>
      </c>
      <c r="Y73" s="199">
        <v>1764129</v>
      </c>
      <c r="Z73" s="224">
        <v>0.10199999999999999</v>
      </c>
      <c r="AA73" s="200">
        <v>6693.33</v>
      </c>
      <c r="AB73" s="199">
        <v>1894858</v>
      </c>
      <c r="AC73" s="224">
        <v>0.10199999999999999</v>
      </c>
      <c r="AD73" s="200">
        <v>7576.36</v>
      </c>
      <c r="AE73" s="224">
        <v>0.23400000000000001</v>
      </c>
    </row>
    <row r="74" spans="1:31" x14ac:dyDescent="0.3">
      <c r="A74" s="198" t="s">
        <v>2099</v>
      </c>
      <c r="B74" s="199">
        <v>7681</v>
      </c>
      <c r="C74" s="224">
        <v>5.4973447273872406E-2</v>
      </c>
      <c r="D74" s="198">
        <v>406.666666666666</v>
      </c>
      <c r="E74" s="199">
        <v>6638</v>
      </c>
      <c r="F74" s="224">
        <v>4.3389307588226449E-2</v>
      </c>
      <c r="G74" s="198">
        <v>346.666666666666</v>
      </c>
      <c r="H74" s="199">
        <v>6407</v>
      </c>
      <c r="I74" s="224">
        <v>3.9380193735555881E-2</v>
      </c>
      <c r="J74" s="198">
        <v>636.36364700000001</v>
      </c>
      <c r="K74" s="224">
        <v>-0.16586381981512824</v>
      </c>
      <c r="L74" s="199">
        <v>15035</v>
      </c>
      <c r="M74" s="224">
        <v>4.8344828694995096E-2</v>
      </c>
      <c r="N74" s="198">
        <v>569.09090909090901</v>
      </c>
      <c r="O74" s="199">
        <v>14449</v>
      </c>
      <c r="P74" s="224">
        <v>4.4146852676798229E-2</v>
      </c>
      <c r="Q74" s="198">
        <v>484.84848484848402</v>
      </c>
      <c r="R74" s="199">
        <v>15744</v>
      </c>
      <c r="S74" s="224">
        <v>4.539962570684599E-2</v>
      </c>
      <c r="T74" s="198">
        <v>747.87879999999996</v>
      </c>
      <c r="U74" s="224">
        <v>4.7156634519454607E-2</v>
      </c>
      <c r="V74" s="199">
        <v>869433</v>
      </c>
      <c r="W74" s="224">
        <v>5.1999999999999998E-2</v>
      </c>
      <c r="X74" s="200">
        <v>4905.45</v>
      </c>
      <c r="Y74" s="199">
        <v>925941</v>
      </c>
      <c r="Z74" s="224">
        <v>5.3999999999999999E-2</v>
      </c>
      <c r="AA74" s="200">
        <v>4598.79</v>
      </c>
      <c r="AB74" s="199">
        <v>952302</v>
      </c>
      <c r="AC74" s="224">
        <v>5.0999999999999997E-2</v>
      </c>
      <c r="AD74" s="200">
        <v>5337.58</v>
      </c>
      <c r="AE74" s="224">
        <v>9.5000000000000001E-2</v>
      </c>
    </row>
    <row r="75" spans="1:31" x14ac:dyDescent="0.3">
      <c r="A75" s="198" t="s">
        <v>2100</v>
      </c>
      <c r="B75" s="199">
        <v>8923</v>
      </c>
      <c r="C75" s="224">
        <v>6.3862527017935614E-2</v>
      </c>
      <c r="D75" s="198">
        <v>450.90909090909099</v>
      </c>
      <c r="E75" s="199">
        <v>9408</v>
      </c>
      <c r="F75" s="224">
        <v>6.1495421179577348E-2</v>
      </c>
      <c r="G75" s="198">
        <v>460</v>
      </c>
      <c r="H75" s="199">
        <v>9130</v>
      </c>
      <c r="I75" s="224">
        <v>5.6116929733982399E-2</v>
      </c>
      <c r="J75" s="198">
        <v>546.06060000000002</v>
      </c>
      <c r="K75" s="224">
        <v>2.3198475848929732E-2</v>
      </c>
      <c r="L75" s="199">
        <v>22906</v>
      </c>
      <c r="M75" s="224">
        <v>7.36539172655509E-2</v>
      </c>
      <c r="N75" s="198">
        <v>685.45454545454504</v>
      </c>
      <c r="O75" s="199">
        <v>22827</v>
      </c>
      <c r="P75" s="224">
        <v>6.974463326550441E-2</v>
      </c>
      <c r="Q75" s="198">
        <v>689.69696969696895</v>
      </c>
      <c r="R75" s="199">
        <v>23417</v>
      </c>
      <c r="S75" s="224">
        <v>6.7525599287170515E-2</v>
      </c>
      <c r="T75" s="198">
        <v>883.03030000000001</v>
      </c>
      <c r="U75" s="224">
        <v>2.2308565441369072E-2</v>
      </c>
      <c r="V75" s="199">
        <v>769546</v>
      </c>
      <c r="W75" s="224">
        <v>4.5999999999999999E-2</v>
      </c>
      <c r="X75" s="200">
        <v>4275.76</v>
      </c>
      <c r="Y75" s="199">
        <v>774573</v>
      </c>
      <c r="Z75" s="224">
        <v>4.4999999999999998E-2</v>
      </c>
      <c r="AA75" s="200">
        <v>4542.42</v>
      </c>
      <c r="AB75" s="199">
        <v>850479</v>
      </c>
      <c r="AC75" s="224">
        <v>4.5999999999999999E-2</v>
      </c>
      <c r="AD75" s="200">
        <v>5041.21</v>
      </c>
      <c r="AE75" s="224">
        <v>0.105</v>
      </c>
    </row>
    <row r="76" spans="1:31" x14ac:dyDescent="0.3">
      <c r="A76" s="198" t="s">
        <v>2101</v>
      </c>
      <c r="B76" s="199">
        <v>42938</v>
      </c>
      <c r="C76" s="224">
        <v>0.30731023031448162</v>
      </c>
      <c r="D76" s="198">
        <v>920.60606060606005</v>
      </c>
      <c r="E76" s="199">
        <v>47481</v>
      </c>
      <c r="F76" s="224">
        <v>0.31035970376567945</v>
      </c>
      <c r="G76" s="198">
        <v>941.81818181818198</v>
      </c>
      <c r="H76" s="199">
        <v>53275</v>
      </c>
      <c r="I76" s="224">
        <v>0.32745119732507255</v>
      </c>
      <c r="J76" s="200">
        <v>945.45450000000005</v>
      </c>
      <c r="K76" s="224">
        <v>0.24074246588103779</v>
      </c>
      <c r="L76" s="199">
        <v>80987</v>
      </c>
      <c r="M76" s="224">
        <v>0.26041254682551168</v>
      </c>
      <c r="N76" s="200">
        <v>1197.57575757575</v>
      </c>
      <c r="O76" s="199">
        <v>83832</v>
      </c>
      <c r="P76" s="224">
        <v>0.25613668444884413</v>
      </c>
      <c r="Q76" s="200">
        <v>1135.15151515151</v>
      </c>
      <c r="R76" s="199">
        <v>97672</v>
      </c>
      <c r="S76" s="224">
        <v>0.28164838935715586</v>
      </c>
      <c r="T76" s="200">
        <v>1626.0605499999999</v>
      </c>
      <c r="U76" s="224">
        <v>0.20602071937471447</v>
      </c>
      <c r="V76" s="199">
        <v>6022109</v>
      </c>
      <c r="W76" s="224">
        <v>0.36199999999999999</v>
      </c>
      <c r="X76" s="200">
        <v>16343.64</v>
      </c>
      <c r="Y76" s="199">
        <v>6433784</v>
      </c>
      <c r="Z76" s="224">
        <v>0.373</v>
      </c>
      <c r="AA76" s="200">
        <v>15093.33</v>
      </c>
      <c r="AB76" s="199">
        <v>7517770</v>
      </c>
      <c r="AC76" s="224">
        <v>0.40300000000000002</v>
      </c>
      <c r="AD76" s="200">
        <v>20818.79</v>
      </c>
      <c r="AE76" s="224">
        <v>0.248</v>
      </c>
    </row>
    <row r="77" spans="1:31" x14ac:dyDescent="0.3">
      <c r="A77" s="198" t="s">
        <v>2088</v>
      </c>
      <c r="B77" s="198">
        <v>2924</v>
      </c>
      <c r="C77" s="224">
        <v>2.0927269864445111E-2</v>
      </c>
      <c r="D77" s="198">
        <v>232.12121212121201</v>
      </c>
      <c r="E77" s="198">
        <v>3747</v>
      </c>
      <c r="F77" s="224">
        <v>2.4492277121585495E-2</v>
      </c>
      <c r="G77" s="198">
        <v>292.72727272727201</v>
      </c>
      <c r="H77" s="199">
        <v>2734</v>
      </c>
      <c r="I77" s="224">
        <v>1.6804346757142156E-2</v>
      </c>
      <c r="J77" s="198">
        <v>264.24243200000001</v>
      </c>
      <c r="K77" s="224">
        <v>-6.4979480164158693E-2</v>
      </c>
      <c r="L77" s="199">
        <v>5016</v>
      </c>
      <c r="M77" s="224">
        <v>1.6128876670042928E-2</v>
      </c>
      <c r="N77" s="198">
        <v>262.42424242424198</v>
      </c>
      <c r="O77" s="199">
        <v>6592</v>
      </c>
      <c r="P77" s="224">
        <v>2.0140913062873137E-2</v>
      </c>
      <c r="Q77" s="198">
        <v>354.54545454545399</v>
      </c>
      <c r="R77" s="199">
        <v>5661</v>
      </c>
      <c r="S77" s="224">
        <v>1.6324141331710819E-2</v>
      </c>
      <c r="T77" s="198">
        <v>392.121216</v>
      </c>
      <c r="U77" s="224">
        <v>0.12858851674641147</v>
      </c>
      <c r="V77" s="199">
        <v>56841</v>
      </c>
      <c r="W77" s="224">
        <v>3.0000000000000001E-3</v>
      </c>
      <c r="X77" s="200">
        <v>1040</v>
      </c>
      <c r="Y77" s="199">
        <v>60805</v>
      </c>
      <c r="Z77" s="224">
        <v>4.0000000000000001E-3</v>
      </c>
      <c r="AA77" s="200">
        <v>1160.6099999999999</v>
      </c>
      <c r="AB77" s="199">
        <v>63300</v>
      </c>
      <c r="AC77" s="224">
        <v>3.0000000000000001E-3</v>
      </c>
      <c r="AD77" s="200">
        <v>1233.33</v>
      </c>
      <c r="AE77" s="224">
        <v>0.114</v>
      </c>
    </row>
    <row r="78" spans="1:31" x14ac:dyDescent="0.3">
      <c r="A78" s="198" t="s">
        <v>2089</v>
      </c>
      <c r="B78" s="199">
        <v>1062</v>
      </c>
      <c r="C78" s="224">
        <v>7.6008073173873831E-3</v>
      </c>
      <c r="D78" s="198">
        <v>104.84848484848401</v>
      </c>
      <c r="E78" s="199">
        <v>1381</v>
      </c>
      <c r="F78" s="224">
        <v>9.0269107832691674E-3</v>
      </c>
      <c r="G78" s="198">
        <v>161.81818181818099</v>
      </c>
      <c r="H78" s="199">
        <v>1952</v>
      </c>
      <c r="I78" s="224">
        <v>1.1997836455721099E-2</v>
      </c>
      <c r="J78" s="198">
        <v>252.121216</v>
      </c>
      <c r="K78" s="224">
        <v>0.83804143126177022</v>
      </c>
      <c r="L78" s="199">
        <v>2610</v>
      </c>
      <c r="M78" s="224">
        <v>8.3924178845319053E-3</v>
      </c>
      <c r="N78" s="198">
        <v>209.69696969696901</v>
      </c>
      <c r="O78" s="199">
        <v>2598</v>
      </c>
      <c r="P78" s="224">
        <v>7.9378173752039458E-3</v>
      </c>
      <c r="Q78" s="198">
        <v>212.12121212121201</v>
      </c>
      <c r="R78" s="199">
        <v>3726</v>
      </c>
      <c r="S78" s="224">
        <v>1.0744347394798535E-2</v>
      </c>
      <c r="T78" s="198">
        <v>361.21212800000001</v>
      </c>
      <c r="U78" s="224">
        <v>0.42758620689655175</v>
      </c>
      <c r="V78" s="199">
        <v>200432</v>
      </c>
      <c r="W78" s="224">
        <v>1.2E-2</v>
      </c>
      <c r="X78" s="200">
        <v>1949.09</v>
      </c>
      <c r="Y78" s="199">
        <v>179621</v>
      </c>
      <c r="Z78" s="224">
        <v>0.01</v>
      </c>
      <c r="AA78" s="200">
        <v>1950.91</v>
      </c>
      <c r="AB78" s="199">
        <v>239446</v>
      </c>
      <c r="AC78" s="224">
        <v>1.2999999999999999E-2</v>
      </c>
      <c r="AD78" s="200">
        <v>2476.36</v>
      </c>
      <c r="AE78" s="224">
        <v>0.19500000000000001</v>
      </c>
    </row>
    <row r="79" spans="1:31" x14ac:dyDescent="0.3">
      <c r="A79" s="198" t="s">
        <v>2090</v>
      </c>
      <c r="B79" s="199">
        <v>1543</v>
      </c>
      <c r="C79" s="224">
        <v>1.1043357524226678E-2</v>
      </c>
      <c r="D79" s="198">
        <v>158.78787878787799</v>
      </c>
      <c r="E79" s="199">
        <v>1891</v>
      </c>
      <c r="F79" s="224">
        <v>1.2360527365070234E-2</v>
      </c>
      <c r="G79" s="198">
        <v>210.30303030303</v>
      </c>
      <c r="H79" s="199">
        <v>2078</v>
      </c>
      <c r="I79" s="224">
        <v>1.277228696464572E-2</v>
      </c>
      <c r="J79" s="198">
        <v>236.363632</v>
      </c>
      <c r="K79" s="224">
        <v>0.34672715489306544</v>
      </c>
      <c r="L79" s="199">
        <v>3416</v>
      </c>
      <c r="M79" s="224">
        <v>1.0984099422820302E-2</v>
      </c>
      <c r="N79" s="198">
        <v>275.15151515151501</v>
      </c>
      <c r="O79" s="199">
        <v>4101</v>
      </c>
      <c r="P79" s="224">
        <v>1.2530018882105996E-2</v>
      </c>
      <c r="Q79" s="198">
        <v>307.27272727272702</v>
      </c>
      <c r="R79" s="199">
        <v>4209</v>
      </c>
      <c r="S79" s="224">
        <v>1.2137133168198347E-2</v>
      </c>
      <c r="T79" s="198">
        <v>332.121216</v>
      </c>
      <c r="U79" s="224">
        <v>0.23214285714285715</v>
      </c>
      <c r="V79" s="199">
        <v>608329</v>
      </c>
      <c r="W79" s="224">
        <v>3.6999999999999998E-2</v>
      </c>
      <c r="X79" s="200">
        <v>4297.58</v>
      </c>
      <c r="Y79" s="199">
        <v>630592</v>
      </c>
      <c r="Z79" s="224">
        <v>3.6999999999999998E-2</v>
      </c>
      <c r="AA79" s="200">
        <v>3556.97</v>
      </c>
      <c r="AB79" s="199">
        <v>669807</v>
      </c>
      <c r="AC79" s="224">
        <v>3.5999999999999997E-2</v>
      </c>
      <c r="AD79" s="200">
        <v>4857.58</v>
      </c>
      <c r="AE79" s="224">
        <v>0.10100000000000001</v>
      </c>
    </row>
    <row r="80" spans="1:31" x14ac:dyDescent="0.3">
      <c r="A80" s="198" t="s">
        <v>2091</v>
      </c>
      <c r="B80" s="198">
        <v>623</v>
      </c>
      <c r="C80" s="224">
        <v>4.4588540101057816E-3</v>
      </c>
      <c r="D80" s="198">
        <v>107.272727272727</v>
      </c>
      <c r="E80" s="198">
        <v>905</v>
      </c>
      <c r="F80" s="224">
        <v>5.9155353069215034E-3</v>
      </c>
      <c r="G80" s="198">
        <v>161.21212121212099</v>
      </c>
      <c r="H80" s="198">
        <v>860</v>
      </c>
      <c r="I80" s="224">
        <v>5.2859320450410578E-3</v>
      </c>
      <c r="J80" s="198">
        <v>167.878784</v>
      </c>
      <c r="K80" s="224">
        <v>0.38041733547351525</v>
      </c>
      <c r="L80" s="199">
        <v>1159</v>
      </c>
      <c r="M80" s="224">
        <v>3.7267480184568886E-3</v>
      </c>
      <c r="N80" s="198">
        <v>146.06060606060601</v>
      </c>
      <c r="O80" s="199">
        <v>1273</v>
      </c>
      <c r="P80" s="224">
        <v>3.8894694067107861E-3</v>
      </c>
      <c r="Q80" s="198">
        <v>175.15151515151501</v>
      </c>
      <c r="R80" s="199">
        <v>1305</v>
      </c>
      <c r="S80" s="224">
        <v>3.7631168411734004E-3</v>
      </c>
      <c r="T80" s="198">
        <v>186.060608</v>
      </c>
      <c r="U80" s="224">
        <v>0.12597066436583262</v>
      </c>
      <c r="V80" s="199">
        <v>104376</v>
      </c>
      <c r="W80" s="224">
        <v>6.0000000000000001E-3</v>
      </c>
      <c r="X80" s="200">
        <v>1259.3900000000001</v>
      </c>
      <c r="Y80" s="199">
        <v>105590</v>
      </c>
      <c r="Z80" s="224">
        <v>6.0000000000000001E-3</v>
      </c>
      <c r="AA80" s="200">
        <v>1395.15</v>
      </c>
      <c r="AB80" s="199">
        <v>111033</v>
      </c>
      <c r="AC80" s="224">
        <v>6.0000000000000001E-3</v>
      </c>
      <c r="AD80" s="200">
        <v>1593.33</v>
      </c>
      <c r="AE80" s="224">
        <v>6.4000000000000001E-2</v>
      </c>
    </row>
    <row r="81" spans="1:31" x14ac:dyDescent="0.3">
      <c r="A81" s="198" t="s">
        <v>2092</v>
      </c>
      <c r="B81" s="199">
        <v>1313</v>
      </c>
      <c r="C81" s="224">
        <v>9.3972316456964536E-3</v>
      </c>
      <c r="D81" s="198">
        <v>163.030303030303</v>
      </c>
      <c r="E81" s="199">
        <v>1392</v>
      </c>
      <c r="F81" s="224">
        <v>9.0988123173864448E-3</v>
      </c>
      <c r="G81" s="198">
        <v>185.45454545454501</v>
      </c>
      <c r="H81" s="199">
        <v>2035</v>
      </c>
      <c r="I81" s="224">
        <v>1.2507990362393667E-2</v>
      </c>
      <c r="J81" s="198">
        <v>283.63635299999999</v>
      </c>
      <c r="K81" s="224">
        <v>0.54988575780654991</v>
      </c>
      <c r="L81" s="199">
        <v>2384</v>
      </c>
      <c r="M81" s="224">
        <v>7.6657180983617096E-3</v>
      </c>
      <c r="N81" s="198">
        <v>203.636363636363</v>
      </c>
      <c r="O81" s="199">
        <v>2258</v>
      </c>
      <c r="P81" s="224">
        <v>6.8989960097038134E-3</v>
      </c>
      <c r="Q81" s="198">
        <v>218.78787878787799</v>
      </c>
      <c r="R81" s="199">
        <v>3197</v>
      </c>
      <c r="S81" s="224">
        <v>9.2189153572654111E-3</v>
      </c>
      <c r="T81" s="198">
        <v>343.63635299999999</v>
      </c>
      <c r="U81" s="224">
        <v>0.34102348993288589</v>
      </c>
      <c r="V81" s="199">
        <v>194211</v>
      </c>
      <c r="W81" s="224">
        <v>1.2E-2</v>
      </c>
      <c r="X81" s="200">
        <v>1776.97</v>
      </c>
      <c r="Y81" s="199">
        <v>218403</v>
      </c>
      <c r="Z81" s="224">
        <v>1.2999999999999999E-2</v>
      </c>
      <c r="AA81" s="200">
        <v>2206.67</v>
      </c>
      <c r="AB81" s="199">
        <v>262552</v>
      </c>
      <c r="AC81" s="224">
        <v>1.4E-2</v>
      </c>
      <c r="AD81" s="200">
        <v>2478.79</v>
      </c>
      <c r="AE81" s="224">
        <v>0.35199999999999998</v>
      </c>
    </row>
    <row r="82" spans="1:31" x14ac:dyDescent="0.3">
      <c r="A82" s="198" t="s">
        <v>2093</v>
      </c>
      <c r="B82" s="198">
        <v>862</v>
      </c>
      <c r="C82" s="224">
        <v>6.1693935099697969E-3</v>
      </c>
      <c r="D82" s="198">
        <v>126.666666666666</v>
      </c>
      <c r="E82" s="199">
        <v>890</v>
      </c>
      <c r="F82" s="224">
        <v>5.8174877603979422E-3</v>
      </c>
      <c r="G82" s="198">
        <v>138.78787878787799</v>
      </c>
      <c r="H82" s="199">
        <v>1048</v>
      </c>
      <c r="I82" s="224">
        <v>6.4414613758174751E-3</v>
      </c>
      <c r="J82" s="198">
        <v>157.57576</v>
      </c>
      <c r="K82" s="224">
        <v>0.21577726218097448</v>
      </c>
      <c r="L82" s="199">
        <v>1886</v>
      </c>
      <c r="M82" s="224">
        <v>6.0644061801636683E-3</v>
      </c>
      <c r="N82" s="198">
        <v>210.30303030303</v>
      </c>
      <c r="O82" s="199">
        <v>1406</v>
      </c>
      <c r="P82" s="224">
        <v>4.2958318820387788E-3</v>
      </c>
      <c r="Q82" s="198">
        <v>162.42424242424201</v>
      </c>
      <c r="R82" s="199">
        <v>2142</v>
      </c>
      <c r="S82" s="224">
        <v>6.1767021255122023E-3</v>
      </c>
      <c r="T82" s="198">
        <v>221.81817599999999</v>
      </c>
      <c r="U82" s="224">
        <v>0.1357370095440085</v>
      </c>
      <c r="V82" s="199">
        <v>112711</v>
      </c>
      <c r="W82" s="224">
        <v>7.0000000000000001E-3</v>
      </c>
      <c r="X82" s="200">
        <v>1455.15</v>
      </c>
      <c r="Y82" s="199">
        <v>116554</v>
      </c>
      <c r="Z82" s="224">
        <v>7.0000000000000001E-3</v>
      </c>
      <c r="AA82" s="200">
        <v>1445.45</v>
      </c>
      <c r="AB82" s="199">
        <v>150499</v>
      </c>
      <c r="AC82" s="224">
        <v>8.0000000000000002E-3</v>
      </c>
      <c r="AD82" s="200">
        <v>1929.7</v>
      </c>
      <c r="AE82" s="224">
        <v>0.33500000000000002</v>
      </c>
    </row>
    <row r="83" spans="1:31" x14ac:dyDescent="0.3">
      <c r="A83" s="198" t="s">
        <v>2094</v>
      </c>
      <c r="B83" s="199">
        <v>875</v>
      </c>
      <c r="C83" s="224">
        <v>6.2624354074519405E-3</v>
      </c>
      <c r="D83" s="198">
        <v>156.969696969696</v>
      </c>
      <c r="E83" s="199">
        <v>794</v>
      </c>
      <c r="F83" s="224">
        <v>5.1899834626471528E-3</v>
      </c>
      <c r="G83" s="198">
        <v>111.515151515151</v>
      </c>
      <c r="H83" s="199">
        <v>1098</v>
      </c>
      <c r="I83" s="224">
        <v>6.7487830063431183E-3</v>
      </c>
      <c r="J83" s="198">
        <v>172.121216</v>
      </c>
      <c r="K83" s="224">
        <v>0.25485714285714284</v>
      </c>
      <c r="L83" s="199">
        <v>1507</v>
      </c>
      <c r="M83" s="224">
        <v>4.8457370697278087E-3</v>
      </c>
      <c r="N83" s="198">
        <v>161.21212121212099</v>
      </c>
      <c r="O83" s="199">
        <v>1367</v>
      </c>
      <c r="P83" s="224">
        <v>4.1766729607019991E-3</v>
      </c>
      <c r="Q83" s="198">
        <v>153.939393939393</v>
      </c>
      <c r="R83" s="199">
        <v>1809</v>
      </c>
      <c r="S83" s="224">
        <v>5.2164585177645068E-3</v>
      </c>
      <c r="T83" s="198">
        <v>222.42424</v>
      </c>
      <c r="U83" s="224">
        <v>0.20039814200398143</v>
      </c>
      <c r="V83" s="199">
        <v>291057</v>
      </c>
      <c r="W83" s="224">
        <v>1.7000000000000001E-2</v>
      </c>
      <c r="X83" s="200">
        <v>2160.61</v>
      </c>
      <c r="Y83" s="199">
        <v>309283</v>
      </c>
      <c r="Z83" s="224">
        <v>1.7999999999999999E-2</v>
      </c>
      <c r="AA83" s="200">
        <v>2424.85</v>
      </c>
      <c r="AB83" s="199">
        <v>379534</v>
      </c>
      <c r="AC83" s="224">
        <v>0.02</v>
      </c>
      <c r="AD83" s="200">
        <v>3549.09</v>
      </c>
      <c r="AE83" s="224">
        <v>0.30399999999999999</v>
      </c>
    </row>
    <row r="84" spans="1:31" x14ac:dyDescent="0.3">
      <c r="A84" s="198" t="s">
        <v>2095</v>
      </c>
      <c r="B84" s="199">
        <v>2999</v>
      </c>
      <c r="C84" s="224">
        <v>2.1464050042226707E-2</v>
      </c>
      <c r="D84" s="198">
        <v>222.42424242424201</v>
      </c>
      <c r="E84" s="199">
        <v>3038</v>
      </c>
      <c r="F84" s="224">
        <v>1.9857896422571852E-2</v>
      </c>
      <c r="G84" s="198">
        <v>235.75757575757501</v>
      </c>
      <c r="H84" s="199">
        <v>3191</v>
      </c>
      <c r="I84" s="224">
        <v>1.9613266460146529E-2</v>
      </c>
      <c r="J84" s="198">
        <v>350.90910000000002</v>
      </c>
      <c r="K84" s="224">
        <v>6.4021340446815608E-2</v>
      </c>
      <c r="L84" s="199">
        <v>5187</v>
      </c>
      <c r="M84" s="224">
        <v>1.6678724738339843E-2</v>
      </c>
      <c r="N84" s="198">
        <v>270.30303030303003</v>
      </c>
      <c r="O84" s="199">
        <v>4469</v>
      </c>
      <c r="P84" s="224">
        <v>1.3654390242412022E-2</v>
      </c>
      <c r="Q84" s="198">
        <v>285.45454545454498</v>
      </c>
      <c r="R84" s="199">
        <v>4522</v>
      </c>
      <c r="S84" s="224">
        <v>1.3039704487192426E-2</v>
      </c>
      <c r="T84" s="198">
        <v>410.30304000000001</v>
      </c>
      <c r="U84" s="224">
        <v>-0.12820512820512819</v>
      </c>
      <c r="V84" s="199">
        <v>506890</v>
      </c>
      <c r="W84" s="224">
        <v>0.03</v>
      </c>
      <c r="X84" s="200">
        <v>3207.27</v>
      </c>
      <c r="Y84" s="199">
        <v>499665</v>
      </c>
      <c r="Z84" s="224">
        <v>2.9000000000000001E-2</v>
      </c>
      <c r="AA84" s="200">
        <v>3057.58</v>
      </c>
      <c r="AB84" s="199">
        <v>557909</v>
      </c>
      <c r="AC84" s="224">
        <v>0.03</v>
      </c>
      <c r="AD84" s="200">
        <v>3047.88</v>
      </c>
      <c r="AE84" s="224">
        <v>0.10100000000000001</v>
      </c>
    </row>
    <row r="85" spans="1:31" x14ac:dyDescent="0.3">
      <c r="A85" s="198" t="s">
        <v>2096</v>
      </c>
      <c r="B85" s="199">
        <v>4332</v>
      </c>
      <c r="C85" s="224">
        <v>3.1004423068664921E-2</v>
      </c>
      <c r="D85" s="198">
        <v>273.93939393939303</v>
      </c>
      <c r="E85" s="199">
        <v>5023</v>
      </c>
      <c r="F85" s="224">
        <v>3.2832855079189732E-2</v>
      </c>
      <c r="G85" s="198">
        <v>356.36363636363598</v>
      </c>
      <c r="H85" s="199">
        <v>5834</v>
      </c>
      <c r="I85" s="224">
        <v>3.5858287849732016E-2</v>
      </c>
      <c r="J85" s="198">
        <v>375.15152</v>
      </c>
      <c r="K85" s="224">
        <v>0.34672206832871655</v>
      </c>
      <c r="L85" s="199">
        <v>8917</v>
      </c>
      <c r="M85" s="224">
        <v>2.8672486695927587E-2</v>
      </c>
      <c r="N85" s="198">
        <v>378.78787878787801</v>
      </c>
      <c r="O85" s="199">
        <v>9655</v>
      </c>
      <c r="P85" s="224">
        <v>2.9499471423246378E-2</v>
      </c>
      <c r="Q85" s="198">
        <v>521.81818181818096</v>
      </c>
      <c r="R85" s="199">
        <v>11048</v>
      </c>
      <c r="S85" s="224">
        <v>3.1858172307497108E-2</v>
      </c>
      <c r="T85" s="198">
        <v>590.90909999999997</v>
      </c>
      <c r="U85" s="224">
        <v>0.23898172030952114</v>
      </c>
      <c r="V85" s="199">
        <v>1091297</v>
      </c>
      <c r="W85" s="224">
        <v>6.6000000000000003E-2</v>
      </c>
      <c r="X85" s="200">
        <v>4736.3599999999997</v>
      </c>
      <c r="Y85" s="199">
        <v>1220888</v>
      </c>
      <c r="Z85" s="224">
        <v>7.0999999999999994E-2</v>
      </c>
      <c r="AA85" s="200">
        <v>5345.45</v>
      </c>
      <c r="AB85" s="199">
        <v>1549564</v>
      </c>
      <c r="AC85" s="224">
        <v>8.3000000000000004E-2</v>
      </c>
      <c r="AD85" s="200">
        <v>6850.91</v>
      </c>
      <c r="AE85" s="224">
        <v>0.42</v>
      </c>
    </row>
    <row r="86" spans="1:31" x14ac:dyDescent="0.3">
      <c r="A86" s="198" t="s">
        <v>2097</v>
      </c>
      <c r="B86" s="199">
        <v>20561</v>
      </c>
      <c r="C86" s="224">
        <v>0.14715649647156495</v>
      </c>
      <c r="D86" s="198">
        <v>630.90909090909099</v>
      </c>
      <c r="E86" s="199">
        <v>22017</v>
      </c>
      <c r="F86" s="224">
        <v>0.14391418878728257</v>
      </c>
      <c r="G86" s="198">
        <v>667.27272727272702</v>
      </c>
      <c r="H86" s="199">
        <v>24886</v>
      </c>
      <c r="I86" s="224">
        <v>0.15296012194522299</v>
      </c>
      <c r="J86" s="198">
        <v>706.66669999999999</v>
      </c>
      <c r="K86" s="224">
        <v>0.21034969116288119</v>
      </c>
      <c r="L86" s="199">
        <v>35103</v>
      </c>
      <c r="M86" s="224">
        <v>0.11287319731828487</v>
      </c>
      <c r="N86" s="198">
        <v>791.51515151515105</v>
      </c>
      <c r="O86" s="199">
        <v>35902</v>
      </c>
      <c r="P86" s="224">
        <v>0.10969342548289916</v>
      </c>
      <c r="Q86" s="198">
        <v>744.84848484848396</v>
      </c>
      <c r="R86" s="199">
        <v>43396</v>
      </c>
      <c r="S86" s="224">
        <v>0.12513733213759454</v>
      </c>
      <c r="T86" s="200">
        <v>1006.66669</v>
      </c>
      <c r="U86" s="224">
        <v>0.23624761416403156</v>
      </c>
      <c r="V86" s="199">
        <v>2092348</v>
      </c>
      <c r="W86" s="224">
        <v>0.126</v>
      </c>
      <c r="X86" s="200">
        <v>9781.2099999999991</v>
      </c>
      <c r="Y86" s="199">
        <v>2274375</v>
      </c>
      <c r="Z86" s="224">
        <v>0.13200000000000001</v>
      </c>
      <c r="AA86" s="200">
        <v>7963.03</v>
      </c>
      <c r="AB86" s="199">
        <v>2586273</v>
      </c>
      <c r="AC86" s="224">
        <v>0.13900000000000001</v>
      </c>
      <c r="AD86" s="200">
        <v>10500.61</v>
      </c>
      <c r="AE86" s="224">
        <v>0.23599999999999999</v>
      </c>
    </row>
    <row r="87" spans="1:31" x14ac:dyDescent="0.3">
      <c r="A87" s="198" t="s">
        <v>2098</v>
      </c>
      <c r="B87" s="199">
        <v>1690</v>
      </c>
      <c r="C87" s="224">
        <v>1.2095446672678605E-2</v>
      </c>
      <c r="D87" s="198">
        <v>217.575757575757</v>
      </c>
      <c r="E87" s="199">
        <v>2261</v>
      </c>
      <c r="F87" s="224">
        <v>1.4779033512651401E-2</v>
      </c>
      <c r="G87" s="198">
        <v>257.575757575757</v>
      </c>
      <c r="H87" s="199">
        <v>2887</v>
      </c>
      <c r="I87" s="224">
        <v>1.7744750946550623E-2</v>
      </c>
      <c r="J87" s="198">
        <v>371.51513699999998</v>
      </c>
      <c r="K87" s="224">
        <v>0.70828402366863907</v>
      </c>
      <c r="L87" s="199">
        <v>3506</v>
      </c>
      <c r="M87" s="224">
        <v>1.1273493142976576E-2</v>
      </c>
      <c r="N87" s="198">
        <v>355.15151515151501</v>
      </c>
      <c r="O87" s="199">
        <v>3973</v>
      </c>
      <c r="P87" s="224">
        <v>1.213893319156477E-2</v>
      </c>
      <c r="Q87" s="198">
        <v>315.75757575757501</v>
      </c>
      <c r="R87" s="199">
        <v>4721</v>
      </c>
      <c r="S87" s="224">
        <v>1.3613543760290898E-2</v>
      </c>
      <c r="T87" s="198">
        <v>413.33334400000001</v>
      </c>
      <c r="U87" s="224">
        <v>0.34654877353108954</v>
      </c>
      <c r="V87" s="199">
        <v>301018</v>
      </c>
      <c r="W87" s="224">
        <v>1.7999999999999999E-2</v>
      </c>
      <c r="X87" s="200">
        <v>2764.85</v>
      </c>
      <c r="Y87" s="199">
        <v>337750</v>
      </c>
      <c r="Z87" s="224">
        <v>0.02</v>
      </c>
      <c r="AA87" s="200">
        <v>3040</v>
      </c>
      <c r="AB87" s="199">
        <v>391935</v>
      </c>
      <c r="AC87" s="224">
        <v>2.1000000000000001E-2</v>
      </c>
      <c r="AD87" s="200">
        <v>3510.91</v>
      </c>
      <c r="AE87" s="224">
        <v>0.30199999999999999</v>
      </c>
    </row>
    <row r="88" spans="1:31" x14ac:dyDescent="0.3">
      <c r="A88" s="198" t="s">
        <v>2099</v>
      </c>
      <c r="B88" s="199">
        <v>1526</v>
      </c>
      <c r="C88" s="224">
        <v>1.0921687350596183E-2</v>
      </c>
      <c r="D88" s="198">
        <v>184.24242424242399</v>
      </c>
      <c r="E88" s="199">
        <v>1038</v>
      </c>
      <c r="F88" s="224">
        <v>6.7848902194304088E-3</v>
      </c>
      <c r="G88" s="198">
        <v>116.363636363636</v>
      </c>
      <c r="H88" s="199">
        <v>1168</v>
      </c>
      <c r="I88" s="224">
        <v>7.1790332890790181E-3</v>
      </c>
      <c r="J88" s="198">
        <v>272.72726399999999</v>
      </c>
      <c r="K88" s="224">
        <v>-0.2346002621231979</v>
      </c>
      <c r="L88" s="199">
        <v>2836</v>
      </c>
      <c r="M88" s="224">
        <v>9.119117670702101E-3</v>
      </c>
      <c r="N88" s="198">
        <v>256.969696969697</v>
      </c>
      <c r="O88" s="199">
        <v>2030</v>
      </c>
      <c r="P88" s="224">
        <v>6.2023746234272552E-3</v>
      </c>
      <c r="Q88" s="198">
        <v>190.90909090909</v>
      </c>
      <c r="R88" s="199">
        <v>2203</v>
      </c>
      <c r="S88" s="224">
        <v>6.3526026062107289E-3</v>
      </c>
      <c r="T88" s="198">
        <v>314.54544099999998</v>
      </c>
      <c r="U88" s="224">
        <v>-0.22320169252468264</v>
      </c>
      <c r="V88" s="199">
        <v>156788</v>
      </c>
      <c r="W88" s="224">
        <v>8.9999999999999993E-3</v>
      </c>
      <c r="X88" s="200">
        <v>1847.27</v>
      </c>
      <c r="Y88" s="199">
        <v>171657</v>
      </c>
      <c r="Z88" s="224">
        <v>0.01</v>
      </c>
      <c r="AA88" s="200">
        <v>1687.88</v>
      </c>
      <c r="AB88" s="199">
        <v>196127</v>
      </c>
      <c r="AC88" s="224">
        <v>1.0999999999999999E-2</v>
      </c>
      <c r="AD88" s="200">
        <v>1950.3</v>
      </c>
      <c r="AE88" s="224">
        <v>0.251</v>
      </c>
    </row>
    <row r="89" spans="1:31" x14ac:dyDescent="0.3">
      <c r="A89" s="198" t="s">
        <v>2100</v>
      </c>
      <c r="B89" s="199">
        <v>2628</v>
      </c>
      <c r="C89" s="224">
        <v>1.8808777429467086E-2</v>
      </c>
      <c r="D89" s="198">
        <v>195.75757575757501</v>
      </c>
      <c r="E89" s="199">
        <v>3104</v>
      </c>
      <c r="F89" s="224">
        <v>2.028930562727552E-2</v>
      </c>
      <c r="G89" s="198">
        <v>232.72727272727201</v>
      </c>
      <c r="H89" s="199">
        <v>3504</v>
      </c>
      <c r="I89" s="224">
        <v>2.1537099867237057E-2</v>
      </c>
      <c r="J89" s="198">
        <v>328.48486300000002</v>
      </c>
      <c r="K89" s="224">
        <v>0.33333333333333331</v>
      </c>
      <c r="L89" s="199">
        <v>7460</v>
      </c>
      <c r="M89" s="224">
        <v>2.3987523915175484E-2</v>
      </c>
      <c r="N89" s="198">
        <v>350.30303030303003</v>
      </c>
      <c r="O89" s="199">
        <v>8208</v>
      </c>
      <c r="P89" s="224">
        <v>2.5078369905956112E-2</v>
      </c>
      <c r="Q89" s="198">
        <v>399.39393939393898</v>
      </c>
      <c r="R89" s="199">
        <v>9733</v>
      </c>
      <c r="S89" s="224">
        <v>2.80662193219469E-2</v>
      </c>
      <c r="T89" s="198">
        <v>543.03030000000001</v>
      </c>
      <c r="U89" s="224">
        <v>0.30469168900804289</v>
      </c>
      <c r="V89" s="199">
        <v>305811</v>
      </c>
      <c r="W89" s="224">
        <v>1.7999999999999999E-2</v>
      </c>
      <c r="X89" s="200">
        <v>2410.3000000000002</v>
      </c>
      <c r="Y89" s="199">
        <v>308601</v>
      </c>
      <c r="Z89" s="224">
        <v>1.7999999999999999E-2</v>
      </c>
      <c r="AA89" s="200">
        <v>2653.94</v>
      </c>
      <c r="AB89" s="199">
        <v>359791</v>
      </c>
      <c r="AC89" s="224">
        <v>1.9E-2</v>
      </c>
      <c r="AD89" s="200">
        <v>3330.3</v>
      </c>
      <c r="AE89" s="224">
        <v>0.17699999999999999</v>
      </c>
    </row>
    <row r="90" spans="1:31" x14ac:dyDescent="0.3">
      <c r="A90" s="198" t="s">
        <v>2102</v>
      </c>
      <c r="B90" s="199">
        <v>26385</v>
      </c>
      <c r="C90" s="224">
        <v>0.18883926654356509</v>
      </c>
      <c r="D90" s="198">
        <v>846.06060606060601</v>
      </c>
      <c r="E90" s="199">
        <v>28515</v>
      </c>
      <c r="F90" s="224">
        <v>0.18638838594128912</v>
      </c>
      <c r="G90" s="198">
        <v>772.12121212121201</v>
      </c>
      <c r="H90" s="199">
        <v>31071</v>
      </c>
      <c r="I90" s="224">
        <v>0.19097580764124503</v>
      </c>
      <c r="J90" s="198">
        <v>1067.87878</v>
      </c>
      <c r="K90" s="224">
        <v>0.17760090960773167</v>
      </c>
      <c r="L90" s="199">
        <v>57807</v>
      </c>
      <c r="M90" s="224">
        <v>0.18587758645637389</v>
      </c>
      <c r="N90" s="200">
        <v>1085.45454545454</v>
      </c>
      <c r="O90" s="199">
        <v>62008</v>
      </c>
      <c r="P90" s="224">
        <v>0.18945657421156514</v>
      </c>
      <c r="Q90" s="200">
        <v>1096.3636363636299</v>
      </c>
      <c r="R90" s="199">
        <v>65082</v>
      </c>
      <c r="S90" s="224">
        <v>0.18767139483313966</v>
      </c>
      <c r="T90" s="200">
        <v>1564.84851</v>
      </c>
      <c r="U90" s="224">
        <v>0.12584981057657377</v>
      </c>
      <c r="V90" s="199">
        <v>2897320</v>
      </c>
      <c r="W90" s="224">
        <v>0.17399999999999999</v>
      </c>
      <c r="X90" s="200">
        <v>9717.58</v>
      </c>
      <c r="Y90" s="199">
        <v>3237583</v>
      </c>
      <c r="Z90" s="224">
        <v>0.188</v>
      </c>
      <c r="AA90" s="200">
        <v>9750.2999999999993</v>
      </c>
      <c r="AB90" s="199">
        <v>3376613</v>
      </c>
      <c r="AC90" s="224">
        <v>0.18099999999999999</v>
      </c>
      <c r="AD90" s="200">
        <v>10650.91</v>
      </c>
      <c r="AE90" s="224">
        <v>0.16500000000000001</v>
      </c>
    </row>
    <row r="91" spans="1:31" x14ac:dyDescent="0.3">
      <c r="A91" s="198" t="s">
        <v>2088</v>
      </c>
      <c r="B91" s="198">
        <v>288</v>
      </c>
      <c r="C91" s="224">
        <v>2.0612358826813245E-3</v>
      </c>
      <c r="D91" s="198">
        <v>73.3333333333333</v>
      </c>
      <c r="E91" s="198">
        <v>267</v>
      </c>
      <c r="F91" s="224">
        <v>1.7452463281193828E-3</v>
      </c>
      <c r="G91" s="198">
        <v>86.6666666666666</v>
      </c>
      <c r="H91" s="198">
        <v>289</v>
      </c>
      <c r="I91" s="224">
        <v>1.7763190244382162E-3</v>
      </c>
      <c r="J91" s="198">
        <v>113.939392</v>
      </c>
      <c r="K91" s="224">
        <v>3.472222222222222E-3</v>
      </c>
      <c r="L91" s="198">
        <v>1040</v>
      </c>
      <c r="M91" s="224">
        <v>3.3441052106947056E-3</v>
      </c>
      <c r="N91" s="198">
        <v>156.969696969696</v>
      </c>
      <c r="O91" s="199">
        <v>882</v>
      </c>
      <c r="P91" s="224">
        <v>2.694824836385635E-3</v>
      </c>
      <c r="Q91" s="198">
        <v>123.636363636363</v>
      </c>
      <c r="R91" s="198">
        <v>1296</v>
      </c>
      <c r="S91" s="224">
        <v>3.7371643112342734E-3</v>
      </c>
      <c r="T91" s="198">
        <v>194.545456</v>
      </c>
      <c r="U91" s="224">
        <v>0.24615384615384617</v>
      </c>
      <c r="V91" s="199">
        <v>14753</v>
      </c>
      <c r="W91" s="224">
        <v>1E-3</v>
      </c>
      <c r="X91" s="198">
        <v>629.70000000000005</v>
      </c>
      <c r="Y91" s="199">
        <v>15212</v>
      </c>
      <c r="Z91" s="224">
        <v>1E-3</v>
      </c>
      <c r="AA91" s="198">
        <v>662.42</v>
      </c>
      <c r="AB91" s="199">
        <v>13821</v>
      </c>
      <c r="AC91" s="224">
        <v>1E-3</v>
      </c>
      <c r="AD91" s="198">
        <v>599.39</v>
      </c>
      <c r="AE91" s="224">
        <v>-6.3E-2</v>
      </c>
    </row>
    <row r="92" spans="1:31" x14ac:dyDescent="0.3">
      <c r="A92" s="198" t="s">
        <v>2089</v>
      </c>
      <c r="B92" s="198">
        <v>94</v>
      </c>
      <c r="C92" s="224">
        <v>6.7276448948626561E-4</v>
      </c>
      <c r="D92" s="198">
        <v>41.212121212121197</v>
      </c>
      <c r="E92" s="198">
        <v>60</v>
      </c>
      <c r="F92" s="224">
        <v>3.9219018609424331E-4</v>
      </c>
      <c r="G92" s="198">
        <v>35.151515151515099</v>
      </c>
      <c r="H92" s="198">
        <v>95</v>
      </c>
      <c r="I92" s="224">
        <v>5.8391109799872155E-4</v>
      </c>
      <c r="J92" s="198">
        <v>50.9090919</v>
      </c>
      <c r="K92" s="224">
        <v>1.0638297872340425E-2</v>
      </c>
      <c r="L92" s="198">
        <v>346</v>
      </c>
      <c r="M92" s="224">
        <v>1.1125580797118925E-3</v>
      </c>
      <c r="N92" s="198">
        <v>97.575757575757606</v>
      </c>
      <c r="O92" s="198">
        <v>114</v>
      </c>
      <c r="P92" s="224">
        <v>3.4831069313827936E-4</v>
      </c>
      <c r="Q92" s="198">
        <v>59.393939393939398</v>
      </c>
      <c r="R92" s="198">
        <v>194</v>
      </c>
      <c r="S92" s="224">
        <v>5.5942120091006869E-4</v>
      </c>
      <c r="T92" s="198">
        <v>75.151510000000002</v>
      </c>
      <c r="U92" s="224">
        <v>-0.43930635838150289</v>
      </c>
      <c r="V92" s="199">
        <v>7100</v>
      </c>
      <c r="W92" s="224">
        <v>0</v>
      </c>
      <c r="X92" s="198">
        <v>473.33</v>
      </c>
      <c r="Y92" s="199">
        <v>6707</v>
      </c>
      <c r="Z92" s="224">
        <v>0</v>
      </c>
      <c r="AA92" s="198">
        <v>385.45</v>
      </c>
      <c r="AB92" s="199">
        <v>7398</v>
      </c>
      <c r="AC92" s="224">
        <v>0</v>
      </c>
      <c r="AD92" s="198">
        <v>454.55</v>
      </c>
      <c r="AE92" s="224">
        <v>4.2000000000000003E-2</v>
      </c>
    </row>
    <row r="93" spans="1:31" x14ac:dyDescent="0.3">
      <c r="A93" s="198" t="s">
        <v>2090</v>
      </c>
      <c r="B93" s="198">
        <v>79</v>
      </c>
      <c r="C93" s="224">
        <v>5.6540845392994657E-4</v>
      </c>
      <c r="D93" s="198">
        <v>35.151515151515099</v>
      </c>
      <c r="E93" s="198">
        <v>192</v>
      </c>
      <c r="F93" s="224">
        <v>1.2550085955015786E-3</v>
      </c>
      <c r="G93" s="198">
        <v>72.121212121212096</v>
      </c>
      <c r="H93" s="198">
        <v>347</v>
      </c>
      <c r="I93" s="224">
        <v>2.1328121158479619E-3</v>
      </c>
      <c r="J93" s="198">
        <v>119.393936</v>
      </c>
      <c r="K93" s="224">
        <v>3.3924050632911391</v>
      </c>
      <c r="L93" s="198">
        <v>343</v>
      </c>
      <c r="M93" s="224">
        <v>1.1029116223733502E-3</v>
      </c>
      <c r="N93" s="198">
        <v>81.818181818181799</v>
      </c>
      <c r="O93" s="198">
        <v>557</v>
      </c>
      <c r="P93" s="224">
        <v>1.7018338252458034E-3</v>
      </c>
      <c r="Q93" s="198">
        <v>130.30303030303</v>
      </c>
      <c r="R93" s="198">
        <v>617</v>
      </c>
      <c r="S93" s="224">
        <v>1.779190108049033E-3</v>
      </c>
      <c r="T93" s="198">
        <v>129.090912</v>
      </c>
      <c r="U93" s="224">
        <v>0.79883381924198249</v>
      </c>
      <c r="V93" s="199">
        <v>25720</v>
      </c>
      <c r="W93" s="224">
        <v>2E-3</v>
      </c>
      <c r="X93" s="198">
        <v>640.61</v>
      </c>
      <c r="Y93" s="199">
        <v>27355</v>
      </c>
      <c r="Z93" s="224">
        <v>2E-3</v>
      </c>
      <c r="AA93" s="198">
        <v>765.45</v>
      </c>
      <c r="AB93" s="199">
        <v>29018</v>
      </c>
      <c r="AC93" s="224">
        <v>2E-3</v>
      </c>
      <c r="AD93" s="198">
        <v>863.03</v>
      </c>
      <c r="AE93" s="224">
        <v>0.128</v>
      </c>
    </row>
    <row r="94" spans="1:31" x14ac:dyDescent="0.3">
      <c r="A94" s="198" t="s">
        <v>2091</v>
      </c>
      <c r="B94" s="198">
        <v>171</v>
      </c>
      <c r="C94" s="224">
        <v>1.2238588053420363E-3</v>
      </c>
      <c r="D94" s="198">
        <v>69.696969696969703</v>
      </c>
      <c r="E94" s="198">
        <v>171</v>
      </c>
      <c r="F94" s="224">
        <v>1.1177420303685934E-3</v>
      </c>
      <c r="G94" s="198">
        <v>63.030303030303003</v>
      </c>
      <c r="H94" s="198">
        <v>71</v>
      </c>
      <c r="I94" s="224">
        <v>4.3639671534641294E-4</v>
      </c>
      <c r="J94" s="198">
        <v>22.424242</v>
      </c>
      <c r="K94" s="224">
        <v>-0.58479532163742687</v>
      </c>
      <c r="L94" s="198">
        <v>259</v>
      </c>
      <c r="M94" s="224">
        <v>8.3281081689416225E-4</v>
      </c>
      <c r="N94" s="198">
        <v>78.181818181818201</v>
      </c>
      <c r="O94" s="198">
        <v>283</v>
      </c>
      <c r="P94" s="224">
        <v>8.6466601893099169E-4</v>
      </c>
      <c r="Q94" s="198">
        <v>89.090909090909093</v>
      </c>
      <c r="R94" s="198">
        <v>288</v>
      </c>
      <c r="S94" s="224">
        <v>8.3048095805206073E-4</v>
      </c>
      <c r="T94" s="198">
        <v>82.424239999999998</v>
      </c>
      <c r="U94" s="224">
        <v>0.11196911196911197</v>
      </c>
      <c r="V94" s="199">
        <v>9153</v>
      </c>
      <c r="W94" s="224">
        <v>1E-3</v>
      </c>
      <c r="X94" s="198">
        <v>513.94000000000005</v>
      </c>
      <c r="Y94" s="199">
        <v>7674</v>
      </c>
      <c r="Z94" s="224">
        <v>0</v>
      </c>
      <c r="AA94" s="198">
        <v>376.97</v>
      </c>
      <c r="AB94" s="199">
        <v>6669</v>
      </c>
      <c r="AC94" s="224">
        <v>0</v>
      </c>
      <c r="AD94" s="198">
        <v>371.52</v>
      </c>
      <c r="AE94" s="224">
        <v>-0.27100000000000002</v>
      </c>
    </row>
    <row r="95" spans="1:31" x14ac:dyDescent="0.3">
      <c r="A95" s="198" t="s">
        <v>2092</v>
      </c>
      <c r="B95" s="198">
        <v>468</v>
      </c>
      <c r="C95" s="224">
        <v>3.349508309357152E-3</v>
      </c>
      <c r="D95" s="198">
        <v>100</v>
      </c>
      <c r="E95" s="198">
        <v>1035</v>
      </c>
      <c r="F95" s="224">
        <v>6.7652807101256972E-3</v>
      </c>
      <c r="G95" s="198">
        <v>175.15151515151501</v>
      </c>
      <c r="H95" s="199">
        <v>611</v>
      </c>
      <c r="I95" s="224">
        <v>3.7554703250233567E-3</v>
      </c>
      <c r="J95" s="198">
        <v>140.606064</v>
      </c>
      <c r="K95" s="224">
        <v>0.30555555555555558</v>
      </c>
      <c r="L95" s="199">
        <v>1461</v>
      </c>
      <c r="M95" s="224">
        <v>4.6978247238701589E-3</v>
      </c>
      <c r="N95" s="198">
        <v>178.78787878787799</v>
      </c>
      <c r="O95" s="199">
        <v>2055</v>
      </c>
      <c r="P95" s="224">
        <v>6.2787585473610885E-3</v>
      </c>
      <c r="Q95" s="198">
        <v>244.24242424242399</v>
      </c>
      <c r="R95" s="199">
        <v>1569</v>
      </c>
      <c r="S95" s="224">
        <v>4.5243910527211226E-3</v>
      </c>
      <c r="T95" s="198">
        <v>202.42424</v>
      </c>
      <c r="U95" s="224">
        <v>7.3921971252566734E-2</v>
      </c>
      <c r="V95" s="199">
        <v>73859</v>
      </c>
      <c r="W95" s="224">
        <v>4.0000000000000001E-3</v>
      </c>
      <c r="X95" s="200">
        <v>1304.24</v>
      </c>
      <c r="Y95" s="199">
        <v>81447</v>
      </c>
      <c r="Z95" s="224">
        <v>5.0000000000000001E-3</v>
      </c>
      <c r="AA95" s="200">
        <v>1644.24</v>
      </c>
      <c r="AB95" s="199">
        <v>81388</v>
      </c>
      <c r="AC95" s="224">
        <v>4.0000000000000001E-3</v>
      </c>
      <c r="AD95" s="200">
        <v>1407.27</v>
      </c>
      <c r="AE95" s="224">
        <v>0.10199999999999999</v>
      </c>
    </row>
    <row r="96" spans="1:31" x14ac:dyDescent="0.3">
      <c r="A96" s="198" t="s">
        <v>2093</v>
      </c>
      <c r="B96" s="198">
        <v>101</v>
      </c>
      <c r="C96" s="224">
        <v>7.2286397274588115E-4</v>
      </c>
      <c r="D96" s="198">
        <v>28.484848484848399</v>
      </c>
      <c r="E96" s="198">
        <v>119</v>
      </c>
      <c r="F96" s="224">
        <v>7.7784386908691589E-4</v>
      </c>
      <c r="G96" s="198">
        <v>57.5757575757575</v>
      </c>
      <c r="H96" s="198">
        <v>250</v>
      </c>
      <c r="I96" s="224">
        <v>1.5366081526282146E-3</v>
      </c>
      <c r="J96" s="198">
        <v>101.21212</v>
      </c>
      <c r="K96" s="224">
        <v>1.4752475247524752</v>
      </c>
      <c r="L96" s="198">
        <v>305</v>
      </c>
      <c r="M96" s="224">
        <v>9.8072316275181265E-4</v>
      </c>
      <c r="N96" s="198">
        <v>66.060606060606005</v>
      </c>
      <c r="O96" s="198">
        <v>353</v>
      </c>
      <c r="P96" s="224">
        <v>1.0785410059457247E-3</v>
      </c>
      <c r="Q96" s="198">
        <v>114.54545454545401</v>
      </c>
      <c r="R96" s="198">
        <v>396</v>
      </c>
      <c r="S96" s="224">
        <v>1.1419113173215835E-3</v>
      </c>
      <c r="T96" s="198">
        <v>115.757576</v>
      </c>
      <c r="U96" s="224">
        <v>0.29836065573770493</v>
      </c>
      <c r="V96" s="199">
        <v>20244</v>
      </c>
      <c r="W96" s="224">
        <v>1E-3</v>
      </c>
      <c r="X96" s="198">
        <v>566.05999999999995</v>
      </c>
      <c r="Y96" s="199">
        <v>20800</v>
      </c>
      <c r="Z96" s="224">
        <v>1E-3</v>
      </c>
      <c r="AA96" s="198">
        <v>642.41999999999996</v>
      </c>
      <c r="AB96" s="199">
        <v>22091</v>
      </c>
      <c r="AC96" s="224">
        <v>1E-3</v>
      </c>
      <c r="AD96" s="198">
        <v>754.55</v>
      </c>
      <c r="AE96" s="224">
        <v>9.0999999999999998E-2</v>
      </c>
    </row>
    <row r="97" spans="1:31" x14ac:dyDescent="0.3">
      <c r="A97" s="198" t="s">
        <v>2094</v>
      </c>
      <c r="B97" s="198">
        <v>147</v>
      </c>
      <c r="C97" s="224">
        <v>1.0520891484519261E-3</v>
      </c>
      <c r="D97" s="198">
        <v>63.636363636363598</v>
      </c>
      <c r="E97" s="198">
        <v>66</v>
      </c>
      <c r="F97" s="224">
        <v>4.3140920470366765E-4</v>
      </c>
      <c r="G97" s="198">
        <v>40.606060606060602</v>
      </c>
      <c r="H97" s="198">
        <v>129</v>
      </c>
      <c r="I97" s="224">
        <v>7.9288980675615869E-4</v>
      </c>
      <c r="J97" s="198">
        <v>58.787880000000001</v>
      </c>
      <c r="K97" s="224">
        <v>-0.12244897959183673</v>
      </c>
      <c r="L97" s="198">
        <v>236</v>
      </c>
      <c r="M97" s="224">
        <v>7.5885464396533711E-4</v>
      </c>
      <c r="N97" s="198">
        <v>80</v>
      </c>
      <c r="O97" s="198">
        <v>79</v>
      </c>
      <c r="P97" s="224">
        <v>2.4137319963091287E-4</v>
      </c>
      <c r="Q97" s="198">
        <v>40</v>
      </c>
      <c r="R97" s="198">
        <v>130</v>
      </c>
      <c r="S97" s="224">
        <v>3.7486987689849967E-4</v>
      </c>
      <c r="T97" s="198">
        <v>58.787880000000001</v>
      </c>
      <c r="U97" s="224">
        <v>-0.44915254237288138</v>
      </c>
      <c r="V97" s="199">
        <v>14710</v>
      </c>
      <c r="W97" s="224">
        <v>1E-3</v>
      </c>
      <c r="X97" s="198">
        <v>546.05999999999995</v>
      </c>
      <c r="Y97" s="199">
        <v>15378</v>
      </c>
      <c r="Z97" s="224">
        <v>1E-3</v>
      </c>
      <c r="AA97" s="198">
        <v>566.05999999999995</v>
      </c>
      <c r="AB97" s="199">
        <v>15531</v>
      </c>
      <c r="AC97" s="224">
        <v>1E-3</v>
      </c>
      <c r="AD97" s="198">
        <v>653.33000000000004</v>
      </c>
      <c r="AE97" s="224">
        <v>5.6000000000000001E-2</v>
      </c>
    </row>
    <row r="98" spans="1:31" x14ac:dyDescent="0.3">
      <c r="A98" s="198" t="s">
        <v>2095</v>
      </c>
      <c r="B98" s="198">
        <v>225</v>
      </c>
      <c r="C98" s="224">
        <v>1.6103405333447846E-3</v>
      </c>
      <c r="D98" s="198">
        <v>64.848484848484802</v>
      </c>
      <c r="E98" s="198">
        <v>164</v>
      </c>
      <c r="F98" s="224">
        <v>1.0719865086575983E-3</v>
      </c>
      <c r="G98" s="198">
        <v>44.2424242424242</v>
      </c>
      <c r="H98" s="198">
        <v>243</v>
      </c>
      <c r="I98" s="224">
        <v>1.4935831243546246E-3</v>
      </c>
      <c r="J98" s="198">
        <v>69.696969999999993</v>
      </c>
      <c r="K98" s="224">
        <v>0.08</v>
      </c>
      <c r="L98" s="198">
        <v>525</v>
      </c>
      <c r="M98" s="224">
        <v>1.6881300342449234E-3</v>
      </c>
      <c r="N98" s="198">
        <v>106.666666666666</v>
      </c>
      <c r="O98" s="198">
        <v>378</v>
      </c>
      <c r="P98" s="224">
        <v>1.1549249298795578E-3</v>
      </c>
      <c r="Q98" s="198">
        <v>77.575757575757507</v>
      </c>
      <c r="R98" s="198">
        <v>515</v>
      </c>
      <c r="S98" s="224">
        <v>1.4850614354055948E-3</v>
      </c>
      <c r="T98" s="198">
        <v>98.787880000000001</v>
      </c>
      <c r="U98" s="224">
        <v>-1.9047619047619049E-2</v>
      </c>
      <c r="V98" s="199">
        <v>35349</v>
      </c>
      <c r="W98" s="224">
        <v>2E-3</v>
      </c>
      <c r="X98" s="198">
        <v>830.3</v>
      </c>
      <c r="Y98" s="199">
        <v>36299</v>
      </c>
      <c r="Z98" s="224">
        <v>2E-3</v>
      </c>
      <c r="AA98" s="198">
        <v>913.33</v>
      </c>
      <c r="AB98" s="199">
        <v>34259</v>
      </c>
      <c r="AC98" s="224">
        <v>2E-3</v>
      </c>
      <c r="AD98" s="198">
        <v>834.55</v>
      </c>
      <c r="AE98" s="224">
        <v>-3.1E-2</v>
      </c>
    </row>
    <row r="99" spans="1:31" x14ac:dyDescent="0.3">
      <c r="A99" s="198" t="s">
        <v>2096</v>
      </c>
      <c r="B99" s="199">
        <v>3349</v>
      </c>
      <c r="C99" s="224">
        <v>2.3969024205207485E-2</v>
      </c>
      <c r="D99" s="198">
        <v>310.30303030303003</v>
      </c>
      <c r="E99" s="199">
        <v>3244</v>
      </c>
      <c r="F99" s="224">
        <v>2.120441606149542E-2</v>
      </c>
      <c r="G99" s="198">
        <v>307.27272727272702</v>
      </c>
      <c r="H99" s="199">
        <v>3518</v>
      </c>
      <c r="I99" s="224">
        <v>2.1623149923784234E-2</v>
      </c>
      <c r="J99" s="198">
        <v>343.03030000000001</v>
      </c>
      <c r="K99" s="224">
        <v>5.046282472379815E-2</v>
      </c>
      <c r="L99" s="199">
        <v>7874</v>
      </c>
      <c r="M99" s="224">
        <v>2.5318735027894338E-2</v>
      </c>
      <c r="N99" s="198">
        <v>447.87878787878702</v>
      </c>
      <c r="O99" s="199">
        <v>7469</v>
      </c>
      <c r="P99" s="224">
        <v>2.2820461114472005E-2</v>
      </c>
      <c r="Q99" s="198">
        <v>444.84848484848402</v>
      </c>
      <c r="R99" s="199">
        <v>7663</v>
      </c>
      <c r="S99" s="224">
        <v>2.2097137435947715E-2</v>
      </c>
      <c r="T99" s="198">
        <v>532.72730000000001</v>
      </c>
      <c r="U99" s="224">
        <v>-2.6797053594107188E-2</v>
      </c>
      <c r="V99" s="199">
        <v>412826</v>
      </c>
      <c r="W99" s="224">
        <v>2.5000000000000001E-2</v>
      </c>
      <c r="X99" s="200">
        <v>3421.21</v>
      </c>
      <c r="Y99" s="199">
        <v>448546</v>
      </c>
      <c r="Z99" s="224">
        <v>2.5999999999999999E-2</v>
      </c>
      <c r="AA99" s="200">
        <v>3576.97</v>
      </c>
      <c r="AB99" s="199">
        <v>472804</v>
      </c>
      <c r="AC99" s="224">
        <v>2.5000000000000001E-2</v>
      </c>
      <c r="AD99" s="200">
        <v>4481.21</v>
      </c>
      <c r="AE99" s="224">
        <v>0.14499999999999999</v>
      </c>
    </row>
    <row r="100" spans="1:31" x14ac:dyDescent="0.3">
      <c r="A100" s="198" t="s">
        <v>2097</v>
      </c>
      <c r="B100" s="199">
        <v>6547</v>
      </c>
      <c r="C100" s="224">
        <v>4.6857330985814689E-2</v>
      </c>
      <c r="D100" s="198">
        <v>348.48484848484799</v>
      </c>
      <c r="E100" s="199">
        <v>7526</v>
      </c>
      <c r="F100" s="224">
        <v>4.9193722342421253E-2</v>
      </c>
      <c r="G100" s="198">
        <v>470.90909090909099</v>
      </c>
      <c r="H100" s="199">
        <v>10147</v>
      </c>
      <c r="I100" s="224">
        <v>6.2367851698873975E-2</v>
      </c>
      <c r="J100" s="198">
        <v>576.36364700000001</v>
      </c>
      <c r="K100" s="224">
        <v>0.54987016954330226</v>
      </c>
      <c r="L100" s="199">
        <v>14414</v>
      </c>
      <c r="M100" s="224">
        <v>4.6348012025916818E-2</v>
      </c>
      <c r="N100" s="198">
        <v>569.69696969696895</v>
      </c>
      <c r="O100" s="199">
        <v>17090</v>
      </c>
      <c r="P100" s="224">
        <v>5.2216050401168369E-2</v>
      </c>
      <c r="Q100" s="198">
        <v>704.84848484848396</v>
      </c>
      <c r="R100" s="199">
        <v>19153</v>
      </c>
      <c r="S100" s="224">
        <v>5.522986732489972E-2</v>
      </c>
      <c r="T100" s="198">
        <v>800.60609999999997</v>
      </c>
      <c r="U100" s="224">
        <v>0.32877757735534896</v>
      </c>
      <c r="V100" s="199">
        <v>726317</v>
      </c>
      <c r="W100" s="224">
        <v>4.3999999999999997E-2</v>
      </c>
      <c r="X100" s="200">
        <v>3913.33</v>
      </c>
      <c r="Y100" s="199">
        <v>823649</v>
      </c>
      <c r="Z100" s="224">
        <v>4.8000000000000001E-2</v>
      </c>
      <c r="AA100" s="200">
        <v>3877.58</v>
      </c>
      <c r="AB100" s="199">
        <v>856014</v>
      </c>
      <c r="AC100" s="224">
        <v>4.5999999999999999E-2</v>
      </c>
      <c r="AD100" s="200">
        <v>5070.3</v>
      </c>
      <c r="AE100" s="224">
        <v>0.17899999999999999</v>
      </c>
    </row>
    <row r="101" spans="1:31" x14ac:dyDescent="0.3">
      <c r="A101" s="198" t="s">
        <v>2098</v>
      </c>
      <c r="B101" s="199">
        <v>7931</v>
      </c>
      <c r="C101" s="224">
        <v>5.6762714533144389E-2</v>
      </c>
      <c r="D101" s="198">
        <v>501.81818181818102</v>
      </c>
      <c r="E101" s="199">
        <v>9148</v>
      </c>
      <c r="F101" s="224">
        <v>5.9795930373168965E-2</v>
      </c>
      <c r="G101" s="198">
        <v>438.18181818181802</v>
      </c>
      <c r="H101" s="199">
        <v>9725</v>
      </c>
      <c r="I101" s="224">
        <v>5.9774057137237546E-2</v>
      </c>
      <c r="J101" s="198">
        <v>729.69695999999999</v>
      </c>
      <c r="K101" s="224">
        <v>0.22620098348253689</v>
      </c>
      <c r="L101" s="199">
        <v>16680</v>
      </c>
      <c r="M101" s="224">
        <v>5.3634302802295857E-2</v>
      </c>
      <c r="N101" s="198">
        <v>687.27272727272702</v>
      </c>
      <c r="O101" s="199">
        <v>18385</v>
      </c>
      <c r="P101" s="224">
        <v>5.6172737660940927E-2</v>
      </c>
      <c r="Q101" s="198">
        <v>706.06060606060601</v>
      </c>
      <c r="R101" s="199">
        <v>18797</v>
      </c>
      <c r="S101" s="224">
        <v>5.4203300585085372E-2</v>
      </c>
      <c r="T101" s="198">
        <v>955.75756799999999</v>
      </c>
      <c r="U101" s="224">
        <v>0.12691846522781774</v>
      </c>
      <c r="V101" s="199">
        <v>950344</v>
      </c>
      <c r="W101" s="224">
        <v>5.7000000000000002E-2</v>
      </c>
      <c r="X101" s="200">
        <v>5797.58</v>
      </c>
      <c r="Y101" s="199">
        <v>1092928</v>
      </c>
      <c r="Z101" s="224">
        <v>6.3E-2</v>
      </c>
      <c r="AA101" s="200">
        <v>5258.79</v>
      </c>
      <c r="AB101" s="199">
        <v>1145850</v>
      </c>
      <c r="AC101" s="224">
        <v>6.0999999999999999E-2</v>
      </c>
      <c r="AD101" s="200">
        <v>5856.36</v>
      </c>
      <c r="AE101" s="224">
        <v>0.20599999999999999</v>
      </c>
    </row>
    <row r="102" spans="1:31" x14ac:dyDescent="0.3">
      <c r="A102" s="198" t="s">
        <v>2099</v>
      </c>
      <c r="B102" s="199">
        <v>2830</v>
      </c>
      <c r="C102" s="224">
        <v>2.0254505374958848E-2</v>
      </c>
      <c r="D102" s="198">
        <v>252.72727272727201</v>
      </c>
      <c r="E102" s="199">
        <v>2362</v>
      </c>
      <c r="F102" s="224">
        <v>1.5439220325910046E-2</v>
      </c>
      <c r="G102" s="198">
        <v>249.69696969696901</v>
      </c>
      <c r="H102" s="199">
        <v>1943</v>
      </c>
      <c r="I102" s="224">
        <v>1.1942518562226483E-2</v>
      </c>
      <c r="J102" s="198">
        <v>266.06060000000002</v>
      </c>
      <c r="K102" s="224">
        <v>-0.31342756183745585</v>
      </c>
      <c r="L102" s="199">
        <v>5177</v>
      </c>
      <c r="M102" s="224">
        <v>1.6646569880544703E-2</v>
      </c>
      <c r="N102" s="198">
        <v>324.84848484848402</v>
      </c>
      <c r="O102" s="199">
        <v>5450</v>
      </c>
      <c r="P102" s="224">
        <v>1.6651695417575635E-2</v>
      </c>
      <c r="Q102" s="198">
        <v>395.15151515151501</v>
      </c>
      <c r="R102" s="199">
        <v>5783</v>
      </c>
      <c r="S102" s="224">
        <v>1.6675942293107874E-2</v>
      </c>
      <c r="T102" s="198">
        <v>431.51513699999998</v>
      </c>
      <c r="U102" s="224">
        <v>0.11705621016032451</v>
      </c>
      <c r="V102" s="199">
        <v>354950</v>
      </c>
      <c r="W102" s="224">
        <v>2.1000000000000001E-2</v>
      </c>
      <c r="X102" s="200">
        <v>2846.67</v>
      </c>
      <c r="Y102" s="199">
        <v>396358</v>
      </c>
      <c r="Z102" s="224">
        <v>2.3E-2</v>
      </c>
      <c r="AA102" s="200">
        <v>3123.64</v>
      </c>
      <c r="AB102" s="199">
        <v>402038</v>
      </c>
      <c r="AC102" s="224">
        <v>2.1999999999999999E-2</v>
      </c>
      <c r="AD102" s="200">
        <v>3847.88</v>
      </c>
      <c r="AE102" s="224">
        <v>0.13300000000000001</v>
      </c>
    </row>
    <row r="103" spans="1:31" x14ac:dyDescent="0.3">
      <c r="A103" s="198" t="s">
        <v>2100</v>
      </c>
      <c r="B103" s="199">
        <v>4155</v>
      </c>
      <c r="C103" s="224">
        <v>2.9737621849100355E-2</v>
      </c>
      <c r="D103" s="198">
        <v>342.42424242424198</v>
      </c>
      <c r="E103" s="199">
        <v>4161</v>
      </c>
      <c r="F103" s="224">
        <v>2.7198389405635771E-2</v>
      </c>
      <c r="G103" s="198">
        <v>332.12121212121201</v>
      </c>
      <c r="H103" s="199">
        <v>3703</v>
      </c>
      <c r="I103" s="224">
        <v>2.2760239956729114E-2</v>
      </c>
      <c r="J103" s="198">
        <v>356.36364700000001</v>
      </c>
      <c r="K103" s="224">
        <v>-0.10878459687123947</v>
      </c>
      <c r="L103" s="199">
        <v>9147</v>
      </c>
      <c r="M103" s="224">
        <v>2.9412048425215838E-2</v>
      </c>
      <c r="N103" s="198">
        <v>427.27272727272702</v>
      </c>
      <c r="O103" s="199">
        <v>8913</v>
      </c>
      <c r="P103" s="224">
        <v>2.7232396560890208E-2</v>
      </c>
      <c r="Q103" s="198">
        <v>401.81818181818102</v>
      </c>
      <c r="R103" s="199">
        <v>8681</v>
      </c>
      <c r="S103" s="224">
        <v>2.5032656933506734E-2</v>
      </c>
      <c r="T103" s="198">
        <v>543.63635299999999</v>
      </c>
      <c r="U103" s="224">
        <v>-5.0945665245435659E-2</v>
      </c>
      <c r="V103" s="199">
        <v>251995</v>
      </c>
      <c r="W103" s="224">
        <v>1.4999999999999999E-2</v>
      </c>
      <c r="X103" s="200">
        <v>2441.8200000000002</v>
      </c>
      <c r="Y103" s="199">
        <v>265230</v>
      </c>
      <c r="Z103" s="224">
        <v>1.4999999999999999E-2</v>
      </c>
      <c r="AA103" s="200">
        <v>2431.52</v>
      </c>
      <c r="AB103" s="199">
        <v>289732</v>
      </c>
      <c r="AC103" s="224">
        <v>1.6E-2</v>
      </c>
      <c r="AD103" s="200">
        <v>2824.85</v>
      </c>
      <c r="AE103" s="224">
        <v>0.15</v>
      </c>
    </row>
    <row r="104" spans="1:31" x14ac:dyDescent="0.3">
      <c r="A104" s="198" t="s">
        <v>2103</v>
      </c>
      <c r="B104" s="199">
        <v>35245</v>
      </c>
      <c r="C104" s="224">
        <v>0.25225089821216418</v>
      </c>
      <c r="D104" s="200">
        <v>808.48484848484804</v>
      </c>
      <c r="E104" s="199">
        <v>35191</v>
      </c>
      <c r="F104" s="224">
        <v>0.23002608064737526</v>
      </c>
      <c r="G104" s="198">
        <v>898.18181818181802</v>
      </c>
      <c r="H104" s="199">
        <v>34739</v>
      </c>
      <c r="I104" s="224">
        <v>0.2135209224566062</v>
      </c>
      <c r="J104" s="200">
        <v>1041.21216</v>
      </c>
      <c r="K104" s="224">
        <v>-1.4356646332813165E-2</v>
      </c>
      <c r="L104" s="199">
        <v>70939</v>
      </c>
      <c r="M104" s="224">
        <v>0.2281033457129536</v>
      </c>
      <c r="N104" s="200">
        <v>1224.84848484848</v>
      </c>
      <c r="O104" s="199">
        <v>68743</v>
      </c>
      <c r="P104" s="224">
        <v>0.21003440331933979</v>
      </c>
      <c r="Q104" s="200">
        <v>1218.1818181818101</v>
      </c>
      <c r="R104" s="199">
        <v>66376</v>
      </c>
      <c r="S104" s="224">
        <v>0.19140279191549855</v>
      </c>
      <c r="T104" s="200">
        <v>1276.36365</v>
      </c>
      <c r="U104" s="224">
        <v>-6.4322868943740397E-2</v>
      </c>
      <c r="V104" s="199">
        <v>4221411</v>
      </c>
      <c r="W104" s="224">
        <v>0.254</v>
      </c>
      <c r="X104" s="200">
        <v>9030.91</v>
      </c>
      <c r="Y104" s="199">
        <v>4089885</v>
      </c>
      <c r="Z104" s="224">
        <v>0.23699999999999999</v>
      </c>
      <c r="AA104" s="200">
        <v>8195.15</v>
      </c>
      <c r="AB104" s="199">
        <v>3903884</v>
      </c>
      <c r="AC104" s="224">
        <v>0.20899999999999999</v>
      </c>
      <c r="AD104" s="200">
        <v>10962.42</v>
      </c>
      <c r="AE104" s="224">
        <v>-7.4999999999999997E-2</v>
      </c>
    </row>
    <row r="105" spans="1:31" x14ac:dyDescent="0.3">
      <c r="A105" s="198" t="s">
        <v>2088</v>
      </c>
      <c r="B105" s="198">
        <v>1095</v>
      </c>
      <c r="C105" s="224">
        <v>7.8369905956112845E-3</v>
      </c>
      <c r="D105" s="198">
        <v>154.54545454545399</v>
      </c>
      <c r="E105" s="198">
        <v>904</v>
      </c>
      <c r="F105" s="224">
        <v>5.908998803819932E-3</v>
      </c>
      <c r="G105" s="198">
        <v>162.42424242424201</v>
      </c>
      <c r="H105" s="198">
        <v>1105</v>
      </c>
      <c r="I105" s="224">
        <v>6.7918080346167087E-3</v>
      </c>
      <c r="J105" s="198">
        <v>213.33332799999999</v>
      </c>
      <c r="K105" s="224">
        <v>9.1324200913242004E-3</v>
      </c>
      <c r="L105" s="199">
        <v>2143</v>
      </c>
      <c r="M105" s="224">
        <v>6.8907860254988022E-3</v>
      </c>
      <c r="N105" s="198">
        <v>189.69696969696901</v>
      </c>
      <c r="O105" s="199">
        <v>2075</v>
      </c>
      <c r="P105" s="224">
        <v>6.3398656865081551E-3</v>
      </c>
      <c r="Q105" s="198">
        <v>246.06060606060601</v>
      </c>
      <c r="R105" s="199">
        <v>2210</v>
      </c>
      <c r="S105" s="224">
        <v>6.3727879072744938E-3</v>
      </c>
      <c r="T105" s="198">
        <v>261.81817599999999</v>
      </c>
      <c r="U105" s="224">
        <v>3.1264582361175922E-2</v>
      </c>
      <c r="V105" s="199">
        <v>16716</v>
      </c>
      <c r="W105" s="224">
        <v>1E-3</v>
      </c>
      <c r="X105" s="198">
        <v>506.06</v>
      </c>
      <c r="Y105" s="199">
        <v>17460</v>
      </c>
      <c r="Z105" s="224">
        <v>1E-3</v>
      </c>
      <c r="AA105" s="198">
        <v>525.45000000000005</v>
      </c>
      <c r="AB105" s="199">
        <v>17261</v>
      </c>
      <c r="AC105" s="224">
        <v>1E-3</v>
      </c>
      <c r="AD105" s="198">
        <v>581.82000000000005</v>
      </c>
      <c r="AE105" s="224">
        <v>3.3000000000000002E-2</v>
      </c>
    </row>
    <row r="106" spans="1:31" x14ac:dyDescent="0.3">
      <c r="A106" s="198" t="s">
        <v>2089</v>
      </c>
      <c r="B106" s="199">
        <v>794</v>
      </c>
      <c r="C106" s="224">
        <v>5.6827128154478181E-3</v>
      </c>
      <c r="D106" s="198">
        <v>124.24242424242399</v>
      </c>
      <c r="E106" s="198">
        <v>742</v>
      </c>
      <c r="F106" s="224">
        <v>4.8500853013654756E-3</v>
      </c>
      <c r="G106" s="198">
        <v>131.51515151515099</v>
      </c>
      <c r="H106" s="198">
        <v>775</v>
      </c>
      <c r="I106" s="224">
        <v>4.7634852731474652E-3</v>
      </c>
      <c r="J106" s="198">
        <v>161.21212800000001</v>
      </c>
      <c r="K106" s="224">
        <v>-2.3929471032745592E-2</v>
      </c>
      <c r="L106" s="199">
        <v>1613</v>
      </c>
      <c r="M106" s="224">
        <v>5.1865785623563081E-3</v>
      </c>
      <c r="N106" s="198">
        <v>196.969696969697</v>
      </c>
      <c r="O106" s="199">
        <v>1278</v>
      </c>
      <c r="P106" s="224">
        <v>3.9047461914975528E-3</v>
      </c>
      <c r="Q106" s="198">
        <v>156.363636363636</v>
      </c>
      <c r="R106" s="199">
        <v>1394</v>
      </c>
      <c r="S106" s="224">
        <v>4.0197585261269883E-3</v>
      </c>
      <c r="T106" s="198">
        <v>201.81817599999999</v>
      </c>
      <c r="U106" s="224">
        <v>-0.13577185368877867</v>
      </c>
      <c r="V106" s="199">
        <v>77608</v>
      </c>
      <c r="W106" s="224">
        <v>5.0000000000000001E-3</v>
      </c>
      <c r="X106" s="200">
        <v>1312.73</v>
      </c>
      <c r="Y106" s="199">
        <v>65210</v>
      </c>
      <c r="Z106" s="224">
        <v>4.0000000000000001E-3</v>
      </c>
      <c r="AA106" s="200">
        <v>1129.7</v>
      </c>
      <c r="AB106" s="199">
        <v>76261</v>
      </c>
      <c r="AC106" s="224">
        <v>4.0000000000000001E-3</v>
      </c>
      <c r="AD106" s="200">
        <v>1289.7</v>
      </c>
      <c r="AE106" s="224">
        <v>-1.7000000000000001E-2</v>
      </c>
    </row>
    <row r="107" spans="1:31" x14ac:dyDescent="0.3">
      <c r="A107" s="198" t="s">
        <v>2090</v>
      </c>
      <c r="B107" s="199">
        <v>1085</v>
      </c>
      <c r="C107" s="224">
        <v>7.765419905240406E-3</v>
      </c>
      <c r="D107" s="198">
        <v>142.42424242424201</v>
      </c>
      <c r="E107" s="199">
        <v>1047</v>
      </c>
      <c r="F107" s="224">
        <v>6.843718747344546E-3</v>
      </c>
      <c r="G107" s="198">
        <v>153.333333333333</v>
      </c>
      <c r="H107" s="199">
        <v>948</v>
      </c>
      <c r="I107" s="224">
        <v>5.8268181147661897E-3</v>
      </c>
      <c r="J107" s="198">
        <v>196.363632</v>
      </c>
      <c r="K107" s="224">
        <v>-0.12626728110599078</v>
      </c>
      <c r="L107" s="199">
        <v>2209</v>
      </c>
      <c r="M107" s="224">
        <v>7.1030080869467355E-3</v>
      </c>
      <c r="N107" s="198">
        <v>196.363636363636</v>
      </c>
      <c r="O107" s="199">
        <v>2403</v>
      </c>
      <c r="P107" s="224">
        <v>7.3420227685200463E-3</v>
      </c>
      <c r="Q107" s="198">
        <v>196.969696969697</v>
      </c>
      <c r="R107" s="199">
        <v>1822</v>
      </c>
      <c r="S107" s="224">
        <v>5.2539455054543566E-3</v>
      </c>
      <c r="T107" s="198">
        <v>241.81817599999999</v>
      </c>
      <c r="U107" s="224">
        <v>-0.17519239474875509</v>
      </c>
      <c r="V107" s="199">
        <v>260357</v>
      </c>
      <c r="W107" s="224">
        <v>1.6E-2</v>
      </c>
      <c r="X107" s="200">
        <v>2291.52</v>
      </c>
      <c r="Y107" s="199">
        <v>245967</v>
      </c>
      <c r="Z107" s="224">
        <v>1.4E-2</v>
      </c>
      <c r="AA107" s="200">
        <v>2166.06</v>
      </c>
      <c r="AB107" s="199">
        <v>216135</v>
      </c>
      <c r="AC107" s="224">
        <v>1.2E-2</v>
      </c>
      <c r="AD107" s="200">
        <v>2361.8200000000002</v>
      </c>
      <c r="AE107" s="224">
        <v>-0.17</v>
      </c>
    </row>
    <row r="108" spans="1:31" x14ac:dyDescent="0.3">
      <c r="A108" s="198" t="s">
        <v>2091</v>
      </c>
      <c r="B108" s="199">
        <v>2399</v>
      </c>
      <c r="C108" s="224">
        <v>1.7169808619973949E-2</v>
      </c>
      <c r="D108" s="198">
        <v>232.12121212121201</v>
      </c>
      <c r="E108" s="199">
        <v>2339</v>
      </c>
      <c r="F108" s="224">
        <v>1.5288880754573918E-2</v>
      </c>
      <c r="G108" s="198">
        <v>207.272727272727</v>
      </c>
      <c r="H108" s="199">
        <v>1906</v>
      </c>
      <c r="I108" s="224">
        <v>1.1715100555637507E-2</v>
      </c>
      <c r="J108" s="198">
        <v>220.606064</v>
      </c>
      <c r="K108" s="224">
        <v>-0.20550229262192579</v>
      </c>
      <c r="L108" s="199">
        <v>4379</v>
      </c>
      <c r="M108" s="224">
        <v>1.4080612228492419E-2</v>
      </c>
      <c r="N108" s="198">
        <v>274.54545454545399</v>
      </c>
      <c r="O108" s="199">
        <v>3858</v>
      </c>
      <c r="P108" s="224">
        <v>1.1787567141469137E-2</v>
      </c>
      <c r="Q108" s="198">
        <v>276.36363636363598</v>
      </c>
      <c r="R108" s="199">
        <v>3352</v>
      </c>
      <c r="S108" s="224">
        <v>9.6658755951059289E-3</v>
      </c>
      <c r="T108" s="198">
        <v>276.96969999999999</v>
      </c>
      <c r="U108" s="224">
        <v>-0.23452843114866409</v>
      </c>
      <c r="V108" s="199">
        <v>305686</v>
      </c>
      <c r="W108" s="224">
        <v>1.7999999999999999E-2</v>
      </c>
      <c r="X108" s="200">
        <v>2373.33</v>
      </c>
      <c r="Y108" s="199">
        <v>264844</v>
      </c>
      <c r="Z108" s="224">
        <v>1.4999999999999999E-2</v>
      </c>
      <c r="AA108" s="200">
        <v>2476.36</v>
      </c>
      <c r="AB108" s="199">
        <v>240937</v>
      </c>
      <c r="AC108" s="224">
        <v>1.2999999999999999E-2</v>
      </c>
      <c r="AD108" s="200">
        <v>2330.91</v>
      </c>
      <c r="AE108" s="224">
        <v>-0.21199999999999999</v>
      </c>
    </row>
    <row r="109" spans="1:31" x14ac:dyDescent="0.3">
      <c r="A109" s="198" t="s">
        <v>2092</v>
      </c>
      <c r="B109" s="199">
        <v>11232</v>
      </c>
      <c r="C109" s="224">
        <v>8.0388199424571649E-2</v>
      </c>
      <c r="D109" s="198">
        <v>510.30303030303003</v>
      </c>
      <c r="E109" s="199">
        <v>12460</v>
      </c>
      <c r="F109" s="224">
        <v>8.1444828645571191E-2</v>
      </c>
      <c r="G109" s="198">
        <v>533.33333333333303</v>
      </c>
      <c r="H109" s="199">
        <v>11525</v>
      </c>
      <c r="I109" s="224">
        <v>7.0837635836160692E-2</v>
      </c>
      <c r="J109" s="198">
        <v>622.42425500000002</v>
      </c>
      <c r="K109" s="224">
        <v>2.6086182336182335E-2</v>
      </c>
      <c r="L109" s="199">
        <v>24114</v>
      </c>
      <c r="M109" s="224">
        <v>7.7538224087203969E-2</v>
      </c>
      <c r="N109" s="198">
        <v>800.60606060606005</v>
      </c>
      <c r="O109" s="199">
        <v>24305</v>
      </c>
      <c r="P109" s="224">
        <v>7.4260450848472631E-2</v>
      </c>
      <c r="Q109" s="198">
        <v>756.969696969697</v>
      </c>
      <c r="R109" s="199">
        <v>21987</v>
      </c>
      <c r="S109" s="224">
        <v>6.3402030641287022E-2</v>
      </c>
      <c r="T109" s="198">
        <v>844.24243200000001</v>
      </c>
      <c r="U109" s="224">
        <v>-8.8206021398357801E-2</v>
      </c>
      <c r="V109" s="199">
        <v>1300857</v>
      </c>
      <c r="W109" s="224">
        <v>7.8E-2</v>
      </c>
      <c r="X109" s="200">
        <v>5797.58</v>
      </c>
      <c r="Y109" s="199">
        <v>1337219</v>
      </c>
      <c r="Z109" s="224">
        <v>7.8E-2</v>
      </c>
      <c r="AA109" s="200">
        <v>5350.91</v>
      </c>
      <c r="AB109" s="199">
        <v>1183890</v>
      </c>
      <c r="AC109" s="224">
        <v>6.3E-2</v>
      </c>
      <c r="AD109" s="200">
        <v>6754.55</v>
      </c>
      <c r="AE109" s="224">
        <v>-0.09</v>
      </c>
    </row>
    <row r="110" spans="1:31" x14ac:dyDescent="0.3">
      <c r="A110" s="198" t="s">
        <v>2093</v>
      </c>
      <c r="B110" s="199">
        <v>1669</v>
      </c>
      <c r="C110" s="224">
        <v>1.1945148222899759E-2</v>
      </c>
      <c r="D110" s="198">
        <v>188.48484848484799</v>
      </c>
      <c r="E110" s="199">
        <v>1146</v>
      </c>
      <c r="F110" s="224">
        <v>7.4908325544000469E-3</v>
      </c>
      <c r="G110" s="198">
        <v>155.15151515151501</v>
      </c>
      <c r="H110" s="199">
        <v>1721</v>
      </c>
      <c r="I110" s="224">
        <v>1.0578010522692629E-2</v>
      </c>
      <c r="J110" s="198">
        <v>281.21212800000001</v>
      </c>
      <c r="K110" s="224">
        <v>3.1156381066506891E-2</v>
      </c>
      <c r="L110" s="199">
        <v>3423</v>
      </c>
      <c r="M110" s="224">
        <v>1.1006607823276901E-2</v>
      </c>
      <c r="N110" s="198">
        <v>259.39393939393898</v>
      </c>
      <c r="O110" s="199">
        <v>2765</v>
      </c>
      <c r="P110" s="224">
        <v>8.4480619870819507E-3</v>
      </c>
      <c r="Q110" s="198">
        <v>260</v>
      </c>
      <c r="R110" s="199">
        <v>3509</v>
      </c>
      <c r="S110" s="224">
        <v>1.011860306182181E-2</v>
      </c>
      <c r="T110" s="198">
        <v>393.93939999999998</v>
      </c>
      <c r="U110" s="224">
        <v>2.5124160093485247E-2</v>
      </c>
      <c r="V110" s="199">
        <v>223843</v>
      </c>
      <c r="W110" s="224">
        <v>1.2999999999999999E-2</v>
      </c>
      <c r="X110" s="200">
        <v>2024.85</v>
      </c>
      <c r="Y110" s="199">
        <v>201145</v>
      </c>
      <c r="Z110" s="224">
        <v>1.2E-2</v>
      </c>
      <c r="AA110" s="200">
        <v>2174.5500000000002</v>
      </c>
      <c r="AB110" s="199">
        <v>226934</v>
      </c>
      <c r="AC110" s="224">
        <v>1.2E-2</v>
      </c>
      <c r="AD110" s="200">
        <v>2457.58</v>
      </c>
      <c r="AE110" s="224">
        <v>1.4E-2</v>
      </c>
    </row>
    <row r="111" spans="1:31" x14ac:dyDescent="0.3">
      <c r="A111" s="198" t="s">
        <v>2094</v>
      </c>
      <c r="B111" s="199">
        <v>1105</v>
      </c>
      <c r="C111" s="224">
        <v>7.9085612859821647E-3</v>
      </c>
      <c r="D111" s="198">
        <v>152.12121212121201</v>
      </c>
      <c r="E111" s="199">
        <v>771</v>
      </c>
      <c r="F111" s="224">
        <v>5.0396438913110266E-3</v>
      </c>
      <c r="G111" s="198">
        <v>123.636363636363</v>
      </c>
      <c r="H111" s="199">
        <v>658</v>
      </c>
      <c r="I111" s="224">
        <v>4.0443526577174605E-3</v>
      </c>
      <c r="J111" s="198">
        <v>167.878784</v>
      </c>
      <c r="K111" s="224">
        <v>-0.40452488687782806</v>
      </c>
      <c r="L111" s="199">
        <v>1626</v>
      </c>
      <c r="M111" s="224">
        <v>5.2283798774899921E-3</v>
      </c>
      <c r="N111" s="198">
        <v>180.60606060606</v>
      </c>
      <c r="O111" s="199">
        <v>1423</v>
      </c>
      <c r="P111" s="224">
        <v>4.3477729503137849E-3</v>
      </c>
      <c r="Q111" s="198">
        <v>166.06060606060601</v>
      </c>
      <c r="R111" s="199">
        <v>956</v>
      </c>
      <c r="S111" s="224">
        <v>2.7567354024228127E-3</v>
      </c>
      <c r="T111" s="198">
        <v>200</v>
      </c>
      <c r="U111" s="224">
        <v>-0.41205412054120544</v>
      </c>
      <c r="V111" s="199">
        <v>131211</v>
      </c>
      <c r="W111" s="224">
        <v>8.0000000000000002E-3</v>
      </c>
      <c r="X111" s="200">
        <v>1487.27</v>
      </c>
      <c r="Y111" s="199">
        <v>117517</v>
      </c>
      <c r="Z111" s="224">
        <v>7.0000000000000001E-3</v>
      </c>
      <c r="AA111" s="200">
        <v>1526.06</v>
      </c>
      <c r="AB111" s="199">
        <v>101695</v>
      </c>
      <c r="AC111" s="224">
        <v>5.0000000000000001E-3</v>
      </c>
      <c r="AD111" s="200">
        <v>1772.12</v>
      </c>
      <c r="AE111" s="224">
        <v>-0.22500000000000001</v>
      </c>
    </row>
    <row r="112" spans="1:31" x14ac:dyDescent="0.3">
      <c r="A112" s="198" t="s">
        <v>2095</v>
      </c>
      <c r="B112" s="199">
        <v>4867</v>
      </c>
      <c r="C112" s="224">
        <v>3.4833455003506965E-2</v>
      </c>
      <c r="D112" s="198">
        <v>307.27272727272702</v>
      </c>
      <c r="E112" s="199">
        <v>4117</v>
      </c>
      <c r="F112" s="224">
        <v>2.6910783269166662E-2</v>
      </c>
      <c r="G112" s="198">
        <v>326.06060606060601</v>
      </c>
      <c r="H112" s="199">
        <v>3793</v>
      </c>
      <c r="I112" s="224">
        <v>2.3313418891675271E-2</v>
      </c>
      <c r="J112" s="198">
        <v>335.15152</v>
      </c>
      <c r="K112" s="224">
        <v>-0.22066981713581263</v>
      </c>
      <c r="L112" s="199">
        <v>8029</v>
      </c>
      <c r="M112" s="224">
        <v>2.5817135323719032E-2</v>
      </c>
      <c r="N112" s="198">
        <v>362.42424242424198</v>
      </c>
      <c r="O112" s="199">
        <v>6676</v>
      </c>
      <c r="P112" s="224">
        <v>2.0397563047290814E-2</v>
      </c>
      <c r="Q112" s="198">
        <v>424.84848484848402</v>
      </c>
      <c r="R112" s="199">
        <v>6877</v>
      </c>
      <c r="S112" s="224">
        <v>1.9830616487930632E-2</v>
      </c>
      <c r="T112" s="198">
        <v>504.84848</v>
      </c>
      <c r="U112" s="224">
        <v>-0.1434798854153693</v>
      </c>
      <c r="V112" s="199">
        <v>584235</v>
      </c>
      <c r="W112" s="224">
        <v>3.5000000000000003E-2</v>
      </c>
      <c r="X112" s="200">
        <v>3425.45</v>
      </c>
      <c r="Y112" s="199">
        <v>498562</v>
      </c>
      <c r="Z112" s="224">
        <v>2.9000000000000001E-2</v>
      </c>
      <c r="AA112" s="200">
        <v>3195.76</v>
      </c>
      <c r="AB112" s="199">
        <v>483511</v>
      </c>
      <c r="AC112" s="224">
        <v>2.5999999999999999E-2</v>
      </c>
      <c r="AD112" s="200">
        <v>3525.45</v>
      </c>
      <c r="AE112" s="224">
        <v>-0.17199999999999999</v>
      </c>
    </row>
    <row r="113" spans="1:31" x14ac:dyDescent="0.3">
      <c r="A113" s="198" t="s">
        <v>2096</v>
      </c>
      <c r="B113" s="199">
        <v>2434</v>
      </c>
      <c r="C113" s="224">
        <v>1.7420306036272027E-2</v>
      </c>
      <c r="D113" s="198">
        <v>205.45454545454501</v>
      </c>
      <c r="E113" s="199">
        <v>2757</v>
      </c>
      <c r="F113" s="224">
        <v>1.802113905103048E-2</v>
      </c>
      <c r="G113" s="198">
        <v>249.69696969696901</v>
      </c>
      <c r="H113" s="199">
        <v>2746</v>
      </c>
      <c r="I113" s="224">
        <v>1.6878103948468309E-2</v>
      </c>
      <c r="J113" s="198">
        <v>273.33334400000001</v>
      </c>
      <c r="K113" s="224">
        <v>0.12818405916187345</v>
      </c>
      <c r="L113" s="199">
        <v>5107</v>
      </c>
      <c r="M113" s="224">
        <v>1.6421485875978713E-2</v>
      </c>
      <c r="N113" s="198">
        <v>336.969696969697</v>
      </c>
      <c r="O113" s="199">
        <v>5239</v>
      </c>
      <c r="P113" s="224">
        <v>1.6007015099574085E-2</v>
      </c>
      <c r="Q113" s="198">
        <v>399.39393939393898</v>
      </c>
      <c r="R113" s="199">
        <v>5039</v>
      </c>
      <c r="S113" s="224">
        <v>1.4530533151473382E-2</v>
      </c>
      <c r="T113" s="198">
        <v>360</v>
      </c>
      <c r="U113" s="224">
        <v>-1.3315057763853534E-2</v>
      </c>
      <c r="V113" s="199">
        <v>369445</v>
      </c>
      <c r="W113" s="224">
        <v>2.1999999999999999E-2</v>
      </c>
      <c r="X113" s="200">
        <v>2605.4499999999998</v>
      </c>
      <c r="Y113" s="199">
        <v>371853</v>
      </c>
      <c r="Z113" s="224">
        <v>2.1999999999999999E-2</v>
      </c>
      <c r="AA113" s="200">
        <v>3023.64</v>
      </c>
      <c r="AB113" s="199">
        <v>376451</v>
      </c>
      <c r="AC113" s="224">
        <v>0.02</v>
      </c>
      <c r="AD113" s="200">
        <v>2726.06</v>
      </c>
      <c r="AE113" s="224">
        <v>1.9E-2</v>
      </c>
    </row>
    <row r="114" spans="1:31" x14ac:dyDescent="0.3">
      <c r="A114" s="198" t="s">
        <v>2097</v>
      </c>
      <c r="B114" s="199">
        <v>3868</v>
      </c>
      <c r="C114" s="224">
        <v>2.7683543035456119E-2</v>
      </c>
      <c r="D114" s="198">
        <v>235.75757575757501</v>
      </c>
      <c r="E114" s="199">
        <v>4053</v>
      </c>
      <c r="F114" s="224">
        <v>2.6492447070666135E-2</v>
      </c>
      <c r="G114" s="198">
        <v>329.69696969696901</v>
      </c>
      <c r="H114" s="199">
        <v>4573</v>
      </c>
      <c r="I114" s="224">
        <v>2.8107636327875302E-2</v>
      </c>
      <c r="J114" s="198">
        <v>418.78787199999999</v>
      </c>
      <c r="K114" s="224">
        <v>0.18226473629782833</v>
      </c>
      <c r="L114" s="199">
        <v>8099</v>
      </c>
      <c r="M114" s="224">
        <v>2.6042219328285019E-2</v>
      </c>
      <c r="N114" s="198">
        <v>363.030303030303</v>
      </c>
      <c r="O114" s="199">
        <v>8651</v>
      </c>
      <c r="P114" s="224">
        <v>2.6431893038063637E-2</v>
      </c>
      <c r="Q114" s="198">
        <v>435.75757575757501</v>
      </c>
      <c r="R114" s="199">
        <v>9310</v>
      </c>
      <c r="S114" s="224">
        <v>2.6846450414807935E-2</v>
      </c>
      <c r="T114" s="198">
        <v>604.24243200000001</v>
      </c>
      <c r="U114" s="224">
        <v>0.1495246326707001</v>
      </c>
      <c r="V114" s="199">
        <v>446446</v>
      </c>
      <c r="W114" s="224">
        <v>2.7E-2</v>
      </c>
      <c r="X114" s="200">
        <v>2889.09</v>
      </c>
      <c r="Y114" s="199">
        <v>438847</v>
      </c>
      <c r="Z114" s="224">
        <v>2.5000000000000001E-2</v>
      </c>
      <c r="AA114" s="200">
        <v>2839.39</v>
      </c>
      <c r="AB114" s="199">
        <v>435655</v>
      </c>
      <c r="AC114" s="224">
        <v>2.3E-2</v>
      </c>
      <c r="AD114" s="200">
        <v>3365.45</v>
      </c>
      <c r="AE114" s="224">
        <v>-2.4E-2</v>
      </c>
    </row>
    <row r="115" spans="1:31" x14ac:dyDescent="0.3">
      <c r="A115" s="198" t="s">
        <v>2098</v>
      </c>
      <c r="B115" s="199">
        <v>1620</v>
      </c>
      <c r="C115" s="224">
        <v>1.159445184008245E-2</v>
      </c>
      <c r="D115" s="198">
        <v>224.24242424242399</v>
      </c>
      <c r="E115" s="199">
        <v>2182</v>
      </c>
      <c r="F115" s="224">
        <v>1.4262649767627315E-2</v>
      </c>
      <c r="G115" s="198">
        <v>258.18181818181802</v>
      </c>
      <c r="H115" s="199">
        <v>2196</v>
      </c>
      <c r="I115" s="224">
        <v>1.3497566012686237E-2</v>
      </c>
      <c r="J115" s="198">
        <v>301.21212800000001</v>
      </c>
      <c r="K115" s="224">
        <v>0.35555555555555557</v>
      </c>
      <c r="L115" s="199">
        <v>3513</v>
      </c>
      <c r="M115" s="224">
        <v>1.1296001543433173E-2</v>
      </c>
      <c r="N115" s="198">
        <v>348.48484848484799</v>
      </c>
      <c r="O115" s="199">
        <v>4532</v>
      </c>
      <c r="P115" s="224">
        <v>1.3846877730725281E-2</v>
      </c>
      <c r="Q115" s="198">
        <v>318.18181818181802</v>
      </c>
      <c r="R115" s="199">
        <v>4113</v>
      </c>
      <c r="S115" s="224">
        <v>1.1860306182180994E-2</v>
      </c>
      <c r="T115" s="198">
        <v>391.51513699999998</v>
      </c>
      <c r="U115" s="224">
        <v>0.17079419299743809</v>
      </c>
      <c r="V115" s="199">
        <v>223486</v>
      </c>
      <c r="W115" s="224">
        <v>1.2999999999999999E-2</v>
      </c>
      <c r="X115" s="200">
        <v>2207.88</v>
      </c>
      <c r="Y115" s="199">
        <v>263041</v>
      </c>
      <c r="Z115" s="224">
        <v>1.4999999999999999E-2</v>
      </c>
      <c r="AA115" s="200">
        <v>2337.58</v>
      </c>
      <c r="AB115" s="199">
        <v>275603</v>
      </c>
      <c r="AC115" s="224">
        <v>1.4999999999999999E-2</v>
      </c>
      <c r="AD115" s="200">
        <v>2323.64</v>
      </c>
      <c r="AE115" s="224">
        <v>0.23300000000000001</v>
      </c>
    </row>
    <row r="116" spans="1:31" x14ac:dyDescent="0.3">
      <c r="A116" s="198" t="s">
        <v>2099</v>
      </c>
      <c r="B116" s="199">
        <v>1206</v>
      </c>
      <c r="C116" s="224">
        <v>8.6314252587280458E-3</v>
      </c>
      <c r="D116" s="198">
        <v>161.81818181818099</v>
      </c>
      <c r="E116" s="199">
        <v>986</v>
      </c>
      <c r="F116" s="224">
        <v>6.4449920581487316E-3</v>
      </c>
      <c r="G116" s="198">
        <v>156.363636363636</v>
      </c>
      <c r="H116" s="199">
        <v>1120</v>
      </c>
      <c r="I116" s="224">
        <v>6.8840045237744014E-3</v>
      </c>
      <c r="J116" s="198">
        <v>186.060608</v>
      </c>
      <c r="K116" s="224">
        <v>-7.1310116086235484E-2</v>
      </c>
      <c r="L116" s="199">
        <v>2131</v>
      </c>
      <c r="M116" s="224">
        <v>6.8522001961446328E-3</v>
      </c>
      <c r="N116" s="198">
        <v>220.60606060606</v>
      </c>
      <c r="O116" s="199">
        <v>1839</v>
      </c>
      <c r="P116" s="224">
        <v>5.6188014445727697E-3</v>
      </c>
      <c r="Q116" s="198">
        <v>197.575757575757</v>
      </c>
      <c r="R116" s="199">
        <v>2337</v>
      </c>
      <c r="S116" s="224">
        <v>6.7390069408599512E-3</v>
      </c>
      <c r="T116" s="198">
        <v>235.15152</v>
      </c>
      <c r="U116" s="224">
        <v>9.6668230877522285E-2</v>
      </c>
      <c r="V116" s="199">
        <v>117257</v>
      </c>
      <c r="W116" s="224">
        <v>7.0000000000000001E-3</v>
      </c>
      <c r="X116" s="200">
        <v>1587.88</v>
      </c>
      <c r="Y116" s="199">
        <v>113017</v>
      </c>
      <c r="Z116" s="224">
        <v>7.0000000000000001E-3</v>
      </c>
      <c r="AA116" s="200">
        <v>1380.61</v>
      </c>
      <c r="AB116" s="199">
        <v>115194</v>
      </c>
      <c r="AC116" s="224">
        <v>6.0000000000000001E-3</v>
      </c>
      <c r="AD116" s="200">
        <v>1733.33</v>
      </c>
      <c r="AE116" s="224">
        <v>-1.7999999999999999E-2</v>
      </c>
    </row>
    <row r="117" spans="1:31" x14ac:dyDescent="0.3">
      <c r="A117" s="198" t="s">
        <v>2100</v>
      </c>
      <c r="B117" s="199">
        <v>1871</v>
      </c>
      <c r="C117" s="224">
        <v>1.3390876168391521E-2</v>
      </c>
      <c r="D117" s="198">
        <v>173.939393939393</v>
      </c>
      <c r="E117" s="199">
        <v>1687</v>
      </c>
      <c r="F117" s="224">
        <v>1.1027080732349807E-2</v>
      </c>
      <c r="G117" s="198">
        <v>190.30303030303</v>
      </c>
      <c r="H117" s="199">
        <v>1673</v>
      </c>
      <c r="I117" s="224">
        <v>1.0282981757388012E-2</v>
      </c>
      <c r="J117" s="198">
        <v>248.484848</v>
      </c>
      <c r="K117" s="224">
        <v>-0.10582576162479958</v>
      </c>
      <c r="L117" s="199">
        <v>4553</v>
      </c>
      <c r="M117" s="224">
        <v>1.464010675412788E-2</v>
      </c>
      <c r="N117" s="198">
        <v>295.75757575757501</v>
      </c>
      <c r="O117" s="199">
        <v>3699</v>
      </c>
      <c r="P117" s="224">
        <v>1.1301765385249959E-2</v>
      </c>
      <c r="Q117" s="198">
        <v>290.90909090909003</v>
      </c>
      <c r="R117" s="199">
        <v>3470</v>
      </c>
      <c r="S117" s="224">
        <v>1.0006142098752261E-2</v>
      </c>
      <c r="T117" s="198">
        <v>306.66665599999999</v>
      </c>
      <c r="U117" s="224">
        <v>-0.23786514386119043</v>
      </c>
      <c r="V117" s="199">
        <v>164264</v>
      </c>
      <c r="W117" s="224">
        <v>0.01</v>
      </c>
      <c r="X117" s="200">
        <v>1789.09</v>
      </c>
      <c r="Y117" s="199">
        <v>155203</v>
      </c>
      <c r="Z117" s="224">
        <v>8.9999999999999993E-3</v>
      </c>
      <c r="AA117" s="200">
        <v>1681.21</v>
      </c>
      <c r="AB117" s="199">
        <v>154357</v>
      </c>
      <c r="AC117" s="224">
        <v>8.0000000000000002E-3</v>
      </c>
      <c r="AD117" s="200">
        <v>1940.61</v>
      </c>
      <c r="AE117" s="224">
        <v>-0.06</v>
      </c>
    </row>
    <row r="118" spans="1:31" x14ac:dyDescent="0.3">
      <c r="A118" s="198" t="s">
        <v>2104</v>
      </c>
      <c r="B118" s="199">
        <v>18249</v>
      </c>
      <c r="C118" s="224">
        <v>0.13060935285781766</v>
      </c>
      <c r="D118" s="198">
        <v>679.39393939393904</v>
      </c>
      <c r="E118" s="199">
        <v>21381</v>
      </c>
      <c r="F118" s="224">
        <v>0.13975697281468361</v>
      </c>
      <c r="G118" s="198">
        <v>786.66666666666595</v>
      </c>
      <c r="H118" s="199">
        <v>21020</v>
      </c>
      <c r="I118" s="224">
        <v>0.12919801347298029</v>
      </c>
      <c r="J118" s="198">
        <v>861.81820000000005</v>
      </c>
      <c r="K118" s="224">
        <v>0.15184393665406323</v>
      </c>
      <c r="L118" s="199">
        <v>61927</v>
      </c>
      <c r="M118" s="224">
        <v>0.19912538786797215</v>
      </c>
      <c r="N118" s="200">
        <v>1019.3939393939301</v>
      </c>
      <c r="O118" s="199">
        <v>67923</v>
      </c>
      <c r="P118" s="224">
        <v>0.20752901061431006</v>
      </c>
      <c r="Q118" s="200">
        <v>1261.8181818181799</v>
      </c>
      <c r="R118" s="199">
        <v>67998</v>
      </c>
      <c r="S118" s="224">
        <v>0.19608001453341675</v>
      </c>
      <c r="T118" s="200">
        <v>1703.63635</v>
      </c>
      <c r="U118" s="224">
        <v>9.8034782889531227E-2</v>
      </c>
      <c r="V118" s="199">
        <v>1651688</v>
      </c>
      <c r="W118" s="224">
        <v>9.9000000000000005E-2</v>
      </c>
      <c r="X118" s="200">
        <v>6668.48</v>
      </c>
      <c r="Y118" s="199">
        <v>1580821</v>
      </c>
      <c r="Z118" s="224">
        <v>9.1999999999999998E-2</v>
      </c>
      <c r="AA118" s="200">
        <v>5353.33</v>
      </c>
      <c r="AB118" s="199">
        <v>1638447</v>
      </c>
      <c r="AC118" s="224">
        <v>8.7999999999999995E-2</v>
      </c>
      <c r="AD118" s="200">
        <v>8031.52</v>
      </c>
      <c r="AE118" s="224">
        <v>-8.0000000000000002E-3</v>
      </c>
    </row>
    <row r="119" spans="1:31" x14ac:dyDescent="0.3">
      <c r="A119" s="198" t="s">
        <v>2088</v>
      </c>
      <c r="B119" s="199">
        <v>6011</v>
      </c>
      <c r="C119" s="224">
        <v>4.3021141981935559E-2</v>
      </c>
      <c r="D119" s="198">
        <v>436.969696969697</v>
      </c>
      <c r="E119" s="199">
        <v>8684</v>
      </c>
      <c r="F119" s="224">
        <v>5.6762992934040149E-2</v>
      </c>
      <c r="G119" s="198">
        <v>511.51515151515099</v>
      </c>
      <c r="H119" s="199">
        <v>7783</v>
      </c>
      <c r="I119" s="224">
        <v>4.7837685007621575E-2</v>
      </c>
      <c r="J119" s="198">
        <v>622.42425500000002</v>
      </c>
      <c r="K119" s="224">
        <v>0.29479287972051238</v>
      </c>
      <c r="L119" s="199">
        <v>30854</v>
      </c>
      <c r="M119" s="224">
        <v>9.921059824112928E-2</v>
      </c>
      <c r="N119" s="198">
        <v>843.030303030303</v>
      </c>
      <c r="O119" s="199">
        <v>38748</v>
      </c>
      <c r="P119" s="224">
        <v>0.11838897138352673</v>
      </c>
      <c r="Q119" s="198">
        <v>1102.42424242424</v>
      </c>
      <c r="R119" s="199">
        <v>35974</v>
      </c>
      <c r="S119" s="224">
        <v>0.1037351457811279</v>
      </c>
      <c r="T119" s="198">
        <v>1283.63635</v>
      </c>
      <c r="U119" s="224">
        <v>0.16594282751020936</v>
      </c>
      <c r="V119" s="199">
        <v>238991</v>
      </c>
      <c r="W119" s="224">
        <v>1.4E-2</v>
      </c>
      <c r="X119" s="200">
        <v>2860</v>
      </c>
      <c r="Y119" s="199">
        <v>285829</v>
      </c>
      <c r="Z119" s="224">
        <v>1.7000000000000001E-2</v>
      </c>
      <c r="AA119" s="200">
        <v>2776.36</v>
      </c>
      <c r="AB119" s="199">
        <v>266498</v>
      </c>
      <c r="AC119" s="224">
        <v>1.4E-2</v>
      </c>
      <c r="AD119" s="200">
        <v>3564.24</v>
      </c>
      <c r="AE119" s="224">
        <v>0.115</v>
      </c>
    </row>
    <row r="120" spans="1:31" x14ac:dyDescent="0.3">
      <c r="A120" s="198" t="s">
        <v>2089</v>
      </c>
      <c r="B120" s="199">
        <v>6882</v>
      </c>
      <c r="C120" s="224">
        <v>4.9254949113239146E-2</v>
      </c>
      <c r="D120" s="198">
        <v>404.24242424242402</v>
      </c>
      <c r="E120" s="199">
        <v>6982</v>
      </c>
      <c r="F120" s="224">
        <v>4.5637864655166782E-2</v>
      </c>
      <c r="G120" s="198">
        <v>466.666666666666</v>
      </c>
      <c r="H120" s="199">
        <v>7886</v>
      </c>
      <c r="I120" s="224">
        <v>4.8470767566504404E-2</v>
      </c>
      <c r="J120" s="198">
        <v>582.42425500000002</v>
      </c>
      <c r="K120" s="224">
        <v>0.14588782330717814</v>
      </c>
      <c r="L120" s="199">
        <v>16410</v>
      </c>
      <c r="M120" s="224">
        <v>5.2766121641827042E-2</v>
      </c>
      <c r="N120" s="198">
        <v>604.84848484848396</v>
      </c>
      <c r="O120" s="199">
        <v>14677</v>
      </c>
      <c r="P120" s="224">
        <v>4.484347406307479E-2</v>
      </c>
      <c r="Q120" s="198">
        <v>669.69696969696895</v>
      </c>
      <c r="R120" s="199">
        <v>18132</v>
      </c>
      <c r="S120" s="224">
        <v>5.2285696984027658E-2</v>
      </c>
      <c r="T120" s="198">
        <v>873.93939999999998</v>
      </c>
      <c r="U120" s="224">
        <v>0.10493601462522852</v>
      </c>
      <c r="V120" s="199">
        <v>830417</v>
      </c>
      <c r="W120" s="224">
        <v>0.05</v>
      </c>
      <c r="X120" s="200">
        <v>4772.12</v>
      </c>
      <c r="Y120" s="199">
        <v>740502</v>
      </c>
      <c r="Z120" s="224">
        <v>4.2999999999999997E-2</v>
      </c>
      <c r="AA120" s="200">
        <v>4268.4799999999996</v>
      </c>
      <c r="AB120" s="199">
        <v>825887</v>
      </c>
      <c r="AC120" s="224">
        <v>4.3999999999999997E-2</v>
      </c>
      <c r="AD120" s="200">
        <v>5536.97</v>
      </c>
      <c r="AE120" s="224">
        <v>-5.0000000000000001E-3</v>
      </c>
    </row>
    <row r="121" spans="1:31" x14ac:dyDescent="0.3">
      <c r="A121" s="198" t="s">
        <v>2090</v>
      </c>
      <c r="B121" s="199">
        <v>461</v>
      </c>
      <c r="C121" s="224">
        <v>3.2994088260975365E-3</v>
      </c>
      <c r="D121" s="198">
        <v>92.727272727272705</v>
      </c>
      <c r="E121" s="198">
        <v>853</v>
      </c>
      <c r="F121" s="224">
        <v>5.5756371456398253E-3</v>
      </c>
      <c r="G121" s="198">
        <v>144.84848484848399</v>
      </c>
      <c r="H121" s="199">
        <v>804</v>
      </c>
      <c r="I121" s="224">
        <v>4.9417318188523379E-3</v>
      </c>
      <c r="J121" s="198">
        <v>147.27271999999999</v>
      </c>
      <c r="K121" s="224">
        <v>0.7440347071583514</v>
      </c>
      <c r="L121" s="199">
        <v>1784</v>
      </c>
      <c r="M121" s="224">
        <v>5.736426630653226E-3</v>
      </c>
      <c r="N121" s="198">
        <v>196.363636363636</v>
      </c>
      <c r="O121" s="199">
        <v>2365</v>
      </c>
      <c r="P121" s="224">
        <v>7.2259192041406201E-3</v>
      </c>
      <c r="Q121" s="198">
        <v>225.45454545454501</v>
      </c>
      <c r="R121" s="199">
        <v>2110</v>
      </c>
      <c r="S121" s="224">
        <v>6.0844264635064177E-3</v>
      </c>
      <c r="T121" s="198">
        <v>229.69697600000001</v>
      </c>
      <c r="U121" s="224">
        <v>0.18273542600896861</v>
      </c>
      <c r="V121" s="199">
        <v>87379</v>
      </c>
      <c r="W121" s="224">
        <v>5.0000000000000001E-3</v>
      </c>
      <c r="X121" s="200">
        <v>1450.91</v>
      </c>
      <c r="Y121" s="199">
        <v>78954</v>
      </c>
      <c r="Z121" s="224">
        <v>5.0000000000000001E-3</v>
      </c>
      <c r="AA121" s="200">
        <v>1264.8499999999999</v>
      </c>
      <c r="AB121" s="199">
        <v>78098</v>
      </c>
      <c r="AC121" s="224">
        <v>4.0000000000000001E-3</v>
      </c>
      <c r="AD121" s="200">
        <v>1416.97</v>
      </c>
      <c r="AE121" s="224">
        <v>-0.106</v>
      </c>
    </row>
    <row r="122" spans="1:31" x14ac:dyDescent="0.3">
      <c r="A122" s="198" t="s">
        <v>2091</v>
      </c>
      <c r="B122" s="198">
        <v>556</v>
      </c>
      <c r="C122" s="224">
        <v>3.9793303846208904E-3</v>
      </c>
      <c r="D122" s="198">
        <v>109.09090909090899</v>
      </c>
      <c r="E122" s="198">
        <v>486</v>
      </c>
      <c r="F122" s="224">
        <v>3.1767405073633709E-3</v>
      </c>
      <c r="G122" s="198">
        <v>98.181818181818201</v>
      </c>
      <c r="H122" s="198">
        <v>537</v>
      </c>
      <c r="I122" s="224">
        <v>3.3006343118454047E-3</v>
      </c>
      <c r="J122" s="198">
        <v>190.30302399999999</v>
      </c>
      <c r="K122" s="224">
        <v>-3.41726618705036E-2</v>
      </c>
      <c r="L122" s="199">
        <v>1503</v>
      </c>
      <c r="M122" s="224">
        <v>4.8328751266097526E-3</v>
      </c>
      <c r="N122" s="198">
        <v>195.15151515151501</v>
      </c>
      <c r="O122" s="199">
        <v>1298</v>
      </c>
      <c r="P122" s="224">
        <v>3.9658533306446194E-3</v>
      </c>
      <c r="Q122" s="198">
        <v>172.12121212121201</v>
      </c>
      <c r="R122" s="199">
        <v>1373</v>
      </c>
      <c r="S122" s="224">
        <v>3.9592026229356928E-3</v>
      </c>
      <c r="T122" s="198">
        <v>229.69697600000001</v>
      </c>
      <c r="U122" s="224">
        <v>-8.6493679308050561E-2</v>
      </c>
      <c r="V122" s="199">
        <v>29449</v>
      </c>
      <c r="W122" s="224">
        <v>2E-3</v>
      </c>
      <c r="X122" s="198">
        <v>895.15</v>
      </c>
      <c r="Y122" s="199">
        <v>24260</v>
      </c>
      <c r="Z122" s="224">
        <v>1E-3</v>
      </c>
      <c r="AA122" s="198">
        <v>640</v>
      </c>
      <c r="AB122" s="199">
        <v>24769</v>
      </c>
      <c r="AC122" s="224">
        <v>1E-3</v>
      </c>
      <c r="AD122" s="200">
        <v>1097.58</v>
      </c>
      <c r="AE122" s="224">
        <v>-0.159</v>
      </c>
    </row>
    <row r="123" spans="1:31" x14ac:dyDescent="0.3">
      <c r="A123" s="198" t="s">
        <v>2092</v>
      </c>
      <c r="B123" s="198">
        <v>798</v>
      </c>
      <c r="C123" s="224">
        <v>5.7113410915961699E-3</v>
      </c>
      <c r="D123" s="198">
        <v>124.84848484848401</v>
      </c>
      <c r="E123" s="198">
        <v>1063</v>
      </c>
      <c r="F123" s="224">
        <v>6.9483027969696768E-3</v>
      </c>
      <c r="G123" s="198">
        <v>147.87878787878699</v>
      </c>
      <c r="H123" s="198">
        <v>717</v>
      </c>
      <c r="I123" s="224">
        <v>4.4069921817377197E-3</v>
      </c>
      <c r="J123" s="198">
        <v>137.57576</v>
      </c>
      <c r="K123" s="224">
        <v>-0.10150375939849623</v>
      </c>
      <c r="L123" s="199">
        <v>1692</v>
      </c>
      <c r="M123" s="224">
        <v>5.4406019389379254E-3</v>
      </c>
      <c r="N123" s="198">
        <v>188.48484848484799</v>
      </c>
      <c r="O123" s="199">
        <v>2013</v>
      </c>
      <c r="P123" s="224">
        <v>6.1504335551522482E-3</v>
      </c>
      <c r="Q123" s="198">
        <v>225.45454545454501</v>
      </c>
      <c r="R123" s="199">
        <v>1497</v>
      </c>
      <c r="S123" s="224">
        <v>4.3167708132081078E-3</v>
      </c>
      <c r="T123" s="198">
        <v>213.939392</v>
      </c>
      <c r="U123" s="224">
        <v>-0.11524822695035461</v>
      </c>
      <c r="V123" s="199">
        <v>74603</v>
      </c>
      <c r="W123" s="224">
        <v>4.0000000000000001E-3</v>
      </c>
      <c r="X123" s="200">
        <v>1427.27</v>
      </c>
      <c r="Y123" s="199">
        <v>65855</v>
      </c>
      <c r="Z123" s="224">
        <v>4.0000000000000001E-3</v>
      </c>
      <c r="AA123" s="200">
        <v>1171.52</v>
      </c>
      <c r="AB123" s="199">
        <v>67425</v>
      </c>
      <c r="AC123" s="224">
        <v>4.0000000000000001E-3</v>
      </c>
      <c r="AD123" s="200">
        <v>1469.09</v>
      </c>
      <c r="AE123" s="224">
        <v>-9.6000000000000002E-2</v>
      </c>
    </row>
    <row r="124" spans="1:31" x14ac:dyDescent="0.3">
      <c r="A124" s="198" t="s">
        <v>2093</v>
      </c>
      <c r="B124" s="198">
        <v>678</v>
      </c>
      <c r="C124" s="224">
        <v>4.8524928071456176E-3</v>
      </c>
      <c r="D124" s="198">
        <v>123.030303030303</v>
      </c>
      <c r="E124" s="198">
        <v>745</v>
      </c>
      <c r="F124" s="224">
        <v>4.869694810670188E-3</v>
      </c>
      <c r="G124" s="198">
        <v>138.78787878787799</v>
      </c>
      <c r="H124" s="198">
        <v>775</v>
      </c>
      <c r="I124" s="224">
        <v>4.7634852731474652E-3</v>
      </c>
      <c r="J124" s="198">
        <v>154.545456</v>
      </c>
      <c r="K124" s="224">
        <v>0.14306784660766961</v>
      </c>
      <c r="L124" s="199">
        <v>1868</v>
      </c>
      <c r="M124" s="224">
        <v>6.0065274361324134E-3</v>
      </c>
      <c r="N124" s="198">
        <v>198.78787878787799</v>
      </c>
      <c r="O124" s="199">
        <v>1771</v>
      </c>
      <c r="P124" s="224">
        <v>5.4110371714727427E-3</v>
      </c>
      <c r="Q124" s="198">
        <v>225.45454545454501</v>
      </c>
      <c r="R124" s="199">
        <v>1975</v>
      </c>
      <c r="S124" s="224">
        <v>5.6951385144195137E-3</v>
      </c>
      <c r="T124" s="198">
        <v>229.69697600000001</v>
      </c>
      <c r="U124" s="224">
        <v>5.7280513918629553E-2</v>
      </c>
      <c r="V124" s="199">
        <v>60444</v>
      </c>
      <c r="W124" s="224">
        <v>4.0000000000000001E-3</v>
      </c>
      <c r="X124" s="200">
        <v>1027.27</v>
      </c>
      <c r="Y124" s="199">
        <v>59722</v>
      </c>
      <c r="Z124" s="224">
        <v>3.0000000000000001E-3</v>
      </c>
      <c r="AA124" s="200">
        <v>1058.79</v>
      </c>
      <c r="AB124" s="199">
        <v>62110</v>
      </c>
      <c r="AC124" s="224">
        <v>3.0000000000000001E-3</v>
      </c>
      <c r="AD124" s="200">
        <v>1153.94</v>
      </c>
      <c r="AE124" s="224">
        <v>2.8000000000000001E-2</v>
      </c>
    </row>
    <row r="125" spans="1:31" x14ac:dyDescent="0.3">
      <c r="A125" s="198" t="s">
        <v>2094</v>
      </c>
      <c r="B125" s="198">
        <v>491</v>
      </c>
      <c r="C125" s="224">
        <v>3.5141208972101746E-3</v>
      </c>
      <c r="D125" s="198">
        <v>109.69696969696901</v>
      </c>
      <c r="E125" s="198">
        <v>264</v>
      </c>
      <c r="F125" s="224">
        <v>1.7256368188146706E-3</v>
      </c>
      <c r="G125" s="198">
        <v>60.606060606060602</v>
      </c>
      <c r="H125" s="198">
        <v>305</v>
      </c>
      <c r="I125" s="224">
        <v>1.8746619462064217E-3</v>
      </c>
      <c r="J125" s="198">
        <v>84.848489999999998</v>
      </c>
      <c r="K125" s="224">
        <v>-0.37881873727087578</v>
      </c>
      <c r="L125" s="198">
        <v>669</v>
      </c>
      <c r="M125" s="224">
        <v>2.1511599864949596E-3</v>
      </c>
      <c r="N125" s="198">
        <v>120</v>
      </c>
      <c r="O125" s="198">
        <v>437</v>
      </c>
      <c r="P125" s="224">
        <v>1.3351909903634041E-3</v>
      </c>
      <c r="Q125" s="198">
        <v>75.151515151515099</v>
      </c>
      <c r="R125" s="198">
        <v>364</v>
      </c>
      <c r="S125" s="224">
        <v>1.049635655315799E-3</v>
      </c>
      <c r="T125" s="198">
        <v>86.666664100000006</v>
      </c>
      <c r="U125" s="224">
        <v>-0.45590433482810166</v>
      </c>
      <c r="V125" s="199">
        <v>42500</v>
      </c>
      <c r="W125" s="224">
        <v>3.0000000000000001E-3</v>
      </c>
      <c r="X125" s="198">
        <v>889.7</v>
      </c>
      <c r="Y125" s="199">
        <v>37529</v>
      </c>
      <c r="Z125" s="224">
        <v>2E-3</v>
      </c>
      <c r="AA125" s="198">
        <v>844.24</v>
      </c>
      <c r="AB125" s="199">
        <v>31446</v>
      </c>
      <c r="AC125" s="224">
        <v>2E-3</v>
      </c>
      <c r="AD125" s="198">
        <v>792.73</v>
      </c>
      <c r="AE125" s="224">
        <v>-0.26</v>
      </c>
    </row>
    <row r="126" spans="1:31" x14ac:dyDescent="0.3">
      <c r="A126" s="198" t="s">
        <v>2095</v>
      </c>
      <c r="B126" s="198">
        <v>122</v>
      </c>
      <c r="C126" s="224">
        <v>8.7316242252472769E-4</v>
      </c>
      <c r="D126" s="198">
        <v>41.818181818181799</v>
      </c>
      <c r="E126" s="198">
        <v>155</v>
      </c>
      <c r="F126" s="224">
        <v>1.0131579807434619E-3</v>
      </c>
      <c r="G126" s="198">
        <v>67.878787878787804</v>
      </c>
      <c r="H126" s="198">
        <v>72</v>
      </c>
      <c r="I126" s="224">
        <v>4.4254314795692579E-4</v>
      </c>
      <c r="J126" s="198">
        <v>40.606059999999999</v>
      </c>
      <c r="K126" s="224">
        <v>-0.4098360655737705</v>
      </c>
      <c r="L126" s="198">
        <v>378</v>
      </c>
      <c r="M126" s="224">
        <v>1.2154536246563449E-3</v>
      </c>
      <c r="N126" s="198">
        <v>93.939393939393895</v>
      </c>
      <c r="O126" s="198">
        <v>259</v>
      </c>
      <c r="P126" s="224">
        <v>7.9133745195451182E-4</v>
      </c>
      <c r="Q126" s="198">
        <v>78.787878787878796</v>
      </c>
      <c r="R126" s="198">
        <v>228</v>
      </c>
      <c r="S126" s="224">
        <v>6.5746409179121479E-4</v>
      </c>
      <c r="T126" s="198">
        <v>55.151516000000001</v>
      </c>
      <c r="U126" s="224">
        <v>-0.3968253968253968</v>
      </c>
      <c r="V126" s="199">
        <v>22107</v>
      </c>
      <c r="W126" s="224">
        <v>1E-3</v>
      </c>
      <c r="X126" s="198">
        <v>696.36</v>
      </c>
      <c r="Y126" s="199">
        <v>21671</v>
      </c>
      <c r="Z126" s="224">
        <v>1E-3</v>
      </c>
      <c r="AA126" s="198">
        <v>778.79</v>
      </c>
      <c r="AB126" s="199">
        <v>22297</v>
      </c>
      <c r="AC126" s="224">
        <v>1E-3</v>
      </c>
      <c r="AD126" s="198">
        <v>876.97</v>
      </c>
      <c r="AE126" s="224">
        <v>8.9999999999999993E-3</v>
      </c>
    </row>
    <row r="127" spans="1:31" x14ac:dyDescent="0.3">
      <c r="A127" s="198" t="s">
        <v>2096</v>
      </c>
      <c r="B127" s="198">
        <v>715</v>
      </c>
      <c r="C127" s="224">
        <v>5.1173043615178708E-3</v>
      </c>
      <c r="D127" s="198">
        <v>121.818181818181</v>
      </c>
      <c r="E127" s="198">
        <v>345</v>
      </c>
      <c r="F127" s="224">
        <v>2.2550935700418988E-3</v>
      </c>
      <c r="G127" s="198">
        <v>78.787878787878796</v>
      </c>
      <c r="H127" s="198">
        <v>469</v>
      </c>
      <c r="I127" s="224">
        <v>2.8826768943305305E-3</v>
      </c>
      <c r="J127" s="198">
        <v>115.757576</v>
      </c>
      <c r="K127" s="224">
        <v>-0.34405594405594403</v>
      </c>
      <c r="L127" s="198">
        <v>1895</v>
      </c>
      <c r="M127" s="224">
        <v>6.0933455521792954E-3</v>
      </c>
      <c r="N127" s="198">
        <v>195.15151515151501</v>
      </c>
      <c r="O127" s="199">
        <v>1132</v>
      </c>
      <c r="P127" s="224">
        <v>3.4586640757239668E-3</v>
      </c>
      <c r="Q127" s="198">
        <v>125.454545454545</v>
      </c>
      <c r="R127" s="199">
        <v>1396</v>
      </c>
      <c r="S127" s="224">
        <v>4.02552575500235E-3</v>
      </c>
      <c r="T127" s="198">
        <v>198.18182400000001</v>
      </c>
      <c r="U127" s="224">
        <v>-0.26332453825857521</v>
      </c>
      <c r="V127" s="199">
        <v>56377</v>
      </c>
      <c r="W127" s="224">
        <v>3.0000000000000001E-3</v>
      </c>
      <c r="X127" s="200">
        <v>1084.8499999999999</v>
      </c>
      <c r="Y127" s="199">
        <v>55549</v>
      </c>
      <c r="Z127" s="224">
        <v>3.0000000000000001E-3</v>
      </c>
      <c r="AA127" s="198">
        <v>988</v>
      </c>
      <c r="AB127" s="199">
        <v>55163</v>
      </c>
      <c r="AC127" s="224">
        <v>3.0000000000000001E-3</v>
      </c>
      <c r="AD127" s="200">
        <v>1267.8800000000001</v>
      </c>
      <c r="AE127" s="224">
        <v>-2.1999999999999999E-2</v>
      </c>
    </row>
    <row r="128" spans="1:31" x14ac:dyDescent="0.3">
      <c r="A128" s="198" t="s">
        <v>2097</v>
      </c>
      <c r="B128" s="198">
        <v>247</v>
      </c>
      <c r="C128" s="224">
        <v>1.7677960521607192E-3</v>
      </c>
      <c r="D128" s="198">
        <v>50.303030303030297</v>
      </c>
      <c r="E128" s="198">
        <v>141</v>
      </c>
      <c r="F128" s="224">
        <v>9.2164693732147177E-4</v>
      </c>
      <c r="G128" s="198">
        <v>47.878787878787797</v>
      </c>
      <c r="H128" s="198">
        <v>339</v>
      </c>
      <c r="I128" s="224">
        <v>2.0836406549638591E-3</v>
      </c>
      <c r="J128" s="198">
        <v>96.969695999999999</v>
      </c>
      <c r="K128" s="224">
        <v>0.37246963562753038</v>
      </c>
      <c r="L128" s="198">
        <v>645</v>
      </c>
      <c r="M128" s="224">
        <v>2.0739883277866205E-3</v>
      </c>
      <c r="N128" s="198">
        <v>103.636363636363</v>
      </c>
      <c r="O128" s="198">
        <v>340</v>
      </c>
      <c r="P128" s="224">
        <v>1.0388213655001313E-3</v>
      </c>
      <c r="Q128" s="198">
        <v>69.090909090909093</v>
      </c>
      <c r="R128" s="198">
        <v>681</v>
      </c>
      <c r="S128" s="224">
        <v>1.9637414320606019E-3</v>
      </c>
      <c r="T128" s="198">
        <v>142.42424</v>
      </c>
      <c r="U128" s="224">
        <v>5.5813953488372092E-2</v>
      </c>
      <c r="V128" s="199">
        <v>27552</v>
      </c>
      <c r="W128" s="224">
        <v>2E-3</v>
      </c>
      <c r="X128" s="198">
        <v>729.09</v>
      </c>
      <c r="Y128" s="199">
        <v>26751</v>
      </c>
      <c r="Z128" s="224">
        <v>2E-3</v>
      </c>
      <c r="AA128" s="198">
        <v>681.21</v>
      </c>
      <c r="AB128" s="199">
        <v>27384</v>
      </c>
      <c r="AC128" s="224">
        <v>1E-3</v>
      </c>
      <c r="AD128" s="198">
        <v>712.12</v>
      </c>
      <c r="AE128" s="224">
        <v>-6.0000000000000001E-3</v>
      </c>
    </row>
    <row r="129" spans="1:31" x14ac:dyDescent="0.3">
      <c r="A129" s="198" t="s">
        <v>2098</v>
      </c>
      <c r="B129" s="198">
        <v>59</v>
      </c>
      <c r="C129" s="224">
        <v>4.2226707318818797E-4</v>
      </c>
      <c r="D129" s="198">
        <v>27.878787878787801</v>
      </c>
      <c r="E129" s="198">
        <v>86</v>
      </c>
      <c r="F129" s="224">
        <v>5.6213926673508207E-4</v>
      </c>
      <c r="G129" s="198">
        <v>37.5757575757575</v>
      </c>
      <c r="H129" s="198">
        <v>44</v>
      </c>
      <c r="I129" s="224">
        <v>2.7044303486256578E-4</v>
      </c>
      <c r="J129" s="198">
        <v>28.484848</v>
      </c>
      <c r="K129" s="224">
        <v>-0.25423728813559321</v>
      </c>
      <c r="L129" s="198">
        <v>370</v>
      </c>
      <c r="M129" s="224">
        <v>1.1897297384202319E-3</v>
      </c>
      <c r="N129" s="198">
        <v>107.87878787878699</v>
      </c>
      <c r="O129" s="198">
        <v>371</v>
      </c>
      <c r="P129" s="224">
        <v>1.1335374311780846E-3</v>
      </c>
      <c r="Q129" s="198">
        <v>98.181818181818201</v>
      </c>
      <c r="R129" s="198">
        <v>318</v>
      </c>
      <c r="S129" s="224">
        <v>9.1698939118248376E-4</v>
      </c>
      <c r="T129" s="198">
        <v>109.090912</v>
      </c>
      <c r="U129" s="224">
        <v>-0.14054054054054055</v>
      </c>
      <c r="V129" s="199">
        <v>16998</v>
      </c>
      <c r="W129" s="224">
        <v>1E-3</v>
      </c>
      <c r="X129" s="198">
        <v>618.17999999999995</v>
      </c>
      <c r="Y129" s="199">
        <v>17594</v>
      </c>
      <c r="Z129" s="224">
        <v>1E-3</v>
      </c>
      <c r="AA129" s="198">
        <v>607</v>
      </c>
      <c r="AB129" s="199">
        <v>19005</v>
      </c>
      <c r="AC129" s="224">
        <v>1E-3</v>
      </c>
      <c r="AD129" s="198">
        <v>588.48</v>
      </c>
      <c r="AE129" s="224">
        <v>0.11799999999999999</v>
      </c>
    </row>
    <row r="130" spans="1:31" x14ac:dyDescent="0.3">
      <c r="A130" s="198" t="s">
        <v>2099</v>
      </c>
      <c r="B130" s="199">
        <v>1079</v>
      </c>
      <c r="C130" s="224">
        <v>7.7224774910178784E-3</v>
      </c>
      <c r="D130" s="198">
        <v>145.45454545454501</v>
      </c>
      <c r="E130" s="199">
        <v>1227</v>
      </c>
      <c r="F130" s="224">
        <v>8.0202893056272751E-3</v>
      </c>
      <c r="G130" s="198">
        <v>180.60606060606</v>
      </c>
      <c r="H130" s="199">
        <v>1215</v>
      </c>
      <c r="I130" s="224">
        <v>7.4679156217731229E-3</v>
      </c>
      <c r="J130" s="198">
        <v>243.636368</v>
      </c>
      <c r="K130" s="224">
        <v>0.12604263206672844</v>
      </c>
      <c r="L130" s="199">
        <v>2700</v>
      </c>
      <c r="M130" s="224">
        <v>8.6818116046881791E-3</v>
      </c>
      <c r="N130" s="198">
        <v>231.51515151515099</v>
      </c>
      <c r="O130" s="199">
        <v>3029</v>
      </c>
      <c r="P130" s="224">
        <v>9.2546762238232289E-3</v>
      </c>
      <c r="Q130" s="198">
        <v>272.12121212121201</v>
      </c>
      <c r="R130" s="199">
        <v>2999</v>
      </c>
      <c r="S130" s="224">
        <v>8.6479596986046188E-3</v>
      </c>
      <c r="T130" s="198">
        <v>321.81817599999999</v>
      </c>
      <c r="U130" s="224">
        <v>0.11074074074074074</v>
      </c>
      <c r="V130" s="199">
        <v>133291</v>
      </c>
      <c r="W130" s="224">
        <v>8.0000000000000002E-3</v>
      </c>
      <c r="X130" s="200">
        <v>1905.45</v>
      </c>
      <c r="Y130" s="199">
        <v>138550</v>
      </c>
      <c r="Z130" s="224">
        <v>8.0000000000000002E-3</v>
      </c>
      <c r="AA130" s="200">
        <v>1581.21</v>
      </c>
      <c r="AB130" s="199">
        <v>131139</v>
      </c>
      <c r="AC130" s="224">
        <v>7.0000000000000001E-3</v>
      </c>
      <c r="AD130" s="200">
        <v>1985.45</v>
      </c>
      <c r="AE130" s="224">
        <v>-1.6E-2</v>
      </c>
    </row>
    <row r="131" spans="1:31" x14ac:dyDescent="0.3">
      <c r="A131" s="198" t="s">
        <v>2100</v>
      </c>
      <c r="B131" s="198">
        <v>150</v>
      </c>
      <c r="C131" s="224">
        <v>1.0735603555631897E-3</v>
      </c>
      <c r="D131" s="198">
        <v>35.151515151515099</v>
      </c>
      <c r="E131" s="198">
        <v>350</v>
      </c>
      <c r="F131" s="224">
        <v>2.2877760855497527E-3</v>
      </c>
      <c r="G131" s="198">
        <v>90.909090909090907</v>
      </c>
      <c r="H131" s="198">
        <v>74</v>
      </c>
      <c r="I131" s="224">
        <v>4.5483601317795153E-4</v>
      </c>
      <c r="J131" s="198">
        <v>31.515152</v>
      </c>
      <c r="K131" s="224">
        <v>-0.50666666666666671</v>
      </c>
      <c r="L131" s="198">
        <v>1159</v>
      </c>
      <c r="M131" s="224">
        <v>3.7267480184568886E-3</v>
      </c>
      <c r="N131" s="198">
        <v>172.72727272727201</v>
      </c>
      <c r="O131" s="198">
        <v>1483</v>
      </c>
      <c r="P131" s="224">
        <v>4.5310943677549847E-3</v>
      </c>
      <c r="Q131" s="198">
        <v>198.18181818181799</v>
      </c>
      <c r="R131" s="198">
        <v>951</v>
      </c>
      <c r="S131" s="224">
        <v>2.742317330234409E-3</v>
      </c>
      <c r="T131" s="198">
        <v>159.393936</v>
      </c>
      <c r="U131" s="224">
        <v>-0.17946505608283003</v>
      </c>
      <c r="V131" s="199">
        <v>31580</v>
      </c>
      <c r="W131" s="224">
        <v>2E-3</v>
      </c>
      <c r="X131" s="198">
        <v>786.06</v>
      </c>
      <c r="Y131" s="199">
        <v>28055</v>
      </c>
      <c r="Z131" s="224">
        <v>2E-3</v>
      </c>
      <c r="AA131" s="198">
        <v>766.67</v>
      </c>
      <c r="AB131" s="199">
        <v>27226</v>
      </c>
      <c r="AC131" s="224">
        <v>1E-3</v>
      </c>
      <c r="AD131" s="198">
        <v>833.94</v>
      </c>
      <c r="AE131" s="224">
        <v>-0.13800000000000001</v>
      </c>
    </row>
    <row r="132" spans="1:31" x14ac:dyDescent="0.3">
      <c r="A132" s="198" t="s">
        <v>2105</v>
      </c>
      <c r="B132" s="199">
        <v>16905</v>
      </c>
      <c r="C132" s="224">
        <v>0.12099025207197149</v>
      </c>
      <c r="D132" s="198">
        <v>604.84848484848396</v>
      </c>
      <c r="E132" s="199">
        <v>20419</v>
      </c>
      <c r="F132" s="224">
        <v>0.13346885683097257</v>
      </c>
      <c r="G132" s="198">
        <v>647.87878787878697</v>
      </c>
      <c r="H132" s="199">
        <v>22591</v>
      </c>
      <c r="I132" s="224">
        <v>0.13885405910409598</v>
      </c>
      <c r="J132" s="198">
        <v>855.15150000000006</v>
      </c>
      <c r="K132" s="224">
        <v>0.33635019225081336</v>
      </c>
      <c r="L132" s="199">
        <v>39335</v>
      </c>
      <c r="M132" s="224">
        <v>0.1264811331371887</v>
      </c>
      <c r="N132" s="200">
        <v>872.12121212121201</v>
      </c>
      <c r="O132" s="199">
        <v>44788</v>
      </c>
      <c r="P132" s="224">
        <v>0.13684332740594082</v>
      </c>
      <c r="Q132" s="200">
        <v>1014.54545454545</v>
      </c>
      <c r="R132" s="199">
        <v>49659</v>
      </c>
      <c r="S132" s="224">
        <v>0.14319740936078917</v>
      </c>
      <c r="T132" s="200">
        <v>1405.4545900000001</v>
      </c>
      <c r="U132" s="224">
        <v>0.26246345493835005</v>
      </c>
      <c r="V132" s="199">
        <v>1839938</v>
      </c>
      <c r="W132" s="224">
        <v>0.111</v>
      </c>
      <c r="X132" s="200">
        <v>6555.76</v>
      </c>
      <c r="Y132" s="199">
        <v>1904287</v>
      </c>
      <c r="Z132" s="224">
        <v>0.11</v>
      </c>
      <c r="AA132" s="200">
        <v>6309.7</v>
      </c>
      <c r="AB132" s="199">
        <v>2210180</v>
      </c>
      <c r="AC132" s="224">
        <v>0.11899999999999999</v>
      </c>
      <c r="AD132" s="200">
        <v>7680</v>
      </c>
      <c r="AE132" s="224">
        <v>0.20100000000000001</v>
      </c>
    </row>
    <row r="133" spans="1:31" x14ac:dyDescent="0.3">
      <c r="A133" s="198" t="s">
        <v>2088</v>
      </c>
      <c r="B133" s="198">
        <v>1523</v>
      </c>
      <c r="C133" s="224">
        <v>1.0900216143484921E-2</v>
      </c>
      <c r="D133" s="198">
        <v>200.60606060606</v>
      </c>
      <c r="E133" s="198">
        <v>2525</v>
      </c>
      <c r="F133" s="224">
        <v>1.6504670331466072E-2</v>
      </c>
      <c r="G133" s="198">
        <v>297.575757575757</v>
      </c>
      <c r="H133" s="198">
        <v>2264</v>
      </c>
      <c r="I133" s="224">
        <v>1.3915523430201112E-2</v>
      </c>
      <c r="J133" s="198">
        <v>285.45455900000002</v>
      </c>
      <c r="K133" s="224">
        <v>0.4865397242284964</v>
      </c>
      <c r="L133" s="199">
        <v>4331</v>
      </c>
      <c r="M133" s="224">
        <v>1.3926268911075741E-2</v>
      </c>
      <c r="N133" s="198">
        <v>318.78787878787801</v>
      </c>
      <c r="O133" s="199">
        <v>6331</v>
      </c>
      <c r="P133" s="224">
        <v>1.9343464897003917E-2</v>
      </c>
      <c r="Q133" s="198">
        <v>454.54545454545399</v>
      </c>
      <c r="R133" s="199">
        <v>5678</v>
      </c>
      <c r="S133" s="224">
        <v>1.6373162777151392E-2</v>
      </c>
      <c r="T133" s="198">
        <v>486.66665599999999</v>
      </c>
      <c r="U133" s="224">
        <v>0.31101362271992611</v>
      </c>
      <c r="V133" s="199">
        <v>29011</v>
      </c>
      <c r="W133" s="224">
        <v>2E-3</v>
      </c>
      <c r="X133" s="198">
        <v>936.36</v>
      </c>
      <c r="Y133" s="199">
        <v>33644</v>
      </c>
      <c r="Z133" s="224">
        <v>2E-3</v>
      </c>
      <c r="AA133" s="198">
        <v>985.45</v>
      </c>
      <c r="AB133" s="199">
        <v>33410</v>
      </c>
      <c r="AC133" s="224">
        <v>2E-3</v>
      </c>
      <c r="AD133" s="198">
        <v>957.58</v>
      </c>
      <c r="AE133" s="224">
        <v>0.152</v>
      </c>
    </row>
    <row r="134" spans="1:31" x14ac:dyDescent="0.3">
      <c r="A134" s="198" t="s">
        <v>2089</v>
      </c>
      <c r="B134" s="198">
        <v>971</v>
      </c>
      <c r="C134" s="224">
        <v>6.9495140350123814E-3</v>
      </c>
      <c r="D134" s="198">
        <v>150.30303030303</v>
      </c>
      <c r="E134" s="198">
        <v>777</v>
      </c>
      <c r="F134" s="224">
        <v>5.0788629099204506E-3</v>
      </c>
      <c r="G134" s="198">
        <v>128.48484848484799</v>
      </c>
      <c r="H134" s="198">
        <v>679</v>
      </c>
      <c r="I134" s="224">
        <v>4.1734277425382309E-3</v>
      </c>
      <c r="J134" s="198">
        <v>183.03030000000001</v>
      </c>
      <c r="K134" s="224">
        <v>-0.30072090628218334</v>
      </c>
      <c r="L134" s="198">
        <v>2170</v>
      </c>
      <c r="M134" s="224">
        <v>6.9776041415456841E-3</v>
      </c>
      <c r="N134" s="198">
        <v>225.45454545454501</v>
      </c>
      <c r="O134" s="199">
        <v>1582</v>
      </c>
      <c r="P134" s="224">
        <v>4.8335747065329643E-3</v>
      </c>
      <c r="Q134" s="198">
        <v>196.363636363636</v>
      </c>
      <c r="R134" s="199">
        <v>1333</v>
      </c>
      <c r="S134" s="224">
        <v>3.8438580454284617E-3</v>
      </c>
      <c r="T134" s="198">
        <v>226.060608</v>
      </c>
      <c r="U134" s="224">
        <v>-0.38571428571428573</v>
      </c>
      <c r="V134" s="199">
        <v>41563</v>
      </c>
      <c r="W134" s="224">
        <v>2E-3</v>
      </c>
      <c r="X134" s="200">
        <v>1013.94</v>
      </c>
      <c r="Y134" s="199">
        <v>37100</v>
      </c>
      <c r="Z134" s="224">
        <v>2E-3</v>
      </c>
      <c r="AA134" s="200">
        <v>1132.73</v>
      </c>
      <c r="AB134" s="199">
        <v>41545</v>
      </c>
      <c r="AC134" s="224">
        <v>2E-3</v>
      </c>
      <c r="AD134" s="200">
        <v>1079.3900000000001</v>
      </c>
      <c r="AE134" s="224">
        <v>0</v>
      </c>
    </row>
    <row r="135" spans="1:31" x14ac:dyDescent="0.3">
      <c r="A135" s="198" t="s">
        <v>2090</v>
      </c>
      <c r="B135" s="199">
        <v>3478</v>
      </c>
      <c r="C135" s="224">
        <v>2.4892286110991826E-2</v>
      </c>
      <c r="D135" s="198">
        <v>281.81818181818102</v>
      </c>
      <c r="E135" s="199">
        <v>4569</v>
      </c>
      <c r="F135" s="224">
        <v>2.9865282671076628E-2</v>
      </c>
      <c r="G135" s="198">
        <v>366.06060606060601</v>
      </c>
      <c r="H135" s="199">
        <v>4116</v>
      </c>
      <c r="I135" s="224">
        <v>2.5298716624870925E-2</v>
      </c>
      <c r="J135" s="198">
        <v>312.121216</v>
      </c>
      <c r="K135" s="224">
        <v>0.18343875790684303</v>
      </c>
      <c r="L135" s="199">
        <v>8680</v>
      </c>
      <c r="M135" s="224">
        <v>2.7910416566182737E-2</v>
      </c>
      <c r="N135" s="198">
        <v>450.90909090909099</v>
      </c>
      <c r="O135" s="199">
        <v>10103</v>
      </c>
      <c r="P135" s="224">
        <v>3.0868271340140668E-2</v>
      </c>
      <c r="Q135" s="198">
        <v>532.72727272727195</v>
      </c>
      <c r="R135" s="199">
        <v>9905</v>
      </c>
      <c r="S135" s="224">
        <v>2.8562201005227994E-2</v>
      </c>
      <c r="T135" s="198">
        <v>520</v>
      </c>
      <c r="U135" s="224">
        <v>0.14112903225806453</v>
      </c>
      <c r="V135" s="199">
        <v>739302</v>
      </c>
      <c r="W135" s="224">
        <v>4.3999999999999997E-2</v>
      </c>
      <c r="X135" s="200">
        <v>3804.24</v>
      </c>
      <c r="Y135" s="199">
        <v>704224</v>
      </c>
      <c r="Z135" s="224">
        <v>4.1000000000000002E-2</v>
      </c>
      <c r="AA135" s="200">
        <v>3746.06</v>
      </c>
      <c r="AB135" s="199">
        <v>683439</v>
      </c>
      <c r="AC135" s="224">
        <v>3.6999999999999998E-2</v>
      </c>
      <c r="AD135" s="200">
        <v>4205.45</v>
      </c>
      <c r="AE135" s="224">
        <v>-7.5999999999999998E-2</v>
      </c>
    </row>
    <row r="136" spans="1:31" x14ac:dyDescent="0.3">
      <c r="A136" s="198" t="s">
        <v>2091</v>
      </c>
      <c r="B136" s="199">
        <v>1219</v>
      </c>
      <c r="C136" s="224">
        <v>8.7244671562101885E-3</v>
      </c>
      <c r="D136" s="198">
        <v>136.363636363636</v>
      </c>
      <c r="E136" s="199">
        <v>1359</v>
      </c>
      <c r="F136" s="224">
        <v>8.8831077150346108E-3</v>
      </c>
      <c r="G136" s="198">
        <v>177.575757575757</v>
      </c>
      <c r="H136" s="199">
        <v>934</v>
      </c>
      <c r="I136" s="224">
        <v>5.7407680582190097E-3</v>
      </c>
      <c r="J136" s="198">
        <v>148.484848</v>
      </c>
      <c r="K136" s="224">
        <v>-0.23379819524200163</v>
      </c>
      <c r="L136" s="199">
        <v>2796</v>
      </c>
      <c r="M136" s="224">
        <v>8.9904982395215358E-3</v>
      </c>
      <c r="N136" s="198">
        <v>237.575757575757</v>
      </c>
      <c r="O136" s="199">
        <v>2947</v>
      </c>
      <c r="P136" s="224">
        <v>9.0041369533202572E-3</v>
      </c>
      <c r="Q136" s="198">
        <v>251.51515151515099</v>
      </c>
      <c r="R136" s="199">
        <v>2876</v>
      </c>
      <c r="S136" s="224">
        <v>8.2932751227698855E-3</v>
      </c>
      <c r="T136" s="198">
        <v>296.96969999999999</v>
      </c>
      <c r="U136" s="224">
        <v>2.8612303290414878E-2</v>
      </c>
      <c r="V136" s="199">
        <v>120891</v>
      </c>
      <c r="W136" s="224">
        <v>7.0000000000000001E-3</v>
      </c>
      <c r="X136" s="200">
        <v>1752.12</v>
      </c>
      <c r="Y136" s="199">
        <v>124636</v>
      </c>
      <c r="Z136" s="224">
        <v>7.0000000000000001E-3</v>
      </c>
      <c r="AA136" s="200">
        <v>1633.94</v>
      </c>
      <c r="AB136" s="199">
        <v>130826</v>
      </c>
      <c r="AC136" s="224">
        <v>7.0000000000000001E-3</v>
      </c>
      <c r="AD136" s="200">
        <v>1727.27</v>
      </c>
      <c r="AE136" s="224">
        <v>8.2000000000000003E-2</v>
      </c>
    </row>
    <row r="137" spans="1:31" x14ac:dyDescent="0.3">
      <c r="A137" s="198" t="s">
        <v>2092</v>
      </c>
      <c r="B137" s="199">
        <v>2052</v>
      </c>
      <c r="C137" s="224">
        <v>1.4686305664104437E-2</v>
      </c>
      <c r="D137" s="198">
        <v>247.272727272727</v>
      </c>
      <c r="E137" s="199">
        <v>2464</v>
      </c>
      <c r="F137" s="224">
        <v>1.6105943642270259E-2</v>
      </c>
      <c r="G137" s="198">
        <v>252.72727272727201</v>
      </c>
      <c r="H137" s="199">
        <v>4009</v>
      </c>
      <c r="I137" s="224">
        <v>2.4641048335546048E-2</v>
      </c>
      <c r="J137" s="198">
        <v>414.54544099999998</v>
      </c>
      <c r="K137" s="224">
        <v>0.95370370370370372</v>
      </c>
      <c r="L137" s="199">
        <v>4479</v>
      </c>
      <c r="M137" s="224">
        <v>1.4402160806443834E-2</v>
      </c>
      <c r="N137" s="198">
        <v>349.69696969696901</v>
      </c>
      <c r="O137" s="199">
        <v>4789</v>
      </c>
      <c r="P137" s="224">
        <v>1.4632104468765086E-2</v>
      </c>
      <c r="Q137" s="198">
        <v>355.75757575757501</v>
      </c>
      <c r="R137" s="199">
        <v>8000</v>
      </c>
      <c r="S137" s="224">
        <v>2.3068915501446133E-2</v>
      </c>
      <c r="T137" s="198">
        <v>607.27269999999999</v>
      </c>
      <c r="U137" s="224">
        <v>0.78611297164545657</v>
      </c>
      <c r="V137" s="199">
        <v>189635</v>
      </c>
      <c r="W137" s="224">
        <v>1.0999999999999999E-2</v>
      </c>
      <c r="X137" s="200">
        <v>1948.48</v>
      </c>
      <c r="Y137" s="199">
        <v>207416</v>
      </c>
      <c r="Z137" s="224">
        <v>1.2E-2</v>
      </c>
      <c r="AA137" s="200">
        <v>2350.91</v>
      </c>
      <c r="AB137" s="199">
        <v>347166</v>
      </c>
      <c r="AC137" s="224">
        <v>1.9E-2</v>
      </c>
      <c r="AD137" s="200">
        <v>3027.88</v>
      </c>
      <c r="AE137" s="224">
        <v>0.83099999999999996</v>
      </c>
    </row>
    <row r="138" spans="1:31" x14ac:dyDescent="0.3">
      <c r="A138" s="198" t="s">
        <v>2093</v>
      </c>
      <c r="B138" s="199">
        <v>4346</v>
      </c>
      <c r="C138" s="224">
        <v>3.1104622035184153E-2</v>
      </c>
      <c r="D138" s="198">
        <v>314.54545454545399</v>
      </c>
      <c r="E138" s="199">
        <v>4911</v>
      </c>
      <c r="F138" s="224">
        <v>3.2100766731813814E-2</v>
      </c>
      <c r="G138" s="198">
        <v>343.030303030303</v>
      </c>
      <c r="H138" s="199">
        <v>7026</v>
      </c>
      <c r="I138" s="224">
        <v>4.3184835521463343E-2</v>
      </c>
      <c r="J138" s="198">
        <v>496.96969999999999</v>
      </c>
      <c r="K138" s="224">
        <v>0.616658996778647</v>
      </c>
      <c r="L138" s="199">
        <v>9029</v>
      </c>
      <c r="M138" s="224">
        <v>2.903262110323317E-2</v>
      </c>
      <c r="N138" s="198">
        <v>413.93939393939399</v>
      </c>
      <c r="O138" s="199">
        <v>10570</v>
      </c>
      <c r="P138" s="224">
        <v>3.2295123039224674E-2</v>
      </c>
      <c r="Q138" s="198">
        <v>534.54545454545405</v>
      </c>
      <c r="R138" s="199">
        <v>13141</v>
      </c>
      <c r="S138" s="224">
        <v>3.7893577325562956E-2</v>
      </c>
      <c r="T138" s="198">
        <v>658.18179999999995</v>
      </c>
      <c r="U138" s="224">
        <v>0.45542141986931001</v>
      </c>
      <c r="V138" s="199">
        <v>364932</v>
      </c>
      <c r="W138" s="224">
        <v>2.1999999999999999E-2</v>
      </c>
      <c r="X138" s="200">
        <v>2846.06</v>
      </c>
      <c r="Y138" s="199">
        <v>410393</v>
      </c>
      <c r="Z138" s="224">
        <v>2.4E-2</v>
      </c>
      <c r="AA138" s="200">
        <v>3055.76</v>
      </c>
      <c r="AB138" s="199">
        <v>567184</v>
      </c>
      <c r="AC138" s="224">
        <v>0.03</v>
      </c>
      <c r="AD138" s="200">
        <v>3953.33</v>
      </c>
      <c r="AE138" s="224">
        <v>0.55400000000000005</v>
      </c>
    </row>
    <row r="139" spans="1:31" x14ac:dyDescent="0.3">
      <c r="A139" s="198" t="s">
        <v>2094</v>
      </c>
      <c r="B139" s="198">
        <v>51</v>
      </c>
      <c r="C139" s="224">
        <v>3.6501052089148454E-4</v>
      </c>
      <c r="D139" s="198">
        <v>23.030303030302999</v>
      </c>
      <c r="E139" s="198">
        <v>106</v>
      </c>
      <c r="F139" s="224">
        <v>6.9286932876649649E-4</v>
      </c>
      <c r="G139" s="198">
        <v>46.060606060605998</v>
      </c>
      <c r="H139" s="198">
        <v>29</v>
      </c>
      <c r="I139" s="224">
        <v>1.7824654570487288E-4</v>
      </c>
      <c r="J139" s="198">
        <v>20</v>
      </c>
      <c r="K139" s="224">
        <v>-0.43137254901960786</v>
      </c>
      <c r="L139" s="198">
        <v>211</v>
      </c>
      <c r="M139" s="224">
        <v>6.7846749947748355E-4</v>
      </c>
      <c r="N139" s="198">
        <v>82.424242424242394</v>
      </c>
      <c r="O139" s="198">
        <v>171</v>
      </c>
      <c r="P139" s="224">
        <v>5.2246603970741907E-4</v>
      </c>
      <c r="Q139" s="198">
        <v>53.939393939393902</v>
      </c>
      <c r="R139" s="198">
        <v>92</v>
      </c>
      <c r="S139" s="224">
        <v>2.6529252826663051E-4</v>
      </c>
      <c r="T139" s="198">
        <v>32.727271999999999</v>
      </c>
      <c r="U139" s="224">
        <v>-0.56398104265402849</v>
      </c>
      <c r="V139" s="199">
        <v>20391</v>
      </c>
      <c r="W139" s="224">
        <v>1E-3</v>
      </c>
      <c r="X139" s="198">
        <v>731.52</v>
      </c>
      <c r="Y139" s="199">
        <v>16112</v>
      </c>
      <c r="Z139" s="224">
        <v>1E-3</v>
      </c>
      <c r="AA139" s="198">
        <v>569.70000000000005</v>
      </c>
      <c r="AB139" s="199">
        <v>14468</v>
      </c>
      <c r="AC139" s="224">
        <v>1E-3</v>
      </c>
      <c r="AD139" s="198">
        <v>601.82000000000005</v>
      </c>
      <c r="AE139" s="224">
        <v>-0.28999999999999998</v>
      </c>
    </row>
    <row r="140" spans="1:31" x14ac:dyDescent="0.3">
      <c r="A140" s="198" t="s">
        <v>2095</v>
      </c>
      <c r="B140" s="198">
        <v>82</v>
      </c>
      <c r="C140" s="224">
        <v>5.8687966104121038E-4</v>
      </c>
      <c r="D140" s="198">
        <v>30.303030303030301</v>
      </c>
      <c r="E140" s="198">
        <v>220</v>
      </c>
      <c r="F140" s="224">
        <v>1.4380306823455588E-3</v>
      </c>
      <c r="G140" s="198">
        <v>58.181818181818201</v>
      </c>
      <c r="H140" s="198">
        <v>185</v>
      </c>
      <c r="I140" s="224">
        <v>1.1370900329448787E-3</v>
      </c>
      <c r="J140" s="198">
        <v>51.515152</v>
      </c>
      <c r="K140" s="224">
        <v>1.2560975609756098</v>
      </c>
      <c r="L140" s="198">
        <v>256</v>
      </c>
      <c r="M140" s="224">
        <v>8.2316435955561991E-4</v>
      </c>
      <c r="N140" s="198">
        <v>58.787878787878803</v>
      </c>
      <c r="O140" s="198">
        <v>275</v>
      </c>
      <c r="P140" s="224">
        <v>8.4022316327216507E-4</v>
      </c>
      <c r="Q140" s="198">
        <v>58.787878787878803</v>
      </c>
      <c r="R140" s="198">
        <v>429</v>
      </c>
      <c r="S140" s="224">
        <v>1.2370705937650489E-3</v>
      </c>
      <c r="T140" s="198">
        <v>105.454544</v>
      </c>
      <c r="U140" s="224">
        <v>0.67578125</v>
      </c>
      <c r="V140" s="199">
        <v>17466</v>
      </c>
      <c r="W140" s="224">
        <v>1E-3</v>
      </c>
      <c r="X140" s="198">
        <v>600</v>
      </c>
      <c r="Y140" s="199">
        <v>19148</v>
      </c>
      <c r="Z140" s="224">
        <v>1E-3</v>
      </c>
      <c r="AA140" s="198">
        <v>563.03</v>
      </c>
      <c r="AB140" s="199">
        <v>20277</v>
      </c>
      <c r="AC140" s="224">
        <v>1E-3</v>
      </c>
      <c r="AD140" s="198">
        <v>723.64</v>
      </c>
      <c r="AE140" s="224">
        <v>0.161</v>
      </c>
    </row>
    <row r="141" spans="1:31" x14ac:dyDescent="0.3">
      <c r="A141" s="198" t="s">
        <v>2096</v>
      </c>
      <c r="B141" s="199">
        <v>926</v>
      </c>
      <c r="C141" s="224">
        <v>6.6274459283434247E-3</v>
      </c>
      <c r="D141" s="198">
        <v>136.363636363636</v>
      </c>
      <c r="E141" s="199">
        <v>1001</v>
      </c>
      <c r="F141" s="224">
        <v>6.5430396046722928E-3</v>
      </c>
      <c r="G141" s="198">
        <v>160.60606060606</v>
      </c>
      <c r="H141" s="199">
        <v>1018</v>
      </c>
      <c r="I141" s="224">
        <v>6.2570683975020896E-3</v>
      </c>
      <c r="J141" s="198">
        <v>166.66667200000001</v>
      </c>
      <c r="K141" s="224">
        <v>9.9352051835853133E-2</v>
      </c>
      <c r="L141" s="199">
        <v>2054</v>
      </c>
      <c r="M141" s="224">
        <v>6.6046077911220439E-3</v>
      </c>
      <c r="N141" s="198">
        <v>196.969696969697</v>
      </c>
      <c r="O141" s="199">
        <v>2631</v>
      </c>
      <c r="P141" s="224">
        <v>8.0386441547966054E-3</v>
      </c>
      <c r="Q141" s="198">
        <v>243.636363636363</v>
      </c>
      <c r="R141" s="199">
        <v>2505</v>
      </c>
      <c r="S141" s="224">
        <v>7.2234541663903206E-3</v>
      </c>
      <c r="T141" s="198">
        <v>280.60604899999998</v>
      </c>
      <c r="U141" s="224">
        <v>0.21957156767283351</v>
      </c>
      <c r="V141" s="199">
        <v>101147</v>
      </c>
      <c r="W141" s="224">
        <v>6.0000000000000001E-3</v>
      </c>
      <c r="X141" s="200">
        <v>1562.42</v>
      </c>
      <c r="Y141" s="199">
        <v>122221</v>
      </c>
      <c r="Z141" s="224">
        <v>7.0000000000000001E-3</v>
      </c>
      <c r="AA141" s="200">
        <v>1795.76</v>
      </c>
      <c r="AB141" s="199">
        <v>127284</v>
      </c>
      <c r="AC141" s="224">
        <v>7.0000000000000001E-3</v>
      </c>
      <c r="AD141" s="200">
        <v>2056.9699999999998</v>
      </c>
      <c r="AE141" s="224">
        <v>0.25800000000000001</v>
      </c>
    </row>
    <row r="142" spans="1:31" x14ac:dyDescent="0.3">
      <c r="A142" s="198" t="s">
        <v>2097</v>
      </c>
      <c r="B142" s="198">
        <v>680</v>
      </c>
      <c r="C142" s="224">
        <v>4.8668069452197935E-3</v>
      </c>
      <c r="D142" s="198">
        <v>131.51515151515099</v>
      </c>
      <c r="E142" s="198">
        <v>815</v>
      </c>
      <c r="F142" s="224">
        <v>5.327250027780138E-3</v>
      </c>
      <c r="G142" s="198">
        <v>142.42424242424201</v>
      </c>
      <c r="H142" s="198">
        <v>490</v>
      </c>
      <c r="I142" s="224">
        <v>3.0117519791513004E-3</v>
      </c>
      <c r="J142" s="198">
        <v>118.181816</v>
      </c>
      <c r="K142" s="224">
        <v>-0.27941176470588236</v>
      </c>
      <c r="L142" s="199">
        <v>1612</v>
      </c>
      <c r="M142" s="224">
        <v>5.1833630765767942E-3</v>
      </c>
      <c r="N142" s="198">
        <v>187.87878787878699</v>
      </c>
      <c r="O142" s="199">
        <v>1768</v>
      </c>
      <c r="P142" s="224">
        <v>5.4018711006006831E-3</v>
      </c>
      <c r="Q142" s="198">
        <v>220.60606060606</v>
      </c>
      <c r="R142" s="199">
        <v>1343</v>
      </c>
      <c r="S142" s="224">
        <v>3.8726941898052695E-3</v>
      </c>
      <c r="T142" s="198">
        <v>186.66667200000001</v>
      </c>
      <c r="U142" s="224">
        <v>-0.16687344913151364</v>
      </c>
      <c r="V142" s="199">
        <v>49049</v>
      </c>
      <c r="W142" s="224">
        <v>3.0000000000000001E-3</v>
      </c>
      <c r="X142" s="200">
        <v>1212.73</v>
      </c>
      <c r="Y142" s="199">
        <v>52734</v>
      </c>
      <c r="Z142" s="224">
        <v>3.0000000000000001E-3</v>
      </c>
      <c r="AA142" s="198">
        <v>939.39</v>
      </c>
      <c r="AB142" s="199">
        <v>54939</v>
      </c>
      <c r="AC142" s="224">
        <v>3.0000000000000001E-3</v>
      </c>
      <c r="AD142" s="200">
        <v>1203.6400000000001</v>
      </c>
      <c r="AE142" s="224">
        <v>0.12</v>
      </c>
    </row>
    <row r="143" spans="1:31" x14ac:dyDescent="0.3">
      <c r="A143" s="198" t="s">
        <v>2098</v>
      </c>
      <c r="B143" s="198">
        <v>418</v>
      </c>
      <c r="C143" s="224">
        <v>2.9916548575027553E-3</v>
      </c>
      <c r="D143" s="198">
        <v>100</v>
      </c>
      <c r="E143" s="198">
        <v>541</v>
      </c>
      <c r="F143" s="224">
        <v>3.5362481779497605E-3</v>
      </c>
      <c r="G143" s="198">
        <v>112.121212121212</v>
      </c>
      <c r="H143" s="198">
        <v>704</v>
      </c>
      <c r="I143" s="224">
        <v>4.3270885578010525E-3</v>
      </c>
      <c r="J143" s="198">
        <v>133.939392</v>
      </c>
      <c r="K143" s="224">
        <v>0.68421052631578949</v>
      </c>
      <c r="L143" s="199">
        <v>939</v>
      </c>
      <c r="M143" s="224">
        <v>3.0193411469637776E-3</v>
      </c>
      <c r="N143" s="198">
        <v>140</v>
      </c>
      <c r="O143" s="199">
        <v>996</v>
      </c>
      <c r="P143" s="224">
        <v>3.0431355295239141E-3</v>
      </c>
      <c r="Q143" s="198">
        <v>185.45454545454501</v>
      </c>
      <c r="R143" s="199">
        <v>1353</v>
      </c>
      <c r="S143" s="224">
        <v>3.9015303341820773E-3</v>
      </c>
      <c r="T143" s="198">
        <v>170.909088</v>
      </c>
      <c r="U143" s="224">
        <v>0.44089456869009586</v>
      </c>
      <c r="V143" s="199">
        <v>43508</v>
      </c>
      <c r="W143" s="224">
        <v>3.0000000000000001E-3</v>
      </c>
      <c r="X143" s="198">
        <v>963.03</v>
      </c>
      <c r="Y143" s="199">
        <v>52816</v>
      </c>
      <c r="Z143" s="224">
        <v>3.0000000000000001E-3</v>
      </c>
      <c r="AA143" s="198">
        <v>962.42</v>
      </c>
      <c r="AB143" s="199">
        <v>62465</v>
      </c>
      <c r="AC143" s="224">
        <v>3.0000000000000001E-3</v>
      </c>
      <c r="AD143" s="200">
        <v>1050.9100000000001</v>
      </c>
      <c r="AE143" s="224">
        <v>0.436</v>
      </c>
    </row>
    <row r="144" spans="1:31" x14ac:dyDescent="0.3">
      <c r="A144" s="198" t="s">
        <v>2099</v>
      </c>
      <c r="B144" s="199">
        <v>1040</v>
      </c>
      <c r="C144" s="224">
        <v>7.4433517985714494E-3</v>
      </c>
      <c r="D144" s="198">
        <v>137.575757575757</v>
      </c>
      <c r="E144" s="199">
        <v>1025</v>
      </c>
      <c r="F144" s="224">
        <v>6.6999156791099895E-3</v>
      </c>
      <c r="G144" s="198">
        <v>150.30303030303</v>
      </c>
      <c r="H144" s="199">
        <v>961</v>
      </c>
      <c r="I144" s="224">
        <v>5.9067217387028569E-3</v>
      </c>
      <c r="J144" s="198">
        <v>233.33332799999999</v>
      </c>
      <c r="K144" s="224">
        <v>-7.5961538461538455E-2</v>
      </c>
      <c r="L144" s="199">
        <v>2191</v>
      </c>
      <c r="M144" s="224">
        <v>7.0451293429154805E-3</v>
      </c>
      <c r="N144" s="198">
        <v>207.87878787878699</v>
      </c>
      <c r="O144" s="199">
        <v>2101</v>
      </c>
      <c r="P144" s="224">
        <v>6.419304967399341E-3</v>
      </c>
      <c r="Q144" s="198">
        <v>217.575757575757</v>
      </c>
      <c r="R144" s="199">
        <v>2422</v>
      </c>
      <c r="S144" s="224">
        <v>6.9841141680628167E-3</v>
      </c>
      <c r="T144" s="198">
        <v>352.72726399999999</v>
      </c>
      <c r="U144" s="224">
        <v>0.10543130990415335</v>
      </c>
      <c r="V144" s="199">
        <v>107147</v>
      </c>
      <c r="W144" s="224">
        <v>6.0000000000000001E-3</v>
      </c>
      <c r="X144" s="200">
        <v>1788.48</v>
      </c>
      <c r="Y144" s="199">
        <v>106359</v>
      </c>
      <c r="Z144" s="224">
        <v>6.0000000000000001E-3</v>
      </c>
      <c r="AA144" s="200">
        <v>1559.39</v>
      </c>
      <c r="AB144" s="199">
        <v>107804</v>
      </c>
      <c r="AC144" s="224">
        <v>6.0000000000000001E-3</v>
      </c>
      <c r="AD144" s="200">
        <v>1838.18</v>
      </c>
      <c r="AE144" s="224">
        <v>6.0000000000000001E-3</v>
      </c>
    </row>
    <row r="145" spans="1:31" x14ac:dyDescent="0.3">
      <c r="A145" s="198" t="s">
        <v>2100</v>
      </c>
      <c r="B145" s="198">
        <v>119</v>
      </c>
      <c r="C145" s="224">
        <v>8.5169121541346388E-4</v>
      </c>
      <c r="D145" s="198">
        <v>38.181818181818102</v>
      </c>
      <c r="E145" s="198">
        <v>106</v>
      </c>
      <c r="F145" s="224">
        <v>6.9286932876649649E-4</v>
      </c>
      <c r="G145" s="198">
        <v>51.515151515151501</v>
      </c>
      <c r="H145" s="198">
        <v>176</v>
      </c>
      <c r="I145" s="224">
        <v>1.0817721394502631E-3</v>
      </c>
      <c r="J145" s="198">
        <v>69.090909999999994</v>
      </c>
      <c r="K145" s="224">
        <v>0.47899159663865548</v>
      </c>
      <c r="L145" s="198">
        <v>587</v>
      </c>
      <c r="M145" s="224">
        <v>1.8874901525748001E-3</v>
      </c>
      <c r="N145" s="198">
        <v>106.06060606060601</v>
      </c>
      <c r="O145" s="198">
        <v>524</v>
      </c>
      <c r="P145" s="224">
        <v>1.6010070456531436E-3</v>
      </c>
      <c r="Q145" s="198">
        <v>99.393939393939405</v>
      </c>
      <c r="R145" s="198">
        <v>582</v>
      </c>
      <c r="S145" s="224">
        <v>1.6782636027302062E-3</v>
      </c>
      <c r="T145" s="198">
        <v>115.757576</v>
      </c>
      <c r="U145" s="224">
        <v>-8.5178875638841564E-3</v>
      </c>
      <c r="V145" s="199">
        <v>15896</v>
      </c>
      <c r="W145" s="224">
        <v>1E-3</v>
      </c>
      <c r="X145" s="198">
        <v>563.64</v>
      </c>
      <c r="Y145" s="199">
        <v>17484</v>
      </c>
      <c r="Z145" s="224">
        <v>1E-3</v>
      </c>
      <c r="AA145" s="198">
        <v>577.58000000000004</v>
      </c>
      <c r="AB145" s="199">
        <v>19373</v>
      </c>
      <c r="AC145" s="224">
        <v>1E-3</v>
      </c>
      <c r="AD145" s="198">
        <v>700.61</v>
      </c>
      <c r="AE145" s="224">
        <v>0.219</v>
      </c>
    </row>
    <row r="146" spans="1:31" x14ac:dyDescent="0.3">
      <c r="A146" s="202" t="s">
        <v>2073</v>
      </c>
      <c r="B146" s="202"/>
      <c r="C146" s="202"/>
      <c r="D146" s="202"/>
      <c r="E146" s="202"/>
      <c r="F146" s="202"/>
      <c r="G146" s="202"/>
      <c r="H146" s="202"/>
      <c r="I146" s="202"/>
      <c r="J146" s="202"/>
      <c r="K146" s="202"/>
      <c r="L146" s="202"/>
      <c r="M146" s="202"/>
      <c r="N146" s="202"/>
      <c r="O146" s="202"/>
      <c r="P146" s="202"/>
      <c r="Q146" s="202"/>
      <c r="R146" s="202"/>
      <c r="S146" s="202"/>
      <c r="T146" s="202"/>
      <c r="U146" s="202"/>
      <c r="V146" s="202"/>
      <c r="W146" s="202"/>
      <c r="X146" s="202"/>
      <c r="Y146" s="202"/>
      <c r="Z146" s="202"/>
      <c r="AA146" s="202"/>
      <c r="AB146" s="202"/>
      <c r="AC146" s="202"/>
      <c r="AD146" s="202"/>
      <c r="AE146" s="202"/>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66" t="s">
        <v>2438</v>
      </c>
      <c r="C1" s="366"/>
      <c r="D1" s="366"/>
      <c r="E1" s="366"/>
      <c r="F1" s="366"/>
      <c r="G1" s="366"/>
    </row>
    <row r="2" spans="1:25" ht="36" customHeight="1" x14ac:dyDescent="0.3">
      <c r="A2" t="s">
        <v>172</v>
      </c>
      <c r="B2" s="368" t="str">
        <f>Population!B3</f>
        <v>City of Bakersfield</v>
      </c>
      <c r="C2" s="368"/>
      <c r="D2" s="368"/>
      <c r="E2" s="368"/>
      <c r="F2" s="368"/>
      <c r="G2" s="368"/>
      <c r="H2" s="368"/>
      <c r="I2" s="368"/>
      <c r="J2" s="368" t="str">
        <f>Population!B4</f>
        <v>Kern County</v>
      </c>
      <c r="K2" s="368"/>
      <c r="L2" s="368"/>
      <c r="M2" s="368"/>
      <c r="N2" s="368"/>
      <c r="O2" s="368"/>
      <c r="P2" s="368"/>
      <c r="Q2" s="368"/>
      <c r="R2" s="368" t="s">
        <v>173</v>
      </c>
      <c r="S2" s="368"/>
      <c r="T2" s="368"/>
      <c r="U2" s="368"/>
      <c r="V2" s="368"/>
      <c r="W2" s="368"/>
      <c r="X2" s="368"/>
      <c r="Y2" s="368"/>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215" t="s">
        <v>2439</v>
      </c>
      <c r="B4" s="215"/>
      <c r="C4" s="215"/>
      <c r="D4" s="215"/>
      <c r="E4" s="215"/>
      <c r="F4" s="215"/>
      <c r="G4" s="215"/>
      <c r="H4" s="215"/>
      <c r="I4" s="215"/>
      <c r="J4" s="215"/>
      <c r="K4" s="215"/>
      <c r="L4" s="215"/>
      <c r="M4" s="215"/>
      <c r="N4" s="215"/>
      <c r="O4" s="215"/>
      <c r="P4" s="215"/>
      <c r="Q4" s="215"/>
      <c r="R4" s="215"/>
      <c r="S4" s="215"/>
      <c r="T4" s="215"/>
      <c r="U4" s="215"/>
      <c r="V4" s="215"/>
      <c r="W4" s="215"/>
      <c r="X4" s="215"/>
      <c r="Y4" s="215"/>
    </row>
    <row r="5" spans="1:25" ht="54" customHeight="1" x14ac:dyDescent="0.3">
      <c r="B5" s="216" t="s">
        <v>1670</v>
      </c>
      <c r="C5" s="216"/>
      <c r="D5" s="216" t="s">
        <v>1671</v>
      </c>
      <c r="E5" s="216"/>
      <c r="F5" s="216" t="s">
        <v>1672</v>
      </c>
      <c r="G5" s="216"/>
      <c r="H5" s="216" t="s">
        <v>1673</v>
      </c>
      <c r="I5" s="216"/>
      <c r="J5" s="216" t="s">
        <v>1670</v>
      </c>
      <c r="K5" s="216"/>
      <c r="L5" s="216" t="s">
        <v>1671</v>
      </c>
      <c r="M5" s="216"/>
      <c r="N5" s="216" t="s">
        <v>1672</v>
      </c>
      <c r="O5" s="216"/>
      <c r="P5" s="216" t="s">
        <v>1673</v>
      </c>
      <c r="Q5" s="216"/>
      <c r="R5" s="216" t="s">
        <v>1670</v>
      </c>
      <c r="S5" s="216"/>
      <c r="T5" s="216" t="s">
        <v>1671</v>
      </c>
      <c r="U5" s="216"/>
      <c r="V5" s="216" t="s">
        <v>1672</v>
      </c>
      <c r="W5" s="216"/>
      <c r="X5" s="216" t="s">
        <v>1673</v>
      </c>
      <c r="Y5" s="216"/>
    </row>
    <row r="6" spans="1:25" ht="14.4" x14ac:dyDescent="0.3">
      <c r="A6" t="s">
        <v>1669</v>
      </c>
      <c r="B6" s="2">
        <v>1419</v>
      </c>
      <c r="C6" t="s">
        <v>172</v>
      </c>
      <c r="D6" s="2">
        <v>6</v>
      </c>
      <c r="E6" t="s">
        <v>172</v>
      </c>
      <c r="F6" s="2">
        <v>2</v>
      </c>
      <c r="G6" t="s">
        <v>172</v>
      </c>
      <c r="H6" s="2">
        <v>6</v>
      </c>
      <c r="I6" t="s">
        <v>172</v>
      </c>
      <c r="J6" s="2">
        <v>2182</v>
      </c>
      <c r="K6" t="s">
        <v>172</v>
      </c>
      <c r="L6" s="2">
        <v>6</v>
      </c>
      <c r="M6" t="s">
        <v>172</v>
      </c>
      <c r="N6" s="2">
        <v>8</v>
      </c>
      <c r="O6" t="s">
        <v>172</v>
      </c>
      <c r="P6" s="2">
        <v>6</v>
      </c>
      <c r="Q6" t="s">
        <v>172</v>
      </c>
      <c r="R6" s="2">
        <v>56085</v>
      </c>
      <c r="S6" t="s">
        <v>172</v>
      </c>
      <c r="T6" s="2">
        <v>1210</v>
      </c>
      <c r="U6" t="s">
        <v>172</v>
      </c>
      <c r="V6" s="2">
        <v>470</v>
      </c>
      <c r="W6" t="s">
        <v>172</v>
      </c>
      <c r="X6" s="2">
        <v>1512</v>
      </c>
      <c r="Y6" t="s">
        <v>172</v>
      </c>
    </row>
    <row r="7" spans="1:25" ht="14.4" x14ac:dyDescent="0.3">
      <c r="A7" t="s">
        <v>2440</v>
      </c>
      <c r="B7" s="2">
        <v>1419</v>
      </c>
      <c r="C7" t="s">
        <v>172</v>
      </c>
      <c r="D7" s="2">
        <v>12</v>
      </c>
      <c r="E7" t="s">
        <v>172</v>
      </c>
      <c r="F7" s="2">
        <v>6</v>
      </c>
      <c r="G7" t="s">
        <v>172</v>
      </c>
      <c r="H7" s="2">
        <v>35</v>
      </c>
      <c r="I7" t="s">
        <v>172</v>
      </c>
      <c r="J7" s="2">
        <v>2182</v>
      </c>
      <c r="K7" t="s">
        <v>172</v>
      </c>
      <c r="L7" s="2">
        <v>12</v>
      </c>
      <c r="M7" t="s">
        <v>172</v>
      </c>
      <c r="N7" s="2">
        <v>24</v>
      </c>
      <c r="O7" t="s">
        <v>172</v>
      </c>
      <c r="P7" s="2">
        <v>35</v>
      </c>
      <c r="Q7" t="s">
        <v>172</v>
      </c>
      <c r="R7" s="2">
        <v>56085</v>
      </c>
      <c r="S7" t="s">
        <v>172</v>
      </c>
      <c r="T7" s="2">
        <v>2420</v>
      </c>
      <c r="U7" t="s">
        <v>172</v>
      </c>
      <c r="V7" s="2">
        <v>1623</v>
      </c>
      <c r="W7" t="s">
        <v>172</v>
      </c>
      <c r="X7" s="2">
        <v>46005</v>
      </c>
      <c r="Y7" t="s">
        <v>172</v>
      </c>
    </row>
    <row r="8" spans="1:25" ht="14.4" x14ac:dyDescent="0.3">
      <c r="A8" t="s">
        <v>2441</v>
      </c>
      <c r="B8" s="15">
        <v>393063380</v>
      </c>
      <c r="C8" t="s">
        <v>172</v>
      </c>
      <c r="D8" s="15">
        <v>1406935</v>
      </c>
      <c r="E8" t="s">
        <v>172</v>
      </c>
      <c r="F8" s="15">
        <v>425820</v>
      </c>
      <c r="G8" t="s">
        <v>172</v>
      </c>
      <c r="H8" s="15">
        <v>8939120</v>
      </c>
      <c r="I8" t="s">
        <v>172</v>
      </c>
      <c r="J8" s="15">
        <v>524303212</v>
      </c>
      <c r="K8" t="s">
        <v>172</v>
      </c>
      <c r="L8" s="15">
        <v>1406935</v>
      </c>
      <c r="M8" t="s">
        <v>172</v>
      </c>
      <c r="N8" s="15">
        <v>2211391</v>
      </c>
      <c r="O8" t="s">
        <v>172</v>
      </c>
      <c r="P8" s="15">
        <v>8939120</v>
      </c>
      <c r="Q8" t="s">
        <v>172</v>
      </c>
      <c r="R8" s="15">
        <v>16660377</v>
      </c>
      <c r="S8" t="s">
        <v>172</v>
      </c>
      <c r="T8" s="15">
        <v>480472</v>
      </c>
      <c r="U8" t="s">
        <v>172</v>
      </c>
      <c r="V8" s="15">
        <v>291986</v>
      </c>
      <c r="W8" t="s">
        <v>172</v>
      </c>
      <c r="X8" s="15">
        <v>8150225</v>
      </c>
      <c r="Y8" t="s">
        <v>172</v>
      </c>
    </row>
    <row r="9" spans="1:25" ht="14.4" x14ac:dyDescent="0.3">
      <c r="A9" t="s">
        <v>2442</v>
      </c>
      <c r="B9" s="15">
        <v>277000.26779422129</v>
      </c>
      <c r="C9" t="s">
        <v>172</v>
      </c>
      <c r="D9" s="15">
        <v>234489.16666666666</v>
      </c>
      <c r="E9" t="s">
        <v>172</v>
      </c>
      <c r="F9" s="15">
        <v>212910</v>
      </c>
      <c r="G9" t="s">
        <v>172</v>
      </c>
      <c r="H9" s="15">
        <v>1489853.3333333333</v>
      </c>
      <c r="I9" t="s">
        <v>172</v>
      </c>
      <c r="J9" s="15">
        <v>240285.61503208065</v>
      </c>
      <c r="K9" t="s">
        <v>172</v>
      </c>
      <c r="L9" s="15">
        <v>234489.16666666666</v>
      </c>
      <c r="M9" t="s">
        <v>172</v>
      </c>
      <c r="N9" s="15">
        <v>276423.875</v>
      </c>
      <c r="O9" t="s">
        <v>172</v>
      </c>
      <c r="P9" s="15">
        <v>1489853.3333333333</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row>
    <row r="16" spans="1:25" ht="36" customHeight="1" x14ac:dyDescent="0.3">
      <c r="A16" s="183"/>
    </row>
    <row r="17" spans="1:1" ht="14.4" x14ac:dyDescent="0.3">
      <c r="A17" s="184"/>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138</vt:i4>
      </vt:variant>
    </vt:vector>
  </HeadingPairs>
  <TitlesOfParts>
    <vt:vector size="156"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2023-01-20T19:34:04Z</dcterms:modified>
  <cp:category/>
  <cp:contentStatus/>
</cp:coreProperties>
</file>